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97" activeTab="1"/>
  </bookViews>
  <sheets>
    <sheet name="витамины, мин-е вещ-ва" sheetId="29" r:id="rId1"/>
    <sheet name="12-18л. МЕНЮ " sheetId="14" r:id="rId2"/>
    <sheet name="12-18л. РАСКЛАДКА" sheetId="7" r:id="rId3"/>
    <sheet name="12-18л. ВЕДОМОСТЬ единая" sheetId="28" r:id="rId4"/>
    <sheet name="12-18л. ВЕДОМОСТЬ завтрак" sheetId="9" r:id="rId5"/>
    <sheet name="12-18л. ВЕДОМОСТЬ  обед" sheetId="24" r:id="rId6"/>
    <sheet name="12-18л. ВЕДОМОСТЬ  полдник" sheetId="26" r:id="rId7"/>
    <sheet name="12-18л. ВЕДОМОСТЬ завтрак обед" sheetId="25" r:id="rId8"/>
    <sheet name="12-18л. ВЕДОМОСТЬ обед  полдник" sheetId="27" r:id="rId9"/>
    <sheet name="компановка" sheetId="22" r:id="rId10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5" i="22"/>
  <c r="G64"/>
  <c r="G419" i="14"/>
  <c r="C524" i="7" l="1"/>
  <c r="G561" i="14"/>
  <c r="C470" i="7"/>
  <c r="C484"/>
  <c r="C520" i="14"/>
  <c r="G519"/>
  <c r="G472"/>
  <c r="C455"/>
  <c r="G464"/>
  <c r="G454"/>
  <c r="G400"/>
  <c r="G411"/>
  <c r="C342"/>
  <c r="C307" i="7"/>
  <c r="G352" i="14"/>
  <c r="G296"/>
  <c r="P250" i="7"/>
  <c r="O250"/>
  <c r="G242" i="14"/>
  <c r="C180"/>
  <c r="P198" i="29"/>
  <c r="G190" i="14"/>
  <c r="C142" i="7"/>
  <c r="P154"/>
  <c r="O154"/>
  <c r="P134"/>
  <c r="O134"/>
  <c r="P132"/>
  <c r="O132"/>
  <c r="P147"/>
  <c r="O147"/>
  <c r="P133"/>
  <c r="O133"/>
  <c r="P263"/>
  <c r="O263"/>
  <c r="C127" i="14"/>
  <c r="C73"/>
  <c r="G91" i="22" l="1"/>
  <c r="G92"/>
  <c r="G94"/>
  <c r="G95"/>
  <c r="G96"/>
  <c r="F91"/>
  <c r="F92"/>
  <c r="F93"/>
  <c r="F94"/>
  <c r="F95"/>
  <c r="F96"/>
  <c r="E91"/>
  <c r="E92"/>
  <c r="E93"/>
  <c r="E94"/>
  <c r="E95"/>
  <c r="E96"/>
  <c r="E453" i="29" l="1"/>
  <c r="E454"/>
  <c r="E455"/>
  <c r="E456"/>
  <c r="E457"/>
  <c r="E458"/>
  <c r="D453"/>
  <c r="D454"/>
  <c r="D455"/>
  <c r="D456"/>
  <c r="D457"/>
  <c r="D458"/>
  <c r="P453"/>
  <c r="P454"/>
  <c r="P456"/>
  <c r="P457"/>
  <c r="P458"/>
  <c r="C453"/>
  <c r="C454"/>
  <c r="C456"/>
  <c r="C457"/>
  <c r="C458"/>
  <c r="B453"/>
  <c r="B454"/>
  <c r="B455"/>
  <c r="B456"/>
  <c r="B457"/>
  <c r="B458"/>
  <c r="A453"/>
  <c r="A454"/>
  <c r="A455"/>
  <c r="A456"/>
  <c r="A457"/>
  <c r="A458"/>
  <c r="G573" i="14"/>
  <c r="R240" i="7"/>
  <c r="R239"/>
  <c r="Q240"/>
  <c r="Q239"/>
  <c r="R531"/>
  <c r="Q531"/>
  <c r="AD537"/>
  <c r="AE537"/>
  <c r="AE529"/>
  <c r="AD529"/>
  <c r="R550"/>
  <c r="Q550"/>
  <c r="R541"/>
  <c r="Q541"/>
  <c r="AE558"/>
  <c r="AD558"/>
  <c r="R553"/>
  <c r="Q553"/>
  <c r="R522"/>
  <c r="Q522"/>
  <c r="R540"/>
  <c r="Q540"/>
  <c r="R542"/>
  <c r="Q542"/>
  <c r="R557"/>
  <c r="Q557"/>
  <c r="R536"/>
  <c r="Q536"/>
  <c r="R545"/>
  <c r="Q545"/>
  <c r="R520"/>
  <c r="Q520"/>
  <c r="R521"/>
  <c r="Q521"/>
  <c r="R534"/>
  <c r="Q534"/>
  <c r="AE550"/>
  <c r="AD550"/>
  <c r="Q554"/>
  <c r="R554"/>
  <c r="AE535"/>
  <c r="AD535"/>
  <c r="AE526"/>
  <c r="AD526"/>
  <c r="AE527"/>
  <c r="AD527"/>
  <c r="R525"/>
  <c r="Q525"/>
  <c r="AE525"/>
  <c r="AD525"/>
  <c r="C538"/>
  <c r="Y276"/>
  <c r="R269"/>
  <c r="Q269"/>
  <c r="R274"/>
  <c r="Q274"/>
  <c r="R260"/>
  <c r="Q260"/>
  <c r="R259"/>
  <c r="Q259"/>
  <c r="R262"/>
  <c r="R263"/>
  <c r="Q263"/>
  <c r="R241"/>
  <c r="Q241"/>
  <c r="R257"/>
  <c r="Q257"/>
  <c r="R255"/>
  <c r="Q255"/>
  <c r="R267"/>
  <c r="Q267"/>
  <c r="AE245"/>
  <c r="AD245"/>
  <c r="R253"/>
  <c r="Q253"/>
  <c r="AE259"/>
  <c r="AD259"/>
  <c r="AE239"/>
  <c r="AD239"/>
  <c r="R272"/>
  <c r="Q272"/>
  <c r="AE254"/>
  <c r="AD254"/>
  <c r="AE246"/>
  <c r="AD246"/>
  <c r="R244"/>
  <c r="Q244"/>
  <c r="G568" i="14"/>
  <c r="C268" i="7"/>
  <c r="C575" i="14"/>
  <c r="P479" i="7" l="1"/>
  <c r="P316"/>
  <c r="R203"/>
  <c r="T26"/>
  <c r="R81"/>
  <c r="C91" i="14" l="1"/>
  <c r="C39" i="7"/>
  <c r="T28" l="1"/>
  <c r="S28"/>
  <c r="R28"/>
  <c r="R481"/>
  <c r="Q481"/>
  <c r="G521" i="29"/>
  <c r="F521"/>
  <c r="E521"/>
  <c r="D521"/>
  <c r="C340"/>
  <c r="R490" i="7"/>
  <c r="Q490"/>
  <c r="R435"/>
  <c r="Q435"/>
  <c r="Y393"/>
  <c r="AE361"/>
  <c r="AE362"/>
  <c r="AE363"/>
  <c r="O386"/>
  <c r="P386"/>
  <c r="O376"/>
  <c r="P376"/>
  <c r="P358"/>
  <c r="O372"/>
  <c r="P372"/>
  <c r="P377"/>
  <c r="AB363"/>
  <c r="AC363"/>
  <c r="AC362"/>
  <c r="P360"/>
  <c r="C91" i="22"/>
  <c r="B91"/>
  <c r="A91"/>
  <c r="O380" i="7"/>
  <c r="P380"/>
  <c r="O377"/>
  <c r="AB362"/>
  <c r="AB371"/>
  <c r="AC371"/>
  <c r="AE371"/>
  <c r="C363"/>
  <c r="P398" i="29"/>
  <c r="G398"/>
  <c r="F398"/>
  <c r="E398"/>
  <c r="D398"/>
  <c r="C398"/>
  <c r="B398"/>
  <c r="A398"/>
  <c r="Q37" i="7"/>
  <c r="R37"/>
  <c r="Q28"/>
  <c r="AE11"/>
  <c r="AD11"/>
  <c r="AD7"/>
  <c r="AE7"/>
  <c r="AE22"/>
  <c r="AD22"/>
  <c r="AE14"/>
  <c r="AD14"/>
  <c r="R11"/>
  <c r="Q11"/>
  <c r="R386" l="1"/>
  <c r="R358"/>
  <c r="AD362"/>
  <c r="AD363"/>
  <c r="R376"/>
  <c r="Q377"/>
  <c r="R377"/>
  <c r="Q390"/>
  <c r="R390"/>
  <c r="C436"/>
  <c r="AD361"/>
  <c r="Y43"/>
  <c r="C74" l="1"/>
  <c r="A101" i="22" l="1"/>
  <c r="P410" i="29"/>
  <c r="C401" i="14"/>
  <c r="C96" i="22" s="1"/>
  <c r="C420" i="14"/>
  <c r="G410" i="29"/>
  <c r="F410"/>
  <c r="E410"/>
  <c r="D410"/>
  <c r="C410"/>
  <c r="A410"/>
  <c r="R318" i="7"/>
  <c r="Q318"/>
  <c r="R482"/>
  <c r="O407"/>
  <c r="P407"/>
  <c r="R299"/>
  <c r="Q299"/>
  <c r="T550"/>
  <c r="T541"/>
  <c r="T536"/>
  <c r="S536"/>
  <c r="P550"/>
  <c r="P553"/>
  <c r="T481"/>
  <c r="T490"/>
  <c r="T493"/>
  <c r="T462"/>
  <c r="T476"/>
  <c r="R462"/>
  <c r="R476"/>
  <c r="R461"/>
  <c r="AE488"/>
  <c r="AE460"/>
  <c r="R493"/>
  <c r="Q462"/>
  <c r="R483"/>
  <c r="P484"/>
  <c r="P476"/>
  <c r="P481"/>
  <c r="T426"/>
  <c r="AE422"/>
  <c r="AE420"/>
  <c r="AE411"/>
  <c r="AE412"/>
  <c r="P435"/>
  <c r="P438"/>
  <c r="AC411"/>
  <c r="AC420"/>
  <c r="P427"/>
  <c r="P426"/>
  <c r="P421"/>
  <c r="T438"/>
  <c r="R429"/>
  <c r="R427"/>
  <c r="AE435"/>
  <c r="R438"/>
  <c r="R426"/>
  <c r="P428"/>
  <c r="AC409"/>
  <c r="T379"/>
  <c r="Q358"/>
  <c r="R389"/>
  <c r="AI361"/>
  <c r="R392"/>
  <c r="R380"/>
  <c r="R378"/>
  <c r="T327" l="1"/>
  <c r="T330"/>
  <c r="T318"/>
  <c r="T313"/>
  <c r="R298"/>
  <c r="R327"/>
  <c r="R330"/>
  <c r="R319"/>
  <c r="Q319"/>
  <c r="AE303"/>
  <c r="AE304"/>
  <c r="R302"/>
  <c r="AE325"/>
  <c r="AE324"/>
  <c r="P298"/>
  <c r="AC306"/>
  <c r="P313"/>
  <c r="P318"/>
  <c r="P327"/>
  <c r="T269"/>
  <c r="T262"/>
  <c r="T240"/>
  <c r="P261"/>
  <c r="P241"/>
  <c r="P269"/>
  <c r="AC245"/>
  <c r="P240"/>
  <c r="P272"/>
  <c r="T204"/>
  <c r="R217"/>
  <c r="R206"/>
  <c r="AE190"/>
  <c r="AE191"/>
  <c r="R189"/>
  <c r="R205"/>
  <c r="P205"/>
  <c r="P208"/>
  <c r="P124"/>
  <c r="R147"/>
  <c r="R153"/>
  <c r="R145"/>
  <c r="AE129"/>
  <c r="AE138"/>
  <c r="R144"/>
  <c r="R156"/>
  <c r="R125"/>
  <c r="AE130"/>
  <c r="AE153"/>
  <c r="P144"/>
  <c r="P153"/>
  <c r="P139"/>
  <c r="AC129"/>
  <c r="P125"/>
  <c r="T83"/>
  <c r="T84"/>
  <c r="T92"/>
  <c r="T85"/>
  <c r="R78"/>
  <c r="R86"/>
  <c r="R84"/>
  <c r="AE68"/>
  <c r="AE77"/>
  <c r="AE69"/>
  <c r="R92"/>
  <c r="AE89"/>
  <c r="R83"/>
  <c r="R31"/>
  <c r="R40"/>
  <c r="AE37"/>
  <c r="AE13"/>
  <c r="P32"/>
  <c r="P37"/>
  <c r="P31"/>
  <c r="C379"/>
  <c r="Q376" l="1"/>
  <c r="Q389"/>
  <c r="Q378"/>
  <c r="AE356"/>
  <c r="AE368" s="1"/>
  <c r="AD356"/>
  <c r="R186" l="1"/>
  <c r="Q186"/>
  <c r="T387"/>
  <c r="T380"/>
  <c r="T366"/>
  <c r="S378"/>
  <c r="T378"/>
  <c r="T386"/>
  <c r="T393"/>
  <c r="S393"/>
  <c r="AG384"/>
  <c r="AF384"/>
  <c r="C386"/>
  <c r="T301"/>
  <c r="R361"/>
  <c r="Q386"/>
  <c r="AE394"/>
  <c r="AD394"/>
  <c r="AB386"/>
  <c r="AC386"/>
  <c r="O358"/>
  <c r="Q392"/>
  <c r="AD371"/>
  <c r="C298" i="14"/>
  <c r="O269" i="7"/>
  <c r="G136" i="14"/>
  <c r="C33" i="7" l="1"/>
  <c r="C84" i="14"/>
  <c r="AD37" i="7"/>
  <c r="Q27"/>
  <c r="R27"/>
  <c r="P414" i="29" l="1"/>
  <c r="H345"/>
  <c r="I345"/>
  <c r="J345"/>
  <c r="K345"/>
  <c r="L345"/>
  <c r="M345"/>
  <c r="N345"/>
  <c r="O345"/>
  <c r="P344"/>
  <c r="G344"/>
  <c r="F344"/>
  <c r="E344"/>
  <c r="D344"/>
  <c r="C344"/>
  <c r="B344"/>
  <c r="A344"/>
  <c r="H459"/>
  <c r="I459"/>
  <c r="J459"/>
  <c r="K459"/>
  <c r="L459"/>
  <c r="M459"/>
  <c r="N459"/>
  <c r="O459"/>
  <c r="G458"/>
  <c r="F458"/>
  <c r="G455" i="14"/>
  <c r="AD422" i="7"/>
  <c r="AE426"/>
  <c r="R414" s="1"/>
  <c r="T494"/>
  <c r="R439"/>
  <c r="T62"/>
  <c r="S62"/>
  <c r="AC535"/>
  <c r="AC536" s="1"/>
  <c r="G562" i="14"/>
  <c r="C562"/>
  <c r="D562"/>
  <c r="E562"/>
  <c r="F562"/>
  <c r="AC530" i="7"/>
  <c r="AB530"/>
  <c r="AC538"/>
  <c r="AG536"/>
  <c r="T527" s="1"/>
  <c r="AF536"/>
  <c r="S527" s="1"/>
  <c r="AG476"/>
  <c r="T467" s="1"/>
  <c r="L15" i="26" s="1"/>
  <c r="AF476" i="7"/>
  <c r="S467" s="1"/>
  <c r="AE476"/>
  <c r="R467" s="1"/>
  <c r="AD476"/>
  <c r="Q467" s="1"/>
  <c r="AC476"/>
  <c r="P467" s="1"/>
  <c r="L15" i="9" s="1"/>
  <c r="AB476" i="7"/>
  <c r="O467" s="1"/>
  <c r="AC472"/>
  <c r="AB472"/>
  <c r="D455" i="14"/>
  <c r="E455"/>
  <c r="F455"/>
  <c r="Y442" i="7"/>
  <c r="AC414"/>
  <c r="AB414"/>
  <c r="AG421"/>
  <c r="T412" s="1"/>
  <c r="K15" i="26" s="1"/>
  <c r="AF421" i="7"/>
  <c r="S412" s="1"/>
  <c r="C422"/>
  <c r="C95" i="22"/>
  <c r="B95"/>
  <c r="A95"/>
  <c r="P402" i="29"/>
  <c r="H403"/>
  <c r="I403"/>
  <c r="J403"/>
  <c r="K403"/>
  <c r="L403"/>
  <c r="M403"/>
  <c r="N403"/>
  <c r="O403"/>
  <c r="G401"/>
  <c r="G402"/>
  <c r="F401"/>
  <c r="F402"/>
  <c r="E401"/>
  <c r="E402"/>
  <c r="D401"/>
  <c r="D402"/>
  <c r="C402"/>
  <c r="B402"/>
  <c r="A402"/>
  <c r="D401" i="14"/>
  <c r="E401"/>
  <c r="F401"/>
  <c r="G401"/>
  <c r="AC366" i="7"/>
  <c r="AB366"/>
  <c r="AG372"/>
  <c r="T363" s="1"/>
  <c r="AF372"/>
  <c r="S363" s="1"/>
  <c r="C345" i="29"/>
  <c r="C339"/>
  <c r="C341"/>
  <c r="B339"/>
  <c r="B340"/>
  <c r="G63" i="22"/>
  <c r="G65"/>
  <c r="G66"/>
  <c r="G67"/>
  <c r="G68"/>
  <c r="F63"/>
  <c r="F64"/>
  <c r="F65"/>
  <c r="F66"/>
  <c r="F67"/>
  <c r="F68"/>
  <c r="E63"/>
  <c r="E64"/>
  <c r="E65"/>
  <c r="E66"/>
  <c r="E67"/>
  <c r="E68"/>
  <c r="D342" i="14"/>
  <c r="E342"/>
  <c r="F342"/>
  <c r="G342"/>
  <c r="AD311" i="7"/>
  <c r="AD313" s="1"/>
  <c r="Y333"/>
  <c r="AG313"/>
  <c r="T304" s="1"/>
  <c r="AF313"/>
  <c r="S304" s="1"/>
  <c r="AC313"/>
  <c r="P304" s="1"/>
  <c r="AB313"/>
  <c r="O304" s="1"/>
  <c r="AB306"/>
  <c r="C253"/>
  <c r="O261"/>
  <c r="AB245"/>
  <c r="AC252"/>
  <c r="AB252"/>
  <c r="AG255"/>
  <c r="T246" s="1"/>
  <c r="AF255"/>
  <c r="S246" s="1"/>
  <c r="AE255"/>
  <c r="R246" s="1"/>
  <c r="AD255"/>
  <c r="Q246" s="1"/>
  <c r="AG251"/>
  <c r="AF251"/>
  <c r="C67" i="22"/>
  <c r="B67"/>
  <c r="A67"/>
  <c r="H287" i="29"/>
  <c r="I287"/>
  <c r="J287"/>
  <c r="K287"/>
  <c r="L287"/>
  <c r="M287"/>
  <c r="N287"/>
  <c r="O287"/>
  <c r="G285"/>
  <c r="G286"/>
  <c r="F285"/>
  <c r="F286"/>
  <c r="E285"/>
  <c r="E286"/>
  <c r="D285"/>
  <c r="D286"/>
  <c r="P282"/>
  <c r="P283"/>
  <c r="P284"/>
  <c r="P285"/>
  <c r="P286"/>
  <c r="C282"/>
  <c r="C283"/>
  <c r="C284"/>
  <c r="C285"/>
  <c r="C286"/>
  <c r="B282"/>
  <c r="B283"/>
  <c r="B284"/>
  <c r="B285"/>
  <c r="B286"/>
  <c r="A282"/>
  <c r="A283"/>
  <c r="A284"/>
  <c r="A285"/>
  <c r="A286"/>
  <c r="C285" i="14"/>
  <c r="C68" i="22" s="1"/>
  <c r="D285" i="14"/>
  <c r="E285"/>
  <c r="F285"/>
  <c r="G285"/>
  <c r="Y221" i="7"/>
  <c r="AD200"/>
  <c r="Q191" s="1"/>
  <c r="AC200"/>
  <c r="AG200"/>
  <c r="T191" s="1"/>
  <c r="G15" i="26" s="1"/>
  <c r="AF200" i="7"/>
  <c r="S191" s="1"/>
  <c r="AE200"/>
  <c r="AB200"/>
  <c r="O191" s="1"/>
  <c r="C32" i="22"/>
  <c r="B32"/>
  <c r="A32"/>
  <c r="AJ311" i="7" l="1"/>
  <c r="P527"/>
  <c r="AK200"/>
  <c r="X467"/>
  <c r="L15" i="27" s="1"/>
  <c r="W467" i="7"/>
  <c r="AJ476"/>
  <c r="AK476"/>
  <c r="J15" i="26"/>
  <c r="I15" i="9"/>
  <c r="I15" i="26"/>
  <c r="W246" i="7"/>
  <c r="X246"/>
  <c r="H15" i="27" s="1"/>
  <c r="AH476" i="7"/>
  <c r="L16" i="24"/>
  <c r="AL313" i="7"/>
  <c r="Q304"/>
  <c r="Y304" s="1"/>
  <c r="AJ255"/>
  <c r="AL476"/>
  <c r="AK255"/>
  <c r="Z467"/>
  <c r="L16" i="28" s="1"/>
  <c r="AM476" i="7"/>
  <c r="Y467"/>
  <c r="AI476"/>
  <c r="U467"/>
  <c r="V467"/>
  <c r="L15" i="25" s="1"/>
  <c r="AH313" i="7"/>
  <c r="AJ313"/>
  <c r="AM200"/>
  <c r="H16" i="24"/>
  <c r="R191" i="7"/>
  <c r="P191"/>
  <c r="H15" i="26"/>
  <c r="W191" i="7"/>
  <c r="Y191"/>
  <c r="AJ200"/>
  <c r="AL200"/>
  <c r="U191"/>
  <c r="AH200"/>
  <c r="AI200"/>
  <c r="W304" l="1"/>
  <c r="U304"/>
  <c r="V191"/>
  <c r="G15" i="25" s="1"/>
  <c r="M15" i="9"/>
  <c r="Z191" i="7"/>
  <c r="G16" i="28" s="1"/>
  <c r="G15" i="9"/>
  <c r="X191" i="7"/>
  <c r="G15" i="27" s="1"/>
  <c r="G16" i="24"/>
  <c r="H180" i="29" l="1"/>
  <c r="I180"/>
  <c r="J180"/>
  <c r="K180"/>
  <c r="L180"/>
  <c r="M180"/>
  <c r="N180"/>
  <c r="O180"/>
  <c r="P173"/>
  <c r="G173"/>
  <c r="F173"/>
  <c r="E173"/>
  <c r="D173"/>
  <c r="C173"/>
  <c r="B173"/>
  <c r="A173"/>
  <c r="D180" i="14"/>
  <c r="E180"/>
  <c r="F180"/>
  <c r="G180"/>
  <c r="AB133" i="7"/>
  <c r="AC133"/>
  <c r="Y159"/>
  <c r="AE139"/>
  <c r="AF139"/>
  <c r="S130" s="1"/>
  <c r="AG139"/>
  <c r="T130" s="1"/>
  <c r="Y99"/>
  <c r="AB71"/>
  <c r="AC71"/>
  <c r="AD79"/>
  <c r="AE78"/>
  <c r="AC77"/>
  <c r="AC78" s="1"/>
  <c r="P69" s="1"/>
  <c r="E15" i="9" s="1"/>
  <c r="AG78" i="7"/>
  <c r="T69" s="1"/>
  <c r="E15" i="26" s="1"/>
  <c r="AF78" i="7"/>
  <c r="S69" s="1"/>
  <c r="G21" i="22"/>
  <c r="F21"/>
  <c r="E21"/>
  <c r="H139" i="29"/>
  <c r="I139"/>
  <c r="J139"/>
  <c r="K139"/>
  <c r="L139"/>
  <c r="M139"/>
  <c r="N139"/>
  <c r="O139"/>
  <c r="P138"/>
  <c r="G138"/>
  <c r="F138"/>
  <c r="E138"/>
  <c r="D138"/>
  <c r="C138"/>
  <c r="B138"/>
  <c r="A138"/>
  <c r="C138" i="14"/>
  <c r="G22" i="22" s="1"/>
  <c r="D138" i="14"/>
  <c r="E138"/>
  <c r="F138"/>
  <c r="G138"/>
  <c r="C88" i="7"/>
  <c r="AE79"/>
  <c r="AB24"/>
  <c r="AC24"/>
  <c r="T14"/>
  <c r="D15" i="26" s="1"/>
  <c r="S14" i="7"/>
  <c r="P14"/>
  <c r="O14"/>
  <c r="AD23"/>
  <c r="AE23"/>
  <c r="AB23"/>
  <c r="AC23"/>
  <c r="AF23"/>
  <c r="AG23"/>
  <c r="AH8"/>
  <c r="AH9"/>
  <c r="AH10"/>
  <c r="AH16"/>
  <c r="AH18"/>
  <c r="AC19"/>
  <c r="AK23" l="1"/>
  <c r="AK78"/>
  <c r="AM23"/>
  <c r="AH23"/>
  <c r="F15" i="26"/>
  <c r="AL23" i="7"/>
  <c r="Q14"/>
  <c r="W14" s="1"/>
  <c r="R14"/>
  <c r="Z14" s="1"/>
  <c r="D16" i="28" s="1"/>
  <c r="R69" i="7"/>
  <c r="E16" i="24" s="1"/>
  <c r="D15" i="9"/>
  <c r="AK139" i="7"/>
  <c r="R130"/>
  <c r="AM78"/>
  <c r="AI78"/>
  <c r="AI23"/>
  <c r="AJ23"/>
  <c r="X69" l="1"/>
  <c r="E15" i="27" s="1"/>
  <c r="U14" i="7"/>
  <c r="D16" i="24"/>
  <c r="X14" i="7"/>
  <c r="D15" i="27" s="1"/>
  <c r="V14" i="7"/>
  <c r="D15" i="25" s="1"/>
  <c r="V69" i="7"/>
  <c r="E15" i="25" s="1"/>
  <c r="Z69" i="7"/>
  <c r="E16" i="28" s="1"/>
  <c r="Y14" i="7"/>
  <c r="X130"/>
  <c r="F15" i="27" s="1"/>
  <c r="F16" i="24"/>
  <c r="P15" i="27" l="1"/>
  <c r="P16"/>
  <c r="P17"/>
  <c r="P16" i="25"/>
  <c r="P17"/>
  <c r="Q15"/>
  <c r="Q14" s="1"/>
  <c r="N15" i="26"/>
  <c r="P16"/>
  <c r="P17"/>
  <c r="Q15"/>
  <c r="Q14" s="1"/>
  <c r="P15" i="25" l="1"/>
  <c r="P15" i="26"/>
  <c r="O15" s="1"/>
  <c r="R362" i="7" l="1"/>
  <c r="P15" i="24"/>
  <c r="P17"/>
  <c r="P18"/>
  <c r="P19"/>
  <c r="Q16"/>
  <c r="Q15" s="1"/>
  <c r="Q15" i="9"/>
  <c r="Q14" s="1"/>
  <c r="P16" i="24" l="1"/>
  <c r="AJ369" i="7"/>
  <c r="AH369"/>
  <c r="AD372"/>
  <c r="Q16" i="28"/>
  <c r="Q15" s="1"/>
  <c r="P15" s="1"/>
  <c r="C17"/>
  <c r="P13" i="9"/>
  <c r="P14"/>
  <c r="P15"/>
  <c r="P16"/>
  <c r="P17"/>
  <c r="P18"/>
  <c r="E17"/>
  <c r="F17"/>
  <c r="J17"/>
  <c r="K17"/>
  <c r="D13"/>
  <c r="E13"/>
  <c r="G13"/>
  <c r="I13"/>
  <c r="J13"/>
  <c r="L13"/>
  <c r="AJ372" i="7" l="1"/>
  <c r="Q363"/>
  <c r="W363" s="1"/>
  <c r="H579" i="29"/>
  <c r="I579"/>
  <c r="J579"/>
  <c r="K579"/>
  <c r="L579"/>
  <c r="M579"/>
  <c r="N579"/>
  <c r="O579"/>
  <c r="P571"/>
  <c r="P572"/>
  <c r="P573"/>
  <c r="P574"/>
  <c r="P575"/>
  <c r="P576"/>
  <c r="P578"/>
  <c r="P570"/>
  <c r="G571"/>
  <c r="G572"/>
  <c r="G573"/>
  <c r="G574"/>
  <c r="G575"/>
  <c r="G577"/>
  <c r="G578"/>
  <c r="G580"/>
  <c r="G570"/>
  <c r="F571"/>
  <c r="F572"/>
  <c r="F573"/>
  <c r="F574"/>
  <c r="F575"/>
  <c r="F576"/>
  <c r="F577"/>
  <c r="F578"/>
  <c r="F580"/>
  <c r="F570"/>
  <c r="E571"/>
  <c r="E572"/>
  <c r="E573"/>
  <c r="E574"/>
  <c r="E575"/>
  <c r="E576"/>
  <c r="E577"/>
  <c r="E578"/>
  <c r="E580"/>
  <c r="E570"/>
  <c r="D571"/>
  <c r="D572"/>
  <c r="D573"/>
  <c r="D574"/>
  <c r="D575"/>
  <c r="D576"/>
  <c r="D577"/>
  <c r="D578"/>
  <c r="D580"/>
  <c r="D570"/>
  <c r="C571"/>
  <c r="C572"/>
  <c r="C573"/>
  <c r="C574"/>
  <c r="C575"/>
  <c r="C576"/>
  <c r="C577"/>
  <c r="C578"/>
  <c r="C570"/>
  <c r="B571"/>
  <c r="B572"/>
  <c r="B573"/>
  <c r="B574"/>
  <c r="B575"/>
  <c r="B576"/>
  <c r="B577"/>
  <c r="B578"/>
  <c r="B570"/>
  <c r="A578"/>
  <c r="A571"/>
  <c r="A572"/>
  <c r="A573"/>
  <c r="A574"/>
  <c r="A575"/>
  <c r="A576"/>
  <c r="A577"/>
  <c r="A570"/>
  <c r="AC477" i="7"/>
  <c r="D563" i="29" l="1"/>
  <c r="E563"/>
  <c r="F563"/>
  <c r="G563"/>
  <c r="G565"/>
  <c r="F565"/>
  <c r="E565"/>
  <c r="D565"/>
  <c r="H633" l="1"/>
  <c r="H693" s="1"/>
  <c r="I633"/>
  <c r="I693" s="1"/>
  <c r="J633"/>
  <c r="J693" s="1"/>
  <c r="K633"/>
  <c r="K693" s="1"/>
  <c r="L633"/>
  <c r="L693" s="1"/>
  <c r="M633"/>
  <c r="M693" s="1"/>
  <c r="N633"/>
  <c r="N693" s="1"/>
  <c r="O633"/>
  <c r="O693" s="1"/>
  <c r="H629"/>
  <c r="H689" s="1"/>
  <c r="I629"/>
  <c r="I689" s="1"/>
  <c r="J629"/>
  <c r="J689" s="1"/>
  <c r="K629"/>
  <c r="K655" s="1"/>
  <c r="L629"/>
  <c r="L689" s="1"/>
  <c r="M629"/>
  <c r="M689" s="1"/>
  <c r="N629"/>
  <c r="N689" s="1"/>
  <c r="O629"/>
  <c r="O689" s="1"/>
  <c r="H625"/>
  <c r="H685" s="1"/>
  <c r="I625"/>
  <c r="I685" s="1"/>
  <c r="J625"/>
  <c r="J685" s="1"/>
  <c r="K625"/>
  <c r="K685" s="1"/>
  <c r="L625"/>
  <c r="L685" s="1"/>
  <c r="M625"/>
  <c r="M685" s="1"/>
  <c r="N625"/>
  <c r="N651" s="1"/>
  <c r="O625"/>
  <c r="O685" s="1"/>
  <c r="H621"/>
  <c r="H681" s="1"/>
  <c r="I621"/>
  <c r="I681" s="1"/>
  <c r="J621"/>
  <c r="J681" s="1"/>
  <c r="K621"/>
  <c r="K681" s="1"/>
  <c r="L621"/>
  <c r="L681" s="1"/>
  <c r="M621"/>
  <c r="M681" s="1"/>
  <c r="N621"/>
  <c r="N681" s="1"/>
  <c r="O621"/>
  <c r="O681" s="1"/>
  <c r="H617"/>
  <c r="H677" s="1"/>
  <c r="I617"/>
  <c r="I643" s="1"/>
  <c r="J617"/>
  <c r="J677" s="1"/>
  <c r="K617"/>
  <c r="K677" s="1"/>
  <c r="L617"/>
  <c r="L677" s="1"/>
  <c r="M617"/>
  <c r="M677" s="1"/>
  <c r="N617"/>
  <c r="N677" s="1"/>
  <c r="O617"/>
  <c r="O677" s="1"/>
  <c r="H613"/>
  <c r="H673" s="1"/>
  <c r="I613"/>
  <c r="I673" s="1"/>
  <c r="J613"/>
  <c r="J673" s="1"/>
  <c r="K613"/>
  <c r="K673" s="1"/>
  <c r="L613"/>
  <c r="L673" s="1"/>
  <c r="M613"/>
  <c r="M673" s="1"/>
  <c r="N613"/>
  <c r="N673" s="1"/>
  <c r="O613"/>
  <c r="O639" s="1"/>
  <c r="H671"/>
  <c r="I671"/>
  <c r="J671"/>
  <c r="K671"/>
  <c r="L671"/>
  <c r="M671"/>
  <c r="N671"/>
  <c r="O671"/>
  <c r="E599"/>
  <c r="F599"/>
  <c r="G599"/>
  <c r="D599"/>
  <c r="E595"/>
  <c r="F595"/>
  <c r="G595"/>
  <c r="D595"/>
  <c r="E591"/>
  <c r="F591"/>
  <c r="G591"/>
  <c r="D591"/>
  <c r="G584"/>
  <c r="G585"/>
  <c r="G587"/>
  <c r="G583"/>
  <c r="F584"/>
  <c r="F585"/>
  <c r="F587"/>
  <c r="F583"/>
  <c r="E584"/>
  <c r="E585"/>
  <c r="E587"/>
  <c r="E583"/>
  <c r="D584"/>
  <c r="D585"/>
  <c r="D587"/>
  <c r="D583"/>
  <c r="G562"/>
  <c r="G564"/>
  <c r="G567"/>
  <c r="G561"/>
  <c r="F562"/>
  <c r="F564"/>
  <c r="F567"/>
  <c r="F561"/>
  <c r="E562"/>
  <c r="E564"/>
  <c r="E567"/>
  <c r="E561"/>
  <c r="D562"/>
  <c r="D564"/>
  <c r="D567"/>
  <c r="D561"/>
  <c r="H566"/>
  <c r="H568" s="1"/>
  <c r="I566"/>
  <c r="I568" s="1"/>
  <c r="J566"/>
  <c r="J568" s="1"/>
  <c r="K566"/>
  <c r="K568" s="1"/>
  <c r="L566"/>
  <c r="L568" s="1"/>
  <c r="M566"/>
  <c r="M568" s="1"/>
  <c r="N566"/>
  <c r="N568" s="1"/>
  <c r="O566"/>
  <c r="O568" s="1"/>
  <c r="H581"/>
  <c r="I581"/>
  <c r="J581"/>
  <c r="K581"/>
  <c r="L581"/>
  <c r="H586"/>
  <c r="H588" s="1"/>
  <c r="I586"/>
  <c r="I588" s="1"/>
  <c r="J586"/>
  <c r="J588" s="1"/>
  <c r="K586"/>
  <c r="K588" s="1"/>
  <c r="L586"/>
  <c r="L588" s="1"/>
  <c r="M586"/>
  <c r="M588" s="1"/>
  <c r="N586"/>
  <c r="N588" s="1"/>
  <c r="O586"/>
  <c r="O588" s="1"/>
  <c r="E546"/>
  <c r="F546"/>
  <c r="G546"/>
  <c r="D546"/>
  <c r="E542"/>
  <c r="F542"/>
  <c r="G542"/>
  <c r="D542"/>
  <c r="E538"/>
  <c r="F538"/>
  <c r="G538"/>
  <c r="D538"/>
  <c r="O532"/>
  <c r="O534" s="1"/>
  <c r="G530"/>
  <c r="G531"/>
  <c r="G533"/>
  <c r="G529"/>
  <c r="F530"/>
  <c r="F531"/>
  <c r="F533"/>
  <c r="F529"/>
  <c r="E530"/>
  <c r="E531"/>
  <c r="E533"/>
  <c r="E529"/>
  <c r="D530"/>
  <c r="D531"/>
  <c r="D533"/>
  <c r="D529"/>
  <c r="G517"/>
  <c r="G518"/>
  <c r="G519"/>
  <c r="G520"/>
  <c r="G522"/>
  <c r="G523"/>
  <c r="G524"/>
  <c r="G526"/>
  <c r="G516"/>
  <c r="F517"/>
  <c r="F518"/>
  <c r="F519"/>
  <c r="F520"/>
  <c r="F522"/>
  <c r="F523"/>
  <c r="F524"/>
  <c r="F526"/>
  <c r="F516"/>
  <c r="E517"/>
  <c r="E518"/>
  <c r="E519"/>
  <c r="E520"/>
  <c r="E522"/>
  <c r="E523"/>
  <c r="E524"/>
  <c r="E526"/>
  <c r="E516"/>
  <c r="D517"/>
  <c r="D518"/>
  <c r="D519"/>
  <c r="D520"/>
  <c r="D522"/>
  <c r="D523"/>
  <c r="D524"/>
  <c r="D526"/>
  <c r="D516"/>
  <c r="G507"/>
  <c r="G508"/>
  <c r="G509"/>
  <c r="G510"/>
  <c r="G511"/>
  <c r="G513"/>
  <c r="G506"/>
  <c r="F507"/>
  <c r="F508"/>
  <c r="F509"/>
  <c r="F510"/>
  <c r="F511"/>
  <c r="F513"/>
  <c r="F506"/>
  <c r="E507"/>
  <c r="E508"/>
  <c r="E509"/>
  <c r="E510"/>
  <c r="E511"/>
  <c r="E513"/>
  <c r="E506"/>
  <c r="D507"/>
  <c r="D508"/>
  <c r="D509"/>
  <c r="D510"/>
  <c r="D511"/>
  <c r="D513"/>
  <c r="D506"/>
  <c r="H512"/>
  <c r="H514" s="1"/>
  <c r="I512"/>
  <c r="I514" s="1"/>
  <c r="J512"/>
  <c r="K512"/>
  <c r="K514" s="1"/>
  <c r="L512"/>
  <c r="L514" s="1"/>
  <c r="M512"/>
  <c r="M514" s="1"/>
  <c r="N512"/>
  <c r="N514" s="1"/>
  <c r="O512"/>
  <c r="O514" s="1"/>
  <c r="H525"/>
  <c r="I525"/>
  <c r="I527" s="1"/>
  <c r="J525"/>
  <c r="J527" s="1"/>
  <c r="K525"/>
  <c r="K527" s="1"/>
  <c r="L525"/>
  <c r="M525"/>
  <c r="N525"/>
  <c r="O525"/>
  <c r="O527" s="1"/>
  <c r="H532"/>
  <c r="H534" s="1"/>
  <c r="I532"/>
  <c r="J532"/>
  <c r="J534" s="1"/>
  <c r="K532"/>
  <c r="K534" s="1"/>
  <c r="L532"/>
  <c r="L534" s="1"/>
  <c r="M532"/>
  <c r="M534" s="1"/>
  <c r="N532"/>
  <c r="N534" s="1"/>
  <c r="E491"/>
  <c r="F491"/>
  <c r="G491"/>
  <c r="D491"/>
  <c r="E487"/>
  <c r="F487"/>
  <c r="G487"/>
  <c r="D487"/>
  <c r="E483"/>
  <c r="F483"/>
  <c r="G483"/>
  <c r="D483"/>
  <c r="G475"/>
  <c r="G476"/>
  <c r="G478"/>
  <c r="G474"/>
  <c r="F475"/>
  <c r="F476"/>
  <c r="F478"/>
  <c r="F474"/>
  <c r="E475"/>
  <c r="E476"/>
  <c r="E478"/>
  <c r="E474"/>
  <c r="D475"/>
  <c r="D476"/>
  <c r="D478"/>
  <c r="D474"/>
  <c r="G464"/>
  <c r="G465"/>
  <c r="G466"/>
  <c r="G467"/>
  <c r="G468"/>
  <c r="G469"/>
  <c r="G471"/>
  <c r="G463"/>
  <c r="F464"/>
  <c r="F465"/>
  <c r="F466"/>
  <c r="F467"/>
  <c r="F468"/>
  <c r="F469"/>
  <c r="F471"/>
  <c r="F463"/>
  <c r="E464"/>
  <c r="E465"/>
  <c r="E466"/>
  <c r="E467"/>
  <c r="E468"/>
  <c r="E469"/>
  <c r="E471"/>
  <c r="E463"/>
  <c r="D464"/>
  <c r="D465"/>
  <c r="D466"/>
  <c r="D467"/>
  <c r="D468"/>
  <c r="D469"/>
  <c r="D471"/>
  <c r="D463"/>
  <c r="G453"/>
  <c r="G454"/>
  <c r="G455"/>
  <c r="G456"/>
  <c r="G457"/>
  <c r="G460"/>
  <c r="F453"/>
  <c r="F454"/>
  <c r="F455"/>
  <c r="F456"/>
  <c r="F457"/>
  <c r="F460"/>
  <c r="F452"/>
  <c r="E460"/>
  <c r="E452"/>
  <c r="D460"/>
  <c r="D452"/>
  <c r="H461"/>
  <c r="I461"/>
  <c r="J461"/>
  <c r="K461"/>
  <c r="L461"/>
  <c r="M461"/>
  <c r="N461"/>
  <c r="O461"/>
  <c r="H470"/>
  <c r="H472" s="1"/>
  <c r="I470"/>
  <c r="I472" s="1"/>
  <c r="J470"/>
  <c r="J472" s="1"/>
  <c r="K470"/>
  <c r="K472" s="1"/>
  <c r="L470"/>
  <c r="M470"/>
  <c r="N470"/>
  <c r="O470"/>
  <c r="O472" s="1"/>
  <c r="H477"/>
  <c r="I477"/>
  <c r="J477"/>
  <c r="J479" s="1"/>
  <c r="K477"/>
  <c r="K479" s="1"/>
  <c r="L477"/>
  <c r="M477"/>
  <c r="M479" s="1"/>
  <c r="N477"/>
  <c r="N479" s="1"/>
  <c r="O477"/>
  <c r="O479" s="1"/>
  <c r="E436"/>
  <c r="F436"/>
  <c r="G436"/>
  <c r="D436"/>
  <c r="E432"/>
  <c r="F432"/>
  <c r="G432"/>
  <c r="D432"/>
  <c r="E428"/>
  <c r="F428"/>
  <c r="G428"/>
  <c r="D428"/>
  <c r="G420"/>
  <c r="G421"/>
  <c r="G423"/>
  <c r="G419"/>
  <c r="F420"/>
  <c r="F421"/>
  <c r="F423"/>
  <c r="F419"/>
  <c r="E420"/>
  <c r="E421"/>
  <c r="E423"/>
  <c r="E419"/>
  <c r="D420"/>
  <c r="D421"/>
  <c r="D423"/>
  <c r="D419"/>
  <c r="G408"/>
  <c r="G409"/>
  <c r="G411"/>
  <c r="G412"/>
  <c r="G413"/>
  <c r="G414"/>
  <c r="G416"/>
  <c r="G407"/>
  <c r="F408"/>
  <c r="F409"/>
  <c r="F411"/>
  <c r="F412"/>
  <c r="F413"/>
  <c r="F414"/>
  <c r="F416"/>
  <c r="F407"/>
  <c r="E408"/>
  <c r="E409"/>
  <c r="E411"/>
  <c r="E412"/>
  <c r="E413"/>
  <c r="E414"/>
  <c r="E416"/>
  <c r="E407"/>
  <c r="D408"/>
  <c r="D409"/>
  <c r="D411"/>
  <c r="D412"/>
  <c r="D413"/>
  <c r="D414"/>
  <c r="D416"/>
  <c r="D407"/>
  <c r="G399"/>
  <c r="G400"/>
  <c r="G404"/>
  <c r="G397"/>
  <c r="F399"/>
  <c r="F400"/>
  <c r="F404"/>
  <c r="F397"/>
  <c r="E399"/>
  <c r="E400"/>
  <c r="E404"/>
  <c r="E397"/>
  <c r="D399"/>
  <c r="D400"/>
  <c r="D404"/>
  <c r="D397"/>
  <c r="I405"/>
  <c r="J405"/>
  <c r="K405"/>
  <c r="L405"/>
  <c r="M405"/>
  <c r="N405"/>
  <c r="O405"/>
  <c r="H415"/>
  <c r="H417" s="1"/>
  <c r="I415"/>
  <c r="I417" s="1"/>
  <c r="J415"/>
  <c r="J417" s="1"/>
  <c r="K415"/>
  <c r="K417" s="1"/>
  <c r="L415"/>
  <c r="M415"/>
  <c r="N415"/>
  <c r="O415"/>
  <c r="H422"/>
  <c r="H424" s="1"/>
  <c r="I422"/>
  <c r="I424" s="1"/>
  <c r="J422"/>
  <c r="K422"/>
  <c r="K424" s="1"/>
  <c r="L422"/>
  <c r="L424" s="1"/>
  <c r="M422"/>
  <c r="M424" s="1"/>
  <c r="N422"/>
  <c r="N424" s="1"/>
  <c r="O422"/>
  <c r="O424" s="1"/>
  <c r="E378"/>
  <c r="F378"/>
  <c r="G378"/>
  <c r="D378"/>
  <c r="E373"/>
  <c r="F373"/>
  <c r="G373"/>
  <c r="D373"/>
  <c r="E368"/>
  <c r="F368"/>
  <c r="G368"/>
  <c r="D368"/>
  <c r="G361"/>
  <c r="G363"/>
  <c r="G360"/>
  <c r="F361"/>
  <c r="F363"/>
  <c r="F360"/>
  <c r="E361"/>
  <c r="E363"/>
  <c r="E360"/>
  <c r="D361"/>
  <c r="D363"/>
  <c r="D360"/>
  <c r="G350"/>
  <c r="G351"/>
  <c r="G352"/>
  <c r="G353"/>
  <c r="G354"/>
  <c r="G355"/>
  <c r="G357"/>
  <c r="G349"/>
  <c r="F350"/>
  <c r="F351"/>
  <c r="F352"/>
  <c r="F353"/>
  <c r="F354"/>
  <c r="F355"/>
  <c r="F357"/>
  <c r="F349"/>
  <c r="E350"/>
  <c r="E351"/>
  <c r="E352"/>
  <c r="E353"/>
  <c r="E354"/>
  <c r="E355"/>
  <c r="E357"/>
  <c r="E349"/>
  <c r="D350"/>
  <c r="D351"/>
  <c r="D352"/>
  <c r="D353"/>
  <c r="D354"/>
  <c r="D355"/>
  <c r="D357"/>
  <c r="D349"/>
  <c r="F339"/>
  <c r="F340"/>
  <c r="F341"/>
  <c r="F342"/>
  <c r="F343"/>
  <c r="F346"/>
  <c r="F338"/>
  <c r="G339"/>
  <c r="G340"/>
  <c r="G341"/>
  <c r="G342"/>
  <c r="G343"/>
  <c r="G346"/>
  <c r="G338"/>
  <c r="E339"/>
  <c r="E340"/>
  <c r="E341"/>
  <c r="E342"/>
  <c r="E343"/>
  <c r="E346"/>
  <c r="E338"/>
  <c r="D339"/>
  <c r="D340"/>
  <c r="D341"/>
  <c r="D342"/>
  <c r="D343"/>
  <c r="D346"/>
  <c r="D338"/>
  <c r="H347"/>
  <c r="I347"/>
  <c r="J347"/>
  <c r="K347"/>
  <c r="L347"/>
  <c r="M347"/>
  <c r="N347"/>
  <c r="O347"/>
  <c r="H356"/>
  <c r="H358" s="1"/>
  <c r="I356"/>
  <c r="I358" s="1"/>
  <c r="J356"/>
  <c r="J358" s="1"/>
  <c r="K356"/>
  <c r="K358" s="1"/>
  <c r="L356"/>
  <c r="L358" s="1"/>
  <c r="M356"/>
  <c r="N356"/>
  <c r="N358" s="1"/>
  <c r="O356"/>
  <c r="H362"/>
  <c r="H364" s="1"/>
  <c r="I362"/>
  <c r="J362"/>
  <c r="J364" s="1"/>
  <c r="K362"/>
  <c r="K364" s="1"/>
  <c r="L362"/>
  <c r="L364" s="1"/>
  <c r="M362"/>
  <c r="M364" s="1"/>
  <c r="N362"/>
  <c r="N364" s="1"/>
  <c r="O362"/>
  <c r="O364" s="1"/>
  <c r="E320"/>
  <c r="F320"/>
  <c r="G320"/>
  <c r="D320"/>
  <c r="E316"/>
  <c r="F316"/>
  <c r="G316"/>
  <c r="D316"/>
  <c r="E312"/>
  <c r="F312"/>
  <c r="G312"/>
  <c r="D312"/>
  <c r="G308"/>
  <c r="G304"/>
  <c r="F305"/>
  <c r="F306"/>
  <c r="F308"/>
  <c r="F304"/>
  <c r="E305"/>
  <c r="E306"/>
  <c r="E308"/>
  <c r="E304"/>
  <c r="D305"/>
  <c r="D306"/>
  <c r="D308"/>
  <c r="D304"/>
  <c r="G292"/>
  <c r="G293"/>
  <c r="G294"/>
  <c r="G296"/>
  <c r="G297"/>
  <c r="G298"/>
  <c r="G299"/>
  <c r="G301"/>
  <c r="G291"/>
  <c r="F292"/>
  <c r="F293"/>
  <c r="F294"/>
  <c r="F296"/>
  <c r="F297"/>
  <c r="F298"/>
  <c r="F299"/>
  <c r="F301"/>
  <c r="F291"/>
  <c r="E292"/>
  <c r="E293"/>
  <c r="E294"/>
  <c r="E296"/>
  <c r="E297"/>
  <c r="E298"/>
  <c r="E299"/>
  <c r="E301"/>
  <c r="E291"/>
  <c r="D292"/>
  <c r="D293"/>
  <c r="D294"/>
  <c r="D296"/>
  <c r="D297"/>
  <c r="D298"/>
  <c r="D299"/>
  <c r="D301"/>
  <c r="D291"/>
  <c r="G282"/>
  <c r="G283"/>
  <c r="G284"/>
  <c r="G288"/>
  <c r="F282"/>
  <c r="F283"/>
  <c r="F284"/>
  <c r="F288"/>
  <c r="F281"/>
  <c r="E282"/>
  <c r="E283"/>
  <c r="E284"/>
  <c r="E288"/>
  <c r="E281"/>
  <c r="D282"/>
  <c r="D283"/>
  <c r="D284"/>
  <c r="D288"/>
  <c r="D281"/>
  <c r="H289"/>
  <c r="I289"/>
  <c r="K289"/>
  <c r="L289"/>
  <c r="M289"/>
  <c r="N289"/>
  <c r="O289"/>
  <c r="J289"/>
  <c r="H300"/>
  <c r="I300"/>
  <c r="I302" s="1"/>
  <c r="J300"/>
  <c r="J302" s="1"/>
  <c r="K300"/>
  <c r="K302" s="1"/>
  <c r="L300"/>
  <c r="M300"/>
  <c r="N300"/>
  <c r="O300"/>
  <c r="O302" s="1"/>
  <c r="H307"/>
  <c r="H309" s="1"/>
  <c r="I307"/>
  <c r="J307"/>
  <c r="J309" s="1"/>
  <c r="K307"/>
  <c r="K309" s="1"/>
  <c r="L307"/>
  <c r="L309" s="1"/>
  <c r="M307"/>
  <c r="M309" s="1"/>
  <c r="N307"/>
  <c r="N309" s="1"/>
  <c r="O307"/>
  <c r="O309" s="1"/>
  <c r="E267"/>
  <c r="F267"/>
  <c r="G267"/>
  <c r="D267"/>
  <c r="E263"/>
  <c r="F263"/>
  <c r="G263"/>
  <c r="D263"/>
  <c r="E259"/>
  <c r="F259"/>
  <c r="G259"/>
  <c r="D259"/>
  <c r="G251"/>
  <c r="G254"/>
  <c r="G250"/>
  <c r="F251"/>
  <c r="F254"/>
  <c r="F250"/>
  <c r="E251"/>
  <c r="E254"/>
  <c r="E250"/>
  <c r="D251"/>
  <c r="D254"/>
  <c r="D250"/>
  <c r="G240"/>
  <c r="G241"/>
  <c r="G242"/>
  <c r="G243"/>
  <c r="G245"/>
  <c r="G247"/>
  <c r="G239"/>
  <c r="F240"/>
  <c r="F241"/>
  <c r="F242"/>
  <c r="F243"/>
  <c r="F244"/>
  <c r="F245"/>
  <c r="F247"/>
  <c r="F239"/>
  <c r="E240"/>
  <c r="E241"/>
  <c r="E242"/>
  <c r="E243"/>
  <c r="E244"/>
  <c r="E245"/>
  <c r="E247"/>
  <c r="E239"/>
  <c r="D240"/>
  <c r="D241"/>
  <c r="D242"/>
  <c r="D243"/>
  <c r="D244"/>
  <c r="D245"/>
  <c r="D247"/>
  <c r="D239"/>
  <c r="G231"/>
  <c r="G232"/>
  <c r="G233"/>
  <c r="G234"/>
  <c r="G236"/>
  <c r="G229"/>
  <c r="F231"/>
  <c r="F232"/>
  <c r="F233"/>
  <c r="F234"/>
  <c r="F236"/>
  <c r="F229"/>
  <c r="E231"/>
  <c r="E232"/>
  <c r="E233"/>
  <c r="E234"/>
  <c r="E236"/>
  <c r="E229"/>
  <c r="D231"/>
  <c r="D232"/>
  <c r="D233"/>
  <c r="D234"/>
  <c r="D236"/>
  <c r="D229"/>
  <c r="H235"/>
  <c r="H237" s="1"/>
  <c r="I235"/>
  <c r="I237" s="1"/>
  <c r="J235"/>
  <c r="J237" s="1"/>
  <c r="K235"/>
  <c r="K237" s="1"/>
  <c r="L235"/>
  <c r="L237" s="1"/>
  <c r="M235"/>
  <c r="M237" s="1"/>
  <c r="N235"/>
  <c r="N237" s="1"/>
  <c r="O235"/>
  <c r="O237" s="1"/>
  <c r="H246"/>
  <c r="H248" s="1"/>
  <c r="I246"/>
  <c r="I248" s="1"/>
  <c r="J246"/>
  <c r="J248" s="1"/>
  <c r="K246"/>
  <c r="K248" s="1"/>
  <c r="L246"/>
  <c r="M246"/>
  <c r="N246"/>
  <c r="O246"/>
  <c r="H253"/>
  <c r="H255" s="1"/>
  <c r="I253"/>
  <c r="I255" s="1"/>
  <c r="J253"/>
  <c r="J255" s="1"/>
  <c r="K253"/>
  <c r="K255" s="1"/>
  <c r="L253"/>
  <c r="L255" s="1"/>
  <c r="M253"/>
  <c r="M255" s="1"/>
  <c r="N253"/>
  <c r="N255" s="1"/>
  <c r="O253"/>
  <c r="O255" s="1"/>
  <c r="E213"/>
  <c r="F213"/>
  <c r="G213"/>
  <c r="D213"/>
  <c r="E209"/>
  <c r="F209"/>
  <c r="G209"/>
  <c r="D209"/>
  <c r="E205"/>
  <c r="F205"/>
  <c r="G205"/>
  <c r="D205"/>
  <c r="G197"/>
  <c r="G198"/>
  <c r="G199"/>
  <c r="G201"/>
  <c r="G196"/>
  <c r="F197"/>
  <c r="F198"/>
  <c r="F199"/>
  <c r="F201"/>
  <c r="F196"/>
  <c r="E197"/>
  <c r="E198"/>
  <c r="E199"/>
  <c r="E201"/>
  <c r="E196"/>
  <c r="D197"/>
  <c r="D198"/>
  <c r="D199"/>
  <c r="D201"/>
  <c r="D196"/>
  <c r="G185"/>
  <c r="G186"/>
  <c r="G187"/>
  <c r="G188"/>
  <c r="G189"/>
  <c r="G190"/>
  <c r="G191"/>
  <c r="G193"/>
  <c r="G184"/>
  <c r="F185"/>
  <c r="F186"/>
  <c r="F187"/>
  <c r="F188"/>
  <c r="F189"/>
  <c r="F190"/>
  <c r="F191"/>
  <c r="F193"/>
  <c r="F184"/>
  <c r="E185"/>
  <c r="E186"/>
  <c r="E187"/>
  <c r="E188"/>
  <c r="E189"/>
  <c r="E190"/>
  <c r="E191"/>
  <c r="E193"/>
  <c r="E184"/>
  <c r="D185"/>
  <c r="D186"/>
  <c r="D187"/>
  <c r="D188"/>
  <c r="D189"/>
  <c r="D190"/>
  <c r="D191"/>
  <c r="D193"/>
  <c r="D184"/>
  <c r="G175"/>
  <c r="G176"/>
  <c r="G177"/>
  <c r="G178"/>
  <c r="G179"/>
  <c r="G181"/>
  <c r="G174"/>
  <c r="F175"/>
  <c r="F176"/>
  <c r="F177"/>
  <c r="F178"/>
  <c r="F179"/>
  <c r="F181"/>
  <c r="F174"/>
  <c r="E175"/>
  <c r="E176"/>
  <c r="E177"/>
  <c r="E178"/>
  <c r="E179"/>
  <c r="E181"/>
  <c r="E174"/>
  <c r="D175"/>
  <c r="D176"/>
  <c r="D177"/>
  <c r="D178"/>
  <c r="D179"/>
  <c r="D181"/>
  <c r="D174"/>
  <c r="H182"/>
  <c r="I182"/>
  <c r="K182"/>
  <c r="L182"/>
  <c r="M182"/>
  <c r="N182"/>
  <c r="O182"/>
  <c r="H192"/>
  <c r="I192"/>
  <c r="I194" s="1"/>
  <c r="J192"/>
  <c r="J194" s="1"/>
  <c r="K192"/>
  <c r="K194" s="1"/>
  <c r="L192"/>
  <c r="L194" s="1"/>
  <c r="M192"/>
  <c r="N192"/>
  <c r="N194" s="1"/>
  <c r="O192"/>
  <c r="H200"/>
  <c r="H202" s="1"/>
  <c r="I200"/>
  <c r="I202" s="1"/>
  <c r="J200"/>
  <c r="J202" s="1"/>
  <c r="K200"/>
  <c r="K202" s="1"/>
  <c r="L200"/>
  <c r="L202" s="1"/>
  <c r="M200"/>
  <c r="M202" s="1"/>
  <c r="N200"/>
  <c r="N202" s="1"/>
  <c r="O200"/>
  <c r="O202" s="1"/>
  <c r="E160"/>
  <c r="F160"/>
  <c r="G160"/>
  <c r="D160"/>
  <c r="E156"/>
  <c r="F156"/>
  <c r="G156"/>
  <c r="D156"/>
  <c r="E152"/>
  <c r="F152"/>
  <c r="G152"/>
  <c r="D152"/>
  <c r="G144"/>
  <c r="G145"/>
  <c r="G147"/>
  <c r="G143"/>
  <c r="F144"/>
  <c r="F145"/>
  <c r="F147"/>
  <c r="F143"/>
  <c r="E144"/>
  <c r="E145"/>
  <c r="E147"/>
  <c r="E143"/>
  <c r="D144"/>
  <c r="D145"/>
  <c r="D147"/>
  <c r="D143"/>
  <c r="G133"/>
  <c r="G134"/>
  <c r="G135"/>
  <c r="G136"/>
  <c r="G137"/>
  <c r="G140"/>
  <c r="G132"/>
  <c r="F133"/>
  <c r="F134"/>
  <c r="F135"/>
  <c r="F136"/>
  <c r="F137"/>
  <c r="F140"/>
  <c r="F132"/>
  <c r="E133"/>
  <c r="E134"/>
  <c r="E135"/>
  <c r="E136"/>
  <c r="E137"/>
  <c r="E140"/>
  <c r="E132"/>
  <c r="D133"/>
  <c r="D134"/>
  <c r="D135"/>
  <c r="D136"/>
  <c r="D137"/>
  <c r="D140"/>
  <c r="D132"/>
  <c r="G124"/>
  <c r="G125"/>
  <c r="G126"/>
  <c r="G127"/>
  <c r="G129"/>
  <c r="G123"/>
  <c r="F124"/>
  <c r="F125"/>
  <c r="F126"/>
  <c r="F127"/>
  <c r="F129"/>
  <c r="F123"/>
  <c r="E124"/>
  <c r="E125"/>
  <c r="E126"/>
  <c r="E127"/>
  <c r="E129"/>
  <c r="E123"/>
  <c r="D124"/>
  <c r="D125"/>
  <c r="D126"/>
  <c r="D127"/>
  <c r="D129"/>
  <c r="D123"/>
  <c r="H128"/>
  <c r="H130" s="1"/>
  <c r="I128"/>
  <c r="I130" s="1"/>
  <c r="J128"/>
  <c r="J130" s="1"/>
  <c r="K128"/>
  <c r="K130" s="1"/>
  <c r="L128"/>
  <c r="L130" s="1"/>
  <c r="M128"/>
  <c r="M130" s="1"/>
  <c r="N128"/>
  <c r="N130" s="1"/>
  <c r="O128"/>
  <c r="O130" s="1"/>
  <c r="H141"/>
  <c r="I141"/>
  <c r="J141"/>
  <c r="K141"/>
  <c r="O141"/>
  <c r="H146"/>
  <c r="H148" s="1"/>
  <c r="I146"/>
  <c r="I148" s="1"/>
  <c r="J146"/>
  <c r="J148" s="1"/>
  <c r="K146"/>
  <c r="K155" s="1"/>
  <c r="K157" s="1"/>
  <c r="L146"/>
  <c r="L148" s="1"/>
  <c r="M146"/>
  <c r="N146"/>
  <c r="N148" s="1"/>
  <c r="O146"/>
  <c r="O155" s="1"/>
  <c r="O157" s="1"/>
  <c r="P145"/>
  <c r="P144"/>
  <c r="P143"/>
  <c r="E611"/>
  <c r="E633" s="1"/>
  <c r="D611"/>
  <c r="D625" s="1"/>
  <c r="D651" s="1"/>
  <c r="P137"/>
  <c r="P136"/>
  <c r="P135"/>
  <c r="P134"/>
  <c r="P133"/>
  <c r="P132"/>
  <c r="P127"/>
  <c r="P126"/>
  <c r="P125"/>
  <c r="P124"/>
  <c r="P123"/>
  <c r="D98"/>
  <c r="E106"/>
  <c r="F106"/>
  <c r="G106"/>
  <c r="D106"/>
  <c r="E102"/>
  <c r="F102"/>
  <c r="G102"/>
  <c r="D102"/>
  <c r="E98"/>
  <c r="F98"/>
  <c r="G98"/>
  <c r="G91"/>
  <c r="G92"/>
  <c r="G94"/>
  <c r="G90"/>
  <c r="F91"/>
  <c r="F92"/>
  <c r="F94"/>
  <c r="F90"/>
  <c r="E91"/>
  <c r="E92"/>
  <c r="E94"/>
  <c r="E90"/>
  <c r="D91"/>
  <c r="D92"/>
  <c r="D94"/>
  <c r="D90"/>
  <c r="G80"/>
  <c r="G81"/>
  <c r="G82"/>
  <c r="G83"/>
  <c r="G84"/>
  <c r="G85"/>
  <c r="G87"/>
  <c r="G79"/>
  <c r="F80"/>
  <c r="F81"/>
  <c r="F82"/>
  <c r="F83"/>
  <c r="F84"/>
  <c r="F85"/>
  <c r="F87"/>
  <c r="F79"/>
  <c r="E80"/>
  <c r="E81"/>
  <c r="E82"/>
  <c r="E83"/>
  <c r="E84"/>
  <c r="E85"/>
  <c r="E87"/>
  <c r="E79"/>
  <c r="D80"/>
  <c r="D81"/>
  <c r="D82"/>
  <c r="D83"/>
  <c r="D84"/>
  <c r="D85"/>
  <c r="D87"/>
  <c r="D79"/>
  <c r="F611"/>
  <c r="F633" s="1"/>
  <c r="G611"/>
  <c r="G633" s="1"/>
  <c r="G70"/>
  <c r="G71"/>
  <c r="G72"/>
  <c r="G73"/>
  <c r="G74"/>
  <c r="G76"/>
  <c r="G69"/>
  <c r="F70"/>
  <c r="F71"/>
  <c r="F72"/>
  <c r="F73"/>
  <c r="F74"/>
  <c r="F76"/>
  <c r="F69"/>
  <c r="E70"/>
  <c r="E71"/>
  <c r="E72"/>
  <c r="E73"/>
  <c r="E74"/>
  <c r="E76"/>
  <c r="E69"/>
  <c r="D70"/>
  <c r="D71"/>
  <c r="D72"/>
  <c r="D73"/>
  <c r="D74"/>
  <c r="D76"/>
  <c r="D69"/>
  <c r="H75"/>
  <c r="H77" s="1"/>
  <c r="I75"/>
  <c r="I77" s="1"/>
  <c r="J75"/>
  <c r="J77" s="1"/>
  <c r="K75"/>
  <c r="K77" s="1"/>
  <c r="L75"/>
  <c r="M75"/>
  <c r="M77" s="1"/>
  <c r="N75"/>
  <c r="N77" s="1"/>
  <c r="O75"/>
  <c r="O77" s="1"/>
  <c r="H86"/>
  <c r="H88" s="1"/>
  <c r="I86"/>
  <c r="I88" s="1"/>
  <c r="J86"/>
  <c r="J88" s="1"/>
  <c r="K86"/>
  <c r="K88" s="1"/>
  <c r="L86"/>
  <c r="L88" s="1"/>
  <c r="M86"/>
  <c r="M88" s="1"/>
  <c r="N86"/>
  <c r="N88" s="1"/>
  <c r="O86"/>
  <c r="H93"/>
  <c r="H95" s="1"/>
  <c r="I93"/>
  <c r="I95" s="1"/>
  <c r="J93"/>
  <c r="J95" s="1"/>
  <c r="K93"/>
  <c r="K95" s="1"/>
  <c r="L93"/>
  <c r="L95" s="1"/>
  <c r="M93"/>
  <c r="M95" s="1"/>
  <c r="N93"/>
  <c r="N95" s="1"/>
  <c r="O93"/>
  <c r="O95" s="1"/>
  <c r="G134" i="22"/>
  <c r="F134"/>
  <c r="E134"/>
  <c r="G576" i="29"/>
  <c r="K689" l="1"/>
  <c r="N685"/>
  <c r="O651"/>
  <c r="K643"/>
  <c r="L486"/>
  <c r="L488" s="1"/>
  <c r="N639"/>
  <c r="I677"/>
  <c r="J643"/>
  <c r="M639"/>
  <c r="O673"/>
  <c r="O97"/>
  <c r="O99" s="1"/>
  <c r="J427"/>
  <c r="J429" s="1"/>
  <c r="H435"/>
  <c r="H437" s="1"/>
  <c r="H204"/>
  <c r="H206" s="1"/>
  <c r="H151"/>
  <c r="H153" s="1"/>
  <c r="D621"/>
  <c r="D647" s="1"/>
  <c r="J655"/>
  <c r="M651"/>
  <c r="I655"/>
  <c r="D617"/>
  <c r="D643" s="1"/>
  <c r="D633"/>
  <c r="D659" s="1"/>
  <c r="L639"/>
  <c r="H643"/>
  <c r="L651"/>
  <c r="H655"/>
  <c r="K639"/>
  <c r="O647"/>
  <c r="K651"/>
  <c r="O659"/>
  <c r="J639"/>
  <c r="N647"/>
  <c r="J651"/>
  <c r="N659"/>
  <c r="D613"/>
  <c r="D639" s="1"/>
  <c r="D629"/>
  <c r="D655" s="1"/>
  <c r="I639"/>
  <c r="M647"/>
  <c r="I651"/>
  <c r="M659"/>
  <c r="H639"/>
  <c r="L647"/>
  <c r="H651"/>
  <c r="L659"/>
  <c r="O643"/>
  <c r="K647"/>
  <c r="O655"/>
  <c r="K659"/>
  <c r="M155"/>
  <c r="M157" s="1"/>
  <c r="D671"/>
  <c r="N643"/>
  <c r="J647"/>
  <c r="N655"/>
  <c r="J659"/>
  <c r="M643"/>
  <c r="I647"/>
  <c r="M655"/>
  <c r="I659"/>
  <c r="L643"/>
  <c r="H647"/>
  <c r="L655"/>
  <c r="H659"/>
  <c r="G693"/>
  <c r="G659"/>
  <c r="F693"/>
  <c r="F659"/>
  <c r="E693"/>
  <c r="E659"/>
  <c r="D685"/>
  <c r="G671"/>
  <c r="G613"/>
  <c r="G617"/>
  <c r="G621"/>
  <c r="G625"/>
  <c r="G629"/>
  <c r="F671"/>
  <c r="F613"/>
  <c r="F617"/>
  <c r="F621"/>
  <c r="F625"/>
  <c r="F629"/>
  <c r="E671"/>
  <c r="E613"/>
  <c r="E617"/>
  <c r="E621"/>
  <c r="E625"/>
  <c r="E629"/>
  <c r="H427"/>
  <c r="H429" s="1"/>
  <c r="O594"/>
  <c r="O596" s="1"/>
  <c r="M598"/>
  <c r="M600" s="1"/>
  <c r="K598"/>
  <c r="K600" s="1"/>
  <c r="H537"/>
  <c r="H539" s="1"/>
  <c r="L435"/>
  <c r="L437" s="1"/>
  <c r="I435"/>
  <c r="I437" s="1"/>
  <c r="I151"/>
  <c r="I153" s="1"/>
  <c r="L594"/>
  <c r="L596" s="1"/>
  <c r="J212"/>
  <c r="J214" s="1"/>
  <c r="M212"/>
  <c r="M214" s="1"/>
  <c r="J266"/>
  <c r="J268" s="1"/>
  <c r="M315"/>
  <c r="M317" s="1"/>
  <c r="H319"/>
  <c r="H321" s="1"/>
  <c r="O482"/>
  <c r="O484" s="1"/>
  <c r="I490"/>
  <c r="I492" s="1"/>
  <c r="H490"/>
  <c r="H492" s="1"/>
  <c r="H482"/>
  <c r="H484" s="1"/>
  <c r="O212"/>
  <c r="O214" s="1"/>
  <c r="J182"/>
  <c r="O266"/>
  <c r="O268" s="1"/>
  <c r="N262"/>
  <c r="N264" s="1"/>
  <c r="M266"/>
  <c r="M268" s="1"/>
  <c r="L266"/>
  <c r="L268" s="1"/>
  <c r="M148"/>
  <c r="L155"/>
  <c r="L157" s="1"/>
  <c r="O148"/>
  <c r="N159"/>
  <c r="N161" s="1"/>
  <c r="M159"/>
  <c r="M161" s="1"/>
  <c r="L159"/>
  <c r="L161" s="1"/>
  <c r="K148"/>
  <c r="I159"/>
  <c r="I161" s="1"/>
  <c r="H159"/>
  <c r="H161" s="1"/>
  <c r="O377"/>
  <c r="O379" s="1"/>
  <c r="M377"/>
  <c r="M379" s="1"/>
  <c r="J598"/>
  <c r="J600" s="1"/>
  <c r="O486"/>
  <c r="O488" s="1"/>
  <c r="N490"/>
  <c r="N492" s="1"/>
  <c r="M490"/>
  <c r="M492" s="1"/>
  <c r="L479"/>
  <c r="L490"/>
  <c r="L492" s="1"/>
  <c r="K490"/>
  <c r="K492" s="1"/>
  <c r="K486"/>
  <c r="K488" s="1"/>
  <c r="J490"/>
  <c r="J492" s="1"/>
  <c r="H479"/>
  <c r="J545"/>
  <c r="J547" s="1"/>
  <c r="N319"/>
  <c r="N321" s="1"/>
  <c r="L319"/>
  <c r="L321" s="1"/>
  <c r="K377"/>
  <c r="K379" s="1"/>
  <c r="J377"/>
  <c r="J379" s="1"/>
  <c r="I377"/>
  <c r="I379" s="1"/>
  <c r="H367"/>
  <c r="H369" s="1"/>
  <c r="O435"/>
  <c r="O437" s="1"/>
  <c r="N435"/>
  <c r="N437" s="1"/>
  <c r="M435"/>
  <c r="M437" s="1"/>
  <c r="J435"/>
  <c r="J437" s="1"/>
  <c r="H405"/>
  <c r="O88"/>
  <c r="O101"/>
  <c r="O103" s="1"/>
  <c r="N105"/>
  <c r="N107" s="1"/>
  <c r="M105"/>
  <c r="M107" s="1"/>
  <c r="M97"/>
  <c r="M99" s="1"/>
  <c r="L105"/>
  <c r="L107" s="1"/>
  <c r="K101"/>
  <c r="K103" s="1"/>
  <c r="I101"/>
  <c r="I103" s="1"/>
  <c r="I97"/>
  <c r="I99" s="1"/>
  <c r="O208"/>
  <c r="O210" s="1"/>
  <c r="I212"/>
  <c r="I214" s="1"/>
  <c r="I204"/>
  <c r="I206" s="1"/>
  <c r="N545"/>
  <c r="N547" s="1"/>
  <c r="M545"/>
  <c r="M547" s="1"/>
  <c r="L545"/>
  <c r="L547" s="1"/>
  <c r="J514"/>
  <c r="I545"/>
  <c r="I547" s="1"/>
  <c r="L77"/>
  <c r="J97"/>
  <c r="J99" s="1"/>
  <c r="J105"/>
  <c r="J107" s="1"/>
  <c r="H97"/>
  <c r="H99" s="1"/>
  <c r="O417"/>
  <c r="M431"/>
  <c r="M433" s="1"/>
  <c r="L431"/>
  <c r="L433" s="1"/>
  <c r="K427"/>
  <c r="K429" s="1"/>
  <c r="K435"/>
  <c r="K437" s="1"/>
  <c r="L541"/>
  <c r="L543" s="1"/>
  <c r="K545"/>
  <c r="K547" s="1"/>
  <c r="H545"/>
  <c r="H547" s="1"/>
  <c r="H527"/>
  <c r="O151"/>
  <c r="O153" s="1"/>
  <c r="L315"/>
  <c r="L317" s="1"/>
  <c r="I319"/>
  <c r="I321" s="1"/>
  <c r="O598"/>
  <c r="O600" s="1"/>
  <c r="N598"/>
  <c r="N600" s="1"/>
  <c r="L598"/>
  <c r="L600" s="1"/>
  <c r="H598"/>
  <c r="H600" s="1"/>
  <c r="H590"/>
  <c r="H592" s="1"/>
  <c r="O674"/>
  <c r="O315"/>
  <c r="O317" s="1"/>
  <c r="K319"/>
  <c r="K321" s="1"/>
  <c r="J319"/>
  <c r="J321" s="1"/>
  <c r="H302"/>
  <c r="O262"/>
  <c r="O264" s="1"/>
  <c r="L262"/>
  <c r="L264" s="1"/>
  <c r="K266"/>
  <c r="K268" s="1"/>
  <c r="I266"/>
  <c r="I268" s="1"/>
  <c r="I258"/>
  <c r="I260" s="1"/>
  <c r="H266"/>
  <c r="H268" s="1"/>
  <c r="H258"/>
  <c r="H260" s="1"/>
  <c r="M208"/>
  <c r="M210" s="1"/>
  <c r="L212"/>
  <c r="L214" s="1"/>
  <c r="K212"/>
  <c r="K214" s="1"/>
  <c r="H194"/>
  <c r="O372"/>
  <c r="O374" s="1"/>
  <c r="L377"/>
  <c r="L379" s="1"/>
  <c r="I598"/>
  <c r="I600" s="1"/>
  <c r="K594"/>
  <c r="K596" s="1"/>
  <c r="O590"/>
  <c r="O592" s="1"/>
  <c r="O581"/>
  <c r="N594"/>
  <c r="N596" s="1"/>
  <c r="J594"/>
  <c r="J596" s="1"/>
  <c r="N590"/>
  <c r="N592" s="1"/>
  <c r="N581"/>
  <c r="I594"/>
  <c r="I596" s="1"/>
  <c r="M590"/>
  <c r="M592" s="1"/>
  <c r="M581"/>
  <c r="H594"/>
  <c r="H596" s="1"/>
  <c r="L590"/>
  <c r="L592" s="1"/>
  <c r="K590"/>
  <c r="K592" s="1"/>
  <c r="M594"/>
  <c r="M596" s="1"/>
  <c r="J590"/>
  <c r="J592" s="1"/>
  <c r="I590"/>
  <c r="I592" s="1"/>
  <c r="O541"/>
  <c r="O543" s="1"/>
  <c r="O545"/>
  <c r="O547" s="1"/>
  <c r="K541"/>
  <c r="K543" s="1"/>
  <c r="O537"/>
  <c r="O539" s="1"/>
  <c r="N541"/>
  <c r="N543" s="1"/>
  <c r="J541"/>
  <c r="J543" s="1"/>
  <c r="N537"/>
  <c r="N539" s="1"/>
  <c r="N527"/>
  <c r="I541"/>
  <c r="I543" s="1"/>
  <c r="M537"/>
  <c r="M539" s="1"/>
  <c r="I534"/>
  <c r="M527"/>
  <c r="M541"/>
  <c r="M543" s="1"/>
  <c r="H541"/>
  <c r="H543" s="1"/>
  <c r="L537"/>
  <c r="L539" s="1"/>
  <c r="L527"/>
  <c r="K537"/>
  <c r="K539" s="1"/>
  <c r="J537"/>
  <c r="J539" s="1"/>
  <c r="I537"/>
  <c r="I539" s="1"/>
  <c r="M486"/>
  <c r="M488" s="1"/>
  <c r="N486"/>
  <c r="N488" s="1"/>
  <c r="J486"/>
  <c r="J488" s="1"/>
  <c r="N482"/>
  <c r="N484" s="1"/>
  <c r="N472"/>
  <c r="I486"/>
  <c r="I488" s="1"/>
  <c r="M482"/>
  <c r="M484" s="1"/>
  <c r="I479"/>
  <c r="M472"/>
  <c r="H486"/>
  <c r="H488" s="1"/>
  <c r="L482"/>
  <c r="L484" s="1"/>
  <c r="L472"/>
  <c r="O490"/>
  <c r="O492" s="1"/>
  <c r="K482"/>
  <c r="K484" s="1"/>
  <c r="J482"/>
  <c r="J484" s="1"/>
  <c r="I482"/>
  <c r="I484" s="1"/>
  <c r="O431"/>
  <c r="O433" s="1"/>
  <c r="K431"/>
  <c r="K433" s="1"/>
  <c r="O427"/>
  <c r="O429" s="1"/>
  <c r="N431"/>
  <c r="N433" s="1"/>
  <c r="J431"/>
  <c r="J433" s="1"/>
  <c r="N427"/>
  <c r="N429" s="1"/>
  <c r="J424"/>
  <c r="N417"/>
  <c r="I431"/>
  <c r="I433" s="1"/>
  <c r="M427"/>
  <c r="M429" s="1"/>
  <c r="M417"/>
  <c r="H431"/>
  <c r="H433" s="1"/>
  <c r="L427"/>
  <c r="L429" s="1"/>
  <c r="L417"/>
  <c r="I427"/>
  <c r="I429" s="1"/>
  <c r="H377"/>
  <c r="H379" s="1"/>
  <c r="L372"/>
  <c r="L374" s="1"/>
  <c r="N372"/>
  <c r="N374" s="1"/>
  <c r="K372"/>
  <c r="K374" s="1"/>
  <c r="O367"/>
  <c r="O369" s="1"/>
  <c r="O358"/>
  <c r="J372"/>
  <c r="J374" s="1"/>
  <c r="N367"/>
  <c r="N369" s="1"/>
  <c r="I372"/>
  <c r="I374" s="1"/>
  <c r="M367"/>
  <c r="M369" s="1"/>
  <c r="I364"/>
  <c r="M358"/>
  <c r="H372"/>
  <c r="H374" s="1"/>
  <c r="L367"/>
  <c r="L369" s="1"/>
  <c r="K367"/>
  <c r="K369" s="1"/>
  <c r="M372"/>
  <c r="M374" s="1"/>
  <c r="N377"/>
  <c r="N379" s="1"/>
  <c r="J367"/>
  <c r="J369" s="1"/>
  <c r="I367"/>
  <c r="I369" s="1"/>
  <c r="K315"/>
  <c r="K317" s="1"/>
  <c r="O311"/>
  <c r="O313" s="1"/>
  <c r="N315"/>
  <c r="N317" s="1"/>
  <c r="J315"/>
  <c r="J317" s="1"/>
  <c r="N311"/>
  <c r="N313" s="1"/>
  <c r="N302"/>
  <c r="I315"/>
  <c r="I317" s="1"/>
  <c r="M311"/>
  <c r="M313" s="1"/>
  <c r="I309"/>
  <c r="M302"/>
  <c r="H315"/>
  <c r="H317" s="1"/>
  <c r="L311"/>
  <c r="L313" s="1"/>
  <c r="L302"/>
  <c r="O319"/>
  <c r="O321" s="1"/>
  <c r="K311"/>
  <c r="K313" s="1"/>
  <c r="J311"/>
  <c r="J313" s="1"/>
  <c r="M319"/>
  <c r="M321" s="1"/>
  <c r="I311"/>
  <c r="I313" s="1"/>
  <c r="H311"/>
  <c r="H313" s="1"/>
  <c r="K262"/>
  <c r="K264" s="1"/>
  <c r="O258"/>
  <c r="O260" s="1"/>
  <c r="O248"/>
  <c r="J262"/>
  <c r="J264" s="1"/>
  <c r="N258"/>
  <c r="N260" s="1"/>
  <c r="N248"/>
  <c r="I262"/>
  <c r="M258"/>
  <c r="M260" s="1"/>
  <c r="M248"/>
  <c r="H262"/>
  <c r="H264" s="1"/>
  <c r="L258"/>
  <c r="L260" s="1"/>
  <c r="L248"/>
  <c r="K258"/>
  <c r="K260" s="1"/>
  <c r="M262"/>
  <c r="M264" s="1"/>
  <c r="N266"/>
  <c r="N268" s="1"/>
  <c r="J258"/>
  <c r="J260" s="1"/>
  <c r="N208"/>
  <c r="N210" s="1"/>
  <c r="H212"/>
  <c r="H214" s="1"/>
  <c r="L208"/>
  <c r="L210" s="1"/>
  <c r="K208"/>
  <c r="K210" s="1"/>
  <c r="O204"/>
  <c r="O206" s="1"/>
  <c r="O194"/>
  <c r="J208"/>
  <c r="J210" s="1"/>
  <c r="N204"/>
  <c r="N206" s="1"/>
  <c r="I208"/>
  <c r="I210" s="1"/>
  <c r="M204"/>
  <c r="M206" s="1"/>
  <c r="M194"/>
  <c r="H208"/>
  <c r="H210" s="1"/>
  <c r="L204"/>
  <c r="L206" s="1"/>
  <c r="K204"/>
  <c r="K206" s="1"/>
  <c r="N212"/>
  <c r="N214" s="1"/>
  <c r="J204"/>
  <c r="J206" s="1"/>
  <c r="J159"/>
  <c r="J161" s="1"/>
  <c r="K159"/>
  <c r="K161" s="1"/>
  <c r="N155"/>
  <c r="N157" s="1"/>
  <c r="J155"/>
  <c r="J157" s="1"/>
  <c r="N151"/>
  <c r="N153" s="1"/>
  <c r="N141"/>
  <c r="I155"/>
  <c r="I157" s="1"/>
  <c r="M151"/>
  <c r="M153" s="1"/>
  <c r="M141"/>
  <c r="H155"/>
  <c r="H157" s="1"/>
  <c r="L151"/>
  <c r="L153" s="1"/>
  <c r="L141"/>
  <c r="O159"/>
  <c r="O161" s="1"/>
  <c r="K151"/>
  <c r="K153" s="1"/>
  <c r="J151"/>
  <c r="J153" s="1"/>
  <c r="K105"/>
  <c r="K107" s="1"/>
  <c r="N101"/>
  <c r="N103" s="1"/>
  <c r="I105"/>
  <c r="I107" s="1"/>
  <c r="M101"/>
  <c r="M103" s="1"/>
  <c r="H105"/>
  <c r="H107" s="1"/>
  <c r="L101"/>
  <c r="L103" s="1"/>
  <c r="J101"/>
  <c r="J103" s="1"/>
  <c r="H101"/>
  <c r="H103" s="1"/>
  <c r="L97"/>
  <c r="L99" s="1"/>
  <c r="N97"/>
  <c r="N99" s="1"/>
  <c r="O105"/>
  <c r="O107" s="1"/>
  <c r="K97"/>
  <c r="K99" s="1"/>
  <c r="S240" i="7"/>
  <c r="G452" i="29"/>
  <c r="D677" l="1"/>
  <c r="D681"/>
  <c r="D673"/>
  <c r="D693"/>
  <c r="D689"/>
  <c r="F685"/>
  <c r="F651"/>
  <c r="F681"/>
  <c r="F647"/>
  <c r="F677"/>
  <c r="F643"/>
  <c r="F673"/>
  <c r="F639"/>
  <c r="E689"/>
  <c r="E655"/>
  <c r="G689"/>
  <c r="G655"/>
  <c r="E685"/>
  <c r="E651"/>
  <c r="G685"/>
  <c r="G651"/>
  <c r="E681"/>
  <c r="E647"/>
  <c r="G681"/>
  <c r="G647"/>
  <c r="F689"/>
  <c r="F655"/>
  <c r="E677"/>
  <c r="E643"/>
  <c r="G677"/>
  <c r="G643"/>
  <c r="E673"/>
  <c r="E639"/>
  <c r="G673"/>
  <c r="G639"/>
  <c r="I264"/>
  <c r="I690"/>
  <c r="E673" i="14" l="1"/>
  <c r="F673"/>
  <c r="G673"/>
  <c r="D673"/>
  <c r="G303"/>
  <c r="G305" i="29" s="1"/>
  <c r="G306"/>
  <c r="G281"/>
  <c r="C212" i="7"/>
  <c r="G244" i="29"/>
  <c r="Q147" i="7" l="1"/>
  <c r="S147"/>
  <c r="C143" i="22" l="1"/>
  <c r="B143"/>
  <c r="A143"/>
  <c r="C142"/>
  <c r="B142"/>
  <c r="A142"/>
  <c r="C141"/>
  <c r="B141"/>
  <c r="A141"/>
  <c r="G142"/>
  <c r="F142"/>
  <c r="E142"/>
  <c r="G141"/>
  <c r="F141"/>
  <c r="E141"/>
  <c r="G140"/>
  <c r="F140"/>
  <c r="E140"/>
  <c r="C138"/>
  <c r="B138"/>
  <c r="A138"/>
  <c r="C137"/>
  <c r="B137"/>
  <c r="A137"/>
  <c r="C136"/>
  <c r="B136"/>
  <c r="A136"/>
  <c r="G137"/>
  <c r="F137"/>
  <c r="E137"/>
  <c r="B135"/>
  <c r="G136"/>
  <c r="F136"/>
  <c r="E136"/>
  <c r="C134"/>
  <c r="B134"/>
  <c r="A134"/>
  <c r="G135"/>
  <c r="F135"/>
  <c r="E135"/>
  <c r="C133"/>
  <c r="B133"/>
  <c r="A133"/>
  <c r="G133"/>
  <c r="F133"/>
  <c r="E133"/>
  <c r="C132"/>
  <c r="B132"/>
  <c r="A132"/>
  <c r="G132"/>
  <c r="F132"/>
  <c r="E132"/>
  <c r="C131"/>
  <c r="B131"/>
  <c r="A131"/>
  <c r="G131"/>
  <c r="F131"/>
  <c r="E131"/>
  <c r="C130"/>
  <c r="B130"/>
  <c r="A130"/>
  <c r="G130"/>
  <c r="F130"/>
  <c r="E130"/>
  <c r="G129"/>
  <c r="F129"/>
  <c r="E129"/>
  <c r="C127"/>
  <c r="B127"/>
  <c r="A127"/>
  <c r="G126"/>
  <c r="F126"/>
  <c r="E126"/>
  <c r="C126"/>
  <c r="B126"/>
  <c r="A126"/>
  <c r="G125"/>
  <c r="F125"/>
  <c r="E125"/>
  <c r="C125"/>
  <c r="B125"/>
  <c r="A125"/>
  <c r="G124"/>
  <c r="F124"/>
  <c r="E124"/>
  <c r="C124"/>
  <c r="B124"/>
  <c r="A124"/>
  <c r="G123"/>
  <c r="F123"/>
  <c r="E123"/>
  <c r="C123"/>
  <c r="B123"/>
  <c r="A123"/>
  <c r="G122"/>
  <c r="F122"/>
  <c r="E122"/>
  <c r="C122"/>
  <c r="B122"/>
  <c r="A122"/>
  <c r="G110"/>
  <c r="F110"/>
  <c r="E110"/>
  <c r="C110"/>
  <c r="B110"/>
  <c r="A110"/>
  <c r="G109"/>
  <c r="F109"/>
  <c r="E109"/>
  <c r="C109"/>
  <c r="B109"/>
  <c r="A109"/>
  <c r="G108"/>
  <c r="F108"/>
  <c r="E108"/>
  <c r="C108"/>
  <c r="B108"/>
  <c r="A108"/>
  <c r="G105"/>
  <c r="F105"/>
  <c r="E105"/>
  <c r="C105"/>
  <c r="B105"/>
  <c r="A105"/>
  <c r="G104"/>
  <c r="F104"/>
  <c r="E104"/>
  <c r="C104"/>
  <c r="B104"/>
  <c r="A104"/>
  <c r="G103"/>
  <c r="F103"/>
  <c r="E103"/>
  <c r="C103"/>
  <c r="B103"/>
  <c r="A103"/>
  <c r="G102"/>
  <c r="F102"/>
  <c r="E102"/>
  <c r="C102"/>
  <c r="B102"/>
  <c r="A102"/>
  <c r="G101"/>
  <c r="F101"/>
  <c r="E101"/>
  <c r="C101"/>
  <c r="B101"/>
  <c r="G100"/>
  <c r="F100"/>
  <c r="E100"/>
  <c r="C100"/>
  <c r="B100"/>
  <c r="A100"/>
  <c r="G99"/>
  <c r="F99"/>
  <c r="E99"/>
  <c r="C99"/>
  <c r="B99"/>
  <c r="A99"/>
  <c r="C98"/>
  <c r="B98"/>
  <c r="A98"/>
  <c r="C94"/>
  <c r="B94"/>
  <c r="A94"/>
  <c r="C93"/>
  <c r="B93"/>
  <c r="A93"/>
  <c r="C92"/>
  <c r="B92"/>
  <c r="A92"/>
  <c r="G90"/>
  <c r="F90"/>
  <c r="E90"/>
  <c r="C90"/>
  <c r="B90"/>
  <c r="A90"/>
  <c r="C83"/>
  <c r="B83"/>
  <c r="A83"/>
  <c r="C82"/>
  <c r="B82"/>
  <c r="A82"/>
  <c r="G81"/>
  <c r="F81"/>
  <c r="E81"/>
  <c r="C81"/>
  <c r="B81"/>
  <c r="A81"/>
  <c r="G80"/>
  <c r="F80"/>
  <c r="E80"/>
  <c r="C78"/>
  <c r="B78"/>
  <c r="A78"/>
  <c r="G77"/>
  <c r="F77"/>
  <c r="E77"/>
  <c r="C77"/>
  <c r="B77"/>
  <c r="A77"/>
  <c r="G76"/>
  <c r="F76"/>
  <c r="E76"/>
  <c r="C76"/>
  <c r="B76"/>
  <c r="A76"/>
  <c r="G75"/>
  <c r="F75"/>
  <c r="E75"/>
  <c r="C75"/>
  <c r="B75"/>
  <c r="A75"/>
  <c r="G74"/>
  <c r="F74"/>
  <c r="E74"/>
  <c r="B74"/>
  <c r="G73"/>
  <c r="F73"/>
  <c r="E73"/>
  <c r="C73"/>
  <c r="B73"/>
  <c r="A73"/>
  <c r="G72"/>
  <c r="F72"/>
  <c r="E72"/>
  <c r="C72"/>
  <c r="B72"/>
  <c r="A72"/>
  <c r="G71"/>
  <c r="F71"/>
  <c r="E71"/>
  <c r="C71"/>
  <c r="B71"/>
  <c r="A71"/>
  <c r="C70"/>
  <c r="B70"/>
  <c r="A70"/>
  <c r="C66"/>
  <c r="B66"/>
  <c r="A66"/>
  <c r="C65"/>
  <c r="B65"/>
  <c r="A65"/>
  <c r="C64"/>
  <c r="B64"/>
  <c r="A64"/>
  <c r="C63"/>
  <c r="B63"/>
  <c r="A63"/>
  <c r="G62"/>
  <c r="F62"/>
  <c r="E62"/>
  <c r="C62"/>
  <c r="B62"/>
  <c r="A62"/>
  <c r="C54"/>
  <c r="B54"/>
  <c r="A54"/>
  <c r="C53"/>
  <c r="B53"/>
  <c r="A53"/>
  <c r="F51"/>
  <c r="C52"/>
  <c r="B52"/>
  <c r="A52"/>
  <c r="G50"/>
  <c r="F50"/>
  <c r="E50"/>
  <c r="C51"/>
  <c r="B51"/>
  <c r="A51"/>
  <c r="G49"/>
  <c r="F49"/>
  <c r="E49"/>
  <c r="C48"/>
  <c r="B48"/>
  <c r="A48"/>
  <c r="G46"/>
  <c r="F46"/>
  <c r="E46"/>
  <c r="C47"/>
  <c r="B47"/>
  <c r="A47"/>
  <c r="G45"/>
  <c r="F45"/>
  <c r="E45"/>
  <c r="C46"/>
  <c r="B46"/>
  <c r="A46"/>
  <c r="G44"/>
  <c r="F44"/>
  <c r="E44"/>
  <c r="C45"/>
  <c r="B45"/>
  <c r="A45"/>
  <c r="G43"/>
  <c r="F43"/>
  <c r="E43"/>
  <c r="C44"/>
  <c r="B44"/>
  <c r="A44"/>
  <c r="G42"/>
  <c r="F42"/>
  <c r="E42"/>
  <c r="C43"/>
  <c r="B43"/>
  <c r="A43"/>
  <c r="G41"/>
  <c r="F41"/>
  <c r="E41"/>
  <c r="C42"/>
  <c r="B42"/>
  <c r="A42"/>
  <c r="G40"/>
  <c r="F40"/>
  <c r="E40"/>
  <c r="C41"/>
  <c r="B41"/>
  <c r="A41"/>
  <c r="G37"/>
  <c r="F37"/>
  <c r="E37"/>
  <c r="C38"/>
  <c r="B38"/>
  <c r="A38"/>
  <c r="G36"/>
  <c r="F36"/>
  <c r="E36"/>
  <c r="C37"/>
  <c r="B37"/>
  <c r="A37"/>
  <c r="G35"/>
  <c r="F35"/>
  <c r="E35"/>
  <c r="C36"/>
  <c r="B36"/>
  <c r="A36"/>
  <c r="G34"/>
  <c r="F34"/>
  <c r="E34"/>
  <c r="B35"/>
  <c r="A35"/>
  <c r="F33"/>
  <c r="C34"/>
  <c r="B34"/>
  <c r="A34"/>
  <c r="G32"/>
  <c r="F32"/>
  <c r="E32"/>
  <c r="C33"/>
  <c r="B33"/>
  <c r="A33"/>
  <c r="A28"/>
  <c r="C27"/>
  <c r="B27"/>
  <c r="A27"/>
  <c r="G26"/>
  <c r="F26"/>
  <c r="E26"/>
  <c r="C26"/>
  <c r="B26"/>
  <c r="A26"/>
  <c r="G25"/>
  <c r="F25"/>
  <c r="E25"/>
  <c r="C25"/>
  <c r="B25"/>
  <c r="A25"/>
  <c r="G24"/>
  <c r="F24"/>
  <c r="E24"/>
  <c r="A23"/>
  <c r="C22"/>
  <c r="B22"/>
  <c r="A22"/>
  <c r="C21"/>
  <c r="B21"/>
  <c r="A21"/>
  <c r="G20"/>
  <c r="F20"/>
  <c r="E20"/>
  <c r="C20"/>
  <c r="B20"/>
  <c r="A20"/>
  <c r="G19"/>
  <c r="F19"/>
  <c r="E19"/>
  <c r="C19"/>
  <c r="B19"/>
  <c r="A19"/>
  <c r="G18"/>
  <c r="F18"/>
  <c r="E18"/>
  <c r="C18"/>
  <c r="B18"/>
  <c r="A18"/>
  <c r="G17"/>
  <c r="F17"/>
  <c r="E17"/>
  <c r="C17"/>
  <c r="B17"/>
  <c r="A17"/>
  <c r="G16"/>
  <c r="F16"/>
  <c r="E16"/>
  <c r="C16"/>
  <c r="B16"/>
  <c r="A16"/>
  <c r="G15"/>
  <c r="F15"/>
  <c r="E15"/>
  <c r="A14"/>
  <c r="C13"/>
  <c r="B13"/>
  <c r="A13"/>
  <c r="G12"/>
  <c r="F12"/>
  <c r="E12"/>
  <c r="C12"/>
  <c r="B12"/>
  <c r="A12"/>
  <c r="G11"/>
  <c r="F11"/>
  <c r="E11"/>
  <c r="C11"/>
  <c r="B11"/>
  <c r="A11"/>
  <c r="G10"/>
  <c r="F10"/>
  <c r="E10"/>
  <c r="C10"/>
  <c r="B10"/>
  <c r="A10"/>
  <c r="G9"/>
  <c r="F9"/>
  <c r="E9"/>
  <c r="C9"/>
  <c r="B9"/>
  <c r="A9"/>
  <c r="G8"/>
  <c r="F8"/>
  <c r="E8"/>
  <c r="C8"/>
  <c r="B8"/>
  <c r="A8"/>
  <c r="T23" i="7"/>
  <c r="S23"/>
  <c r="C28" i="22"/>
  <c r="P584" i="29"/>
  <c r="P585"/>
  <c r="P583"/>
  <c r="C584"/>
  <c r="C585"/>
  <c r="C583"/>
  <c r="B584"/>
  <c r="B585"/>
  <c r="B583"/>
  <c r="A584"/>
  <c r="A585"/>
  <c r="A583"/>
  <c r="B92"/>
  <c r="P562"/>
  <c r="P563"/>
  <c r="P564"/>
  <c r="P565"/>
  <c r="P561"/>
  <c r="C562"/>
  <c r="C563"/>
  <c r="C564"/>
  <c r="C565"/>
  <c r="C561"/>
  <c r="B562"/>
  <c r="B563"/>
  <c r="B564"/>
  <c r="B565"/>
  <c r="B561"/>
  <c r="A562"/>
  <c r="A563"/>
  <c r="A564"/>
  <c r="A565"/>
  <c r="A561"/>
  <c r="G138" i="22" l="1"/>
  <c r="C579" i="29"/>
  <c r="G127" i="22"/>
  <c r="G564" i="14" l="1"/>
  <c r="G568" i="29" s="1"/>
  <c r="G566"/>
  <c r="F564" i="14"/>
  <c r="F568" i="29" s="1"/>
  <c r="F566"/>
  <c r="E564" i="14"/>
  <c r="E568" i="29" s="1"/>
  <c r="E566"/>
  <c r="D564" i="14"/>
  <c r="D568" i="29" s="1"/>
  <c r="D566"/>
  <c r="C566"/>
  <c r="C549" i="7" l="1"/>
  <c r="P530" i="29" l="1"/>
  <c r="P531"/>
  <c r="P529"/>
  <c r="C530"/>
  <c r="C531"/>
  <c r="C529"/>
  <c r="B530"/>
  <c r="B531"/>
  <c r="B529"/>
  <c r="A530"/>
  <c r="A531"/>
  <c r="A529"/>
  <c r="P523"/>
  <c r="P524"/>
  <c r="P522"/>
  <c r="P520"/>
  <c r="P517"/>
  <c r="P518"/>
  <c r="P519"/>
  <c r="P516"/>
  <c r="C517"/>
  <c r="C518"/>
  <c r="C519"/>
  <c r="C520"/>
  <c r="C522"/>
  <c r="C523"/>
  <c r="C524"/>
  <c r="C516"/>
  <c r="B517"/>
  <c r="B518"/>
  <c r="B519"/>
  <c r="B520"/>
  <c r="B521"/>
  <c r="B522"/>
  <c r="B523"/>
  <c r="B524"/>
  <c r="B516"/>
  <c r="A517"/>
  <c r="A518"/>
  <c r="A519"/>
  <c r="A520"/>
  <c r="A522"/>
  <c r="A523"/>
  <c r="A524"/>
  <c r="A516"/>
  <c r="P507"/>
  <c r="P508"/>
  <c r="P509"/>
  <c r="P510"/>
  <c r="P511"/>
  <c r="P506"/>
  <c r="C507"/>
  <c r="C508"/>
  <c r="C509"/>
  <c r="C510"/>
  <c r="C511"/>
  <c r="C506"/>
  <c r="B507"/>
  <c r="B508"/>
  <c r="B509"/>
  <c r="B510"/>
  <c r="B511"/>
  <c r="B506"/>
  <c r="A507"/>
  <c r="A508"/>
  <c r="A509"/>
  <c r="A510"/>
  <c r="A511"/>
  <c r="A506"/>
  <c r="C493" i="7"/>
  <c r="P475" i="29" l="1"/>
  <c r="P476"/>
  <c r="P474"/>
  <c r="C475"/>
  <c r="C476"/>
  <c r="C474"/>
  <c r="B475"/>
  <c r="B476"/>
  <c r="B474"/>
  <c r="A475"/>
  <c r="A476"/>
  <c r="A474"/>
  <c r="P464"/>
  <c r="P465"/>
  <c r="P466"/>
  <c r="P467"/>
  <c r="P468"/>
  <c r="P469"/>
  <c r="P463"/>
  <c r="C464"/>
  <c r="C465"/>
  <c r="C466"/>
  <c r="C467"/>
  <c r="C468"/>
  <c r="C469"/>
  <c r="C463"/>
  <c r="B464"/>
  <c r="B465"/>
  <c r="B466"/>
  <c r="B467"/>
  <c r="B468"/>
  <c r="B469"/>
  <c r="B463"/>
  <c r="A464"/>
  <c r="A465"/>
  <c r="A466"/>
  <c r="A467"/>
  <c r="A468"/>
  <c r="A469"/>
  <c r="A463"/>
  <c r="P452"/>
  <c r="C452"/>
  <c r="B452"/>
  <c r="A452"/>
  <c r="C444" i="7" l="1"/>
  <c r="P419" i="29"/>
  <c r="P408"/>
  <c r="P409"/>
  <c r="P411"/>
  <c r="P412"/>
  <c r="P413"/>
  <c r="P407"/>
  <c r="P399"/>
  <c r="P400"/>
  <c r="P401"/>
  <c r="P397"/>
  <c r="P420"/>
  <c r="P421"/>
  <c r="C420"/>
  <c r="C421"/>
  <c r="C419"/>
  <c r="B420"/>
  <c r="B421"/>
  <c r="B419"/>
  <c r="A420"/>
  <c r="A421"/>
  <c r="A419"/>
  <c r="C408"/>
  <c r="C409"/>
  <c r="C411"/>
  <c r="C412"/>
  <c r="C413"/>
  <c r="C414"/>
  <c r="C407"/>
  <c r="B408"/>
  <c r="B409"/>
  <c r="B410"/>
  <c r="B411"/>
  <c r="B412"/>
  <c r="B413"/>
  <c r="B414"/>
  <c r="B407"/>
  <c r="A408"/>
  <c r="A409"/>
  <c r="A411"/>
  <c r="A412"/>
  <c r="A413"/>
  <c r="A414"/>
  <c r="A407"/>
  <c r="C413" i="14"/>
  <c r="E413"/>
  <c r="C399" i="29"/>
  <c r="C400"/>
  <c r="C401"/>
  <c r="C397"/>
  <c r="B399"/>
  <c r="B400"/>
  <c r="B401"/>
  <c r="B397"/>
  <c r="A399"/>
  <c r="A400"/>
  <c r="A401"/>
  <c r="A397"/>
  <c r="C331" i="7"/>
  <c r="P361" i="29"/>
  <c r="P360"/>
  <c r="C361"/>
  <c r="C360"/>
  <c r="B361"/>
  <c r="B360"/>
  <c r="A361"/>
  <c r="A360"/>
  <c r="P350"/>
  <c r="P351"/>
  <c r="P352"/>
  <c r="P353"/>
  <c r="P354"/>
  <c r="P355"/>
  <c r="P349"/>
  <c r="C350"/>
  <c r="C351"/>
  <c r="C352"/>
  <c r="C353"/>
  <c r="C354"/>
  <c r="C355"/>
  <c r="C349"/>
  <c r="B350"/>
  <c r="B351"/>
  <c r="B352"/>
  <c r="B353"/>
  <c r="B354"/>
  <c r="B355"/>
  <c r="B349"/>
  <c r="A350"/>
  <c r="A351"/>
  <c r="A352"/>
  <c r="A353"/>
  <c r="A354"/>
  <c r="A355"/>
  <c r="A349"/>
  <c r="P339"/>
  <c r="P340"/>
  <c r="P341"/>
  <c r="P342"/>
  <c r="P343"/>
  <c r="P338"/>
  <c r="C342"/>
  <c r="C343"/>
  <c r="C338"/>
  <c r="B341"/>
  <c r="B342"/>
  <c r="B343"/>
  <c r="B338"/>
  <c r="A339"/>
  <c r="A340"/>
  <c r="A341"/>
  <c r="A342"/>
  <c r="A343"/>
  <c r="A338"/>
  <c r="C353" i="14"/>
  <c r="G78" i="22" s="1"/>
  <c r="C321" i="7"/>
  <c r="P299" i="29"/>
  <c r="P305"/>
  <c r="P306"/>
  <c r="P304"/>
  <c r="C305"/>
  <c r="C306"/>
  <c r="C304"/>
  <c r="B305"/>
  <c r="B306"/>
  <c r="B304"/>
  <c r="A305"/>
  <c r="A306"/>
  <c r="A304"/>
  <c r="P291"/>
  <c r="P292"/>
  <c r="P293"/>
  <c r="P294"/>
  <c r="P296"/>
  <c r="P297"/>
  <c r="P298"/>
  <c r="C292"/>
  <c r="C293"/>
  <c r="C294"/>
  <c r="C296"/>
  <c r="C297"/>
  <c r="C298"/>
  <c r="C299"/>
  <c r="C291"/>
  <c r="B292"/>
  <c r="B293"/>
  <c r="B294"/>
  <c r="B295"/>
  <c r="B296"/>
  <c r="B297"/>
  <c r="B298"/>
  <c r="B299"/>
  <c r="B291"/>
  <c r="A292"/>
  <c r="A293"/>
  <c r="A294"/>
  <c r="A296"/>
  <c r="A297"/>
  <c r="A298"/>
  <c r="A299"/>
  <c r="A291"/>
  <c r="P281"/>
  <c r="C281"/>
  <c r="B281"/>
  <c r="A281"/>
  <c r="C275" i="7"/>
  <c r="P251" i="29"/>
  <c r="P250"/>
  <c r="C251"/>
  <c r="C250"/>
  <c r="B251"/>
  <c r="B252"/>
  <c r="B250"/>
  <c r="A251"/>
  <c r="A250"/>
  <c r="P240"/>
  <c r="P241"/>
  <c r="P242"/>
  <c r="P243"/>
  <c r="P244"/>
  <c r="P245"/>
  <c r="P239"/>
  <c r="C240"/>
  <c r="C241"/>
  <c r="C242"/>
  <c r="C243"/>
  <c r="C244"/>
  <c r="C245"/>
  <c r="C239"/>
  <c r="B240"/>
  <c r="B241"/>
  <c r="B242"/>
  <c r="B243"/>
  <c r="B244"/>
  <c r="B245"/>
  <c r="B239"/>
  <c r="A240"/>
  <c r="A241"/>
  <c r="A242"/>
  <c r="A243"/>
  <c r="A244"/>
  <c r="A245"/>
  <c r="A239"/>
  <c r="P231"/>
  <c r="P232"/>
  <c r="P233"/>
  <c r="P234"/>
  <c r="P229"/>
  <c r="C231"/>
  <c r="C232"/>
  <c r="C233"/>
  <c r="C234"/>
  <c r="C229"/>
  <c r="B230"/>
  <c r="B231"/>
  <c r="B232"/>
  <c r="B233"/>
  <c r="B234"/>
  <c r="B229"/>
  <c r="A231"/>
  <c r="A232"/>
  <c r="A233"/>
  <c r="A234"/>
  <c r="A229"/>
  <c r="C205" i="7"/>
  <c r="C191"/>
  <c r="P197" i="29"/>
  <c r="P199"/>
  <c r="P196"/>
  <c r="C197"/>
  <c r="C198"/>
  <c r="C199"/>
  <c r="C196"/>
  <c r="B197"/>
  <c r="B198"/>
  <c r="B199"/>
  <c r="B196"/>
  <c r="A197"/>
  <c r="A198"/>
  <c r="A199"/>
  <c r="A196"/>
  <c r="P185"/>
  <c r="P186"/>
  <c r="P187"/>
  <c r="P188"/>
  <c r="P189"/>
  <c r="P190"/>
  <c r="P191"/>
  <c r="P184"/>
  <c r="C185"/>
  <c r="C186"/>
  <c r="C187"/>
  <c r="C188"/>
  <c r="C189"/>
  <c r="C190"/>
  <c r="C191"/>
  <c r="C184"/>
  <c r="B185"/>
  <c r="B186"/>
  <c r="B187"/>
  <c r="B188"/>
  <c r="B189"/>
  <c r="B190"/>
  <c r="B191"/>
  <c r="B184"/>
  <c r="A185"/>
  <c r="A186"/>
  <c r="A187"/>
  <c r="A188"/>
  <c r="A189"/>
  <c r="A190"/>
  <c r="A191"/>
  <c r="A184"/>
  <c r="P175"/>
  <c r="P177"/>
  <c r="P178"/>
  <c r="P179"/>
  <c r="P174"/>
  <c r="C175"/>
  <c r="C177"/>
  <c r="C178"/>
  <c r="C179"/>
  <c r="C174"/>
  <c r="B175"/>
  <c r="B176"/>
  <c r="B177"/>
  <c r="B178"/>
  <c r="B179"/>
  <c r="B174"/>
  <c r="A175"/>
  <c r="A176"/>
  <c r="A177"/>
  <c r="A178"/>
  <c r="A179"/>
  <c r="A174"/>
  <c r="C165" i="7"/>
  <c r="C158"/>
  <c r="P260"/>
  <c r="T205"/>
  <c r="P28"/>
  <c r="E415" i="14" l="1"/>
  <c r="E417" i="29" s="1"/>
  <c r="E415"/>
  <c r="E287" i="14"/>
  <c r="E289" i="29" s="1"/>
  <c r="E287"/>
  <c r="F182" i="14"/>
  <c r="F182" i="29" s="1"/>
  <c r="F180"/>
  <c r="D182" i="14"/>
  <c r="D182" i="29" s="1"/>
  <c r="D180"/>
  <c r="G344" i="14"/>
  <c r="G347" i="29" s="1"/>
  <c r="G345"/>
  <c r="F344" i="14"/>
  <c r="F347" i="29" s="1"/>
  <c r="F345"/>
  <c r="E344" i="14"/>
  <c r="E347" i="29" s="1"/>
  <c r="E345"/>
  <c r="D344" i="14"/>
  <c r="D347" i="29" s="1"/>
  <c r="D345"/>
  <c r="G182" i="14"/>
  <c r="G182" i="29" s="1"/>
  <c r="G180"/>
  <c r="E182" i="14"/>
  <c r="E182" i="29" s="1"/>
  <c r="E180"/>
  <c r="F287" i="14"/>
  <c r="F289" i="29" s="1"/>
  <c r="F287"/>
  <c r="G287" i="14"/>
  <c r="G289" i="29" s="1"/>
  <c r="G287"/>
  <c r="D287" i="14"/>
  <c r="D289" i="29" s="1"/>
  <c r="D287"/>
  <c r="C39" i="22"/>
  <c r="C403" i="29"/>
  <c r="G69" i="22"/>
  <c r="C415" i="29"/>
  <c r="C106" i="22"/>
  <c r="C459" i="29"/>
  <c r="G97" i="22"/>
  <c r="C356" i="29"/>
  <c r="C180"/>
  <c r="B145" l="1"/>
  <c r="C144"/>
  <c r="C145"/>
  <c r="C143"/>
  <c r="B144"/>
  <c r="B143"/>
  <c r="A144"/>
  <c r="A145"/>
  <c r="A143"/>
  <c r="A133"/>
  <c r="C133"/>
  <c r="C134"/>
  <c r="C135"/>
  <c r="C136"/>
  <c r="C137"/>
  <c r="C132"/>
  <c r="B133"/>
  <c r="B134"/>
  <c r="B135"/>
  <c r="B136"/>
  <c r="B137"/>
  <c r="B132"/>
  <c r="A134"/>
  <c r="A135"/>
  <c r="A136"/>
  <c r="A137"/>
  <c r="A132"/>
  <c r="C124"/>
  <c r="C125"/>
  <c r="C126"/>
  <c r="C127"/>
  <c r="C123"/>
  <c r="B124"/>
  <c r="B125"/>
  <c r="B126"/>
  <c r="B127"/>
  <c r="B123"/>
  <c r="A124"/>
  <c r="A125"/>
  <c r="A126"/>
  <c r="A127"/>
  <c r="A123"/>
  <c r="C98" i="7"/>
  <c r="AL369"/>
  <c r="AE311"/>
  <c r="AL311"/>
  <c r="AG257"/>
  <c r="P11" i="28"/>
  <c r="P12"/>
  <c r="P13"/>
  <c r="P14"/>
  <c r="P16"/>
  <c r="P17"/>
  <c r="P18"/>
  <c r="P19"/>
  <c r="P20"/>
  <c r="AK369" i="7" l="1"/>
  <c r="AI369"/>
  <c r="AE372"/>
  <c r="AI311"/>
  <c r="AK311"/>
  <c r="AE313"/>
  <c r="AM369"/>
  <c r="AM311"/>
  <c r="AK313" l="1"/>
  <c r="R304"/>
  <c r="AI313"/>
  <c r="AM313"/>
  <c r="AK372"/>
  <c r="R363"/>
  <c r="C17"/>
  <c r="P91" i="29"/>
  <c r="P92"/>
  <c r="P90"/>
  <c r="C91"/>
  <c r="C92"/>
  <c r="C90"/>
  <c r="B91"/>
  <c r="B90"/>
  <c r="A91"/>
  <c r="A92"/>
  <c r="A90"/>
  <c r="P80"/>
  <c r="P81"/>
  <c r="P82"/>
  <c r="P83"/>
  <c r="P84"/>
  <c r="P85"/>
  <c r="P79"/>
  <c r="C80"/>
  <c r="C81"/>
  <c r="C82"/>
  <c r="C83"/>
  <c r="C84"/>
  <c r="C85"/>
  <c r="C79"/>
  <c r="B80"/>
  <c r="B81"/>
  <c r="B82"/>
  <c r="B83"/>
  <c r="B84"/>
  <c r="B85"/>
  <c r="B79"/>
  <c r="A80"/>
  <c r="A81"/>
  <c r="A82"/>
  <c r="A83"/>
  <c r="A84"/>
  <c r="A85"/>
  <c r="A79"/>
  <c r="P70"/>
  <c r="P71"/>
  <c r="P72"/>
  <c r="P73"/>
  <c r="P74"/>
  <c r="P69"/>
  <c r="C70"/>
  <c r="C71"/>
  <c r="C72"/>
  <c r="C73"/>
  <c r="C74"/>
  <c r="C69"/>
  <c r="B70"/>
  <c r="B71"/>
  <c r="B72"/>
  <c r="B73"/>
  <c r="B74"/>
  <c r="B69"/>
  <c r="A70"/>
  <c r="A71"/>
  <c r="A72"/>
  <c r="A73"/>
  <c r="A74"/>
  <c r="A69"/>
  <c r="X304" i="7" l="1"/>
  <c r="I15" i="27" s="1"/>
  <c r="I16" i="24"/>
  <c r="Z304" i="7"/>
  <c r="I16" i="28" s="1"/>
  <c r="V304" i="7"/>
  <c r="I15" i="25" s="1"/>
  <c r="X363" i="7"/>
  <c r="J15" i="27" s="1"/>
  <c r="J16" i="24"/>
  <c r="R364" i="7"/>
  <c r="C200" i="14"/>
  <c r="C55" i="22" s="1"/>
  <c r="J17" i="24" l="1"/>
  <c r="C200" i="29"/>
  <c r="C582" i="14"/>
  <c r="G143" i="22" s="1"/>
  <c r="F575" i="14"/>
  <c r="F579" i="29" s="1"/>
  <c r="G527" i="14"/>
  <c r="C527"/>
  <c r="C144" i="22" s="1"/>
  <c r="G520" i="14"/>
  <c r="C139" i="22"/>
  <c r="F507" i="14"/>
  <c r="C507"/>
  <c r="C128" i="22" s="1"/>
  <c r="F473" i="14"/>
  <c r="C473"/>
  <c r="G111" i="22" s="1"/>
  <c r="G466" i="14"/>
  <c r="C466"/>
  <c r="G106" i="22" s="1"/>
  <c r="G420" i="14"/>
  <c r="C111" i="22"/>
  <c r="G413" i="14"/>
  <c r="F359"/>
  <c r="C359"/>
  <c r="G82" i="22" s="1"/>
  <c r="F353" i="14"/>
  <c r="F305"/>
  <c r="C305"/>
  <c r="C84" i="22" s="1"/>
  <c r="E298" i="14"/>
  <c r="C79" i="22"/>
  <c r="G250" i="14"/>
  <c r="C250"/>
  <c r="G52" i="22" s="1"/>
  <c r="C243" i="14"/>
  <c r="G47" i="22" s="1"/>
  <c r="F232" i="14"/>
  <c r="C232"/>
  <c r="G38" i="22" s="1"/>
  <c r="F200" i="14"/>
  <c r="G192"/>
  <c r="C192"/>
  <c r="F145"/>
  <c r="C145"/>
  <c r="G27" i="22" s="1"/>
  <c r="E127" i="14"/>
  <c r="G13" i="22"/>
  <c r="F91" i="14"/>
  <c r="F73"/>
  <c r="G84"/>
  <c r="C23" i="22"/>
  <c r="C14"/>
  <c r="G529" i="14" l="1"/>
  <c r="G534" i="29" s="1"/>
  <c r="G532"/>
  <c r="F307" i="14"/>
  <c r="F309" i="29" s="1"/>
  <c r="F307"/>
  <c r="F202" i="14"/>
  <c r="F202" i="29" s="1"/>
  <c r="F200"/>
  <c r="G252" i="14"/>
  <c r="G255" i="29" s="1"/>
  <c r="G253"/>
  <c r="F93" i="14"/>
  <c r="F95" i="29" s="1"/>
  <c r="F93"/>
  <c r="F75" i="14"/>
  <c r="F77" i="29" s="1"/>
  <c r="F75"/>
  <c r="F234" i="14"/>
  <c r="F237" i="29" s="1"/>
  <c r="F235"/>
  <c r="E140" i="14"/>
  <c r="E141" i="29" s="1"/>
  <c r="E139"/>
  <c r="F577" i="14"/>
  <c r="F581" i="29" s="1"/>
  <c r="G468" i="14"/>
  <c r="G472" i="29" s="1"/>
  <c r="G470"/>
  <c r="G422" i="14"/>
  <c r="G424" i="29" s="1"/>
  <c r="G422"/>
  <c r="E403" i="14"/>
  <c r="E405" i="29" s="1"/>
  <c r="E403"/>
  <c r="E129" i="14"/>
  <c r="E130" i="29" s="1"/>
  <c r="E128"/>
  <c r="F147" i="14"/>
  <c r="F148" i="29" s="1"/>
  <c r="F146"/>
  <c r="F361" i="14"/>
  <c r="F364" i="29" s="1"/>
  <c r="F362"/>
  <c r="F475" i="14"/>
  <c r="F479" i="29" s="1"/>
  <c r="F477"/>
  <c r="G522" i="14"/>
  <c r="G527" i="29" s="1"/>
  <c r="G525"/>
  <c r="F355" i="14"/>
  <c r="F358" i="29" s="1"/>
  <c r="F356"/>
  <c r="G86" i="14"/>
  <c r="G88" i="29" s="1"/>
  <c r="G86"/>
  <c r="F509" i="14"/>
  <c r="F514" i="29" s="1"/>
  <c r="F512"/>
  <c r="G415" i="14"/>
  <c r="G417" i="29" s="1"/>
  <c r="G415"/>
  <c r="G194" i="14"/>
  <c r="G194" i="29" s="1"/>
  <c r="G192"/>
  <c r="F457" i="14"/>
  <c r="F461" i="29" s="1"/>
  <c r="F459"/>
  <c r="E300" i="14"/>
  <c r="E302" i="29" s="1"/>
  <c r="E300"/>
  <c r="C49" i="22"/>
  <c r="C532" i="29"/>
  <c r="C525"/>
  <c r="C586"/>
  <c r="C512"/>
  <c r="C477"/>
  <c r="C470"/>
  <c r="C422"/>
  <c r="C362"/>
  <c r="C253"/>
  <c r="C307"/>
  <c r="C300"/>
  <c r="C287"/>
  <c r="C235"/>
  <c r="C246"/>
  <c r="C192"/>
  <c r="C146"/>
  <c r="C128"/>
  <c r="C139"/>
  <c r="C75"/>
  <c r="C86"/>
  <c r="C93"/>
  <c r="G73" i="14" l="1"/>
  <c r="G582"/>
  <c r="G75" l="1"/>
  <c r="G77" i="29" s="1"/>
  <c r="G75"/>
  <c r="G584" i="14"/>
  <c r="G588" i="29" s="1"/>
  <c r="G586"/>
  <c r="R85" i="7"/>
  <c r="P262"/>
  <c r="O262" s="1"/>
  <c r="S262"/>
  <c r="S520"/>
  <c r="AG537"/>
  <c r="AF537"/>
  <c r="AF541" s="1"/>
  <c r="S529" s="1"/>
  <c r="S544"/>
  <c r="S546"/>
  <c r="S550"/>
  <c r="S553"/>
  <c r="S522"/>
  <c r="S541"/>
  <c r="S540"/>
  <c r="T543"/>
  <c r="S543" s="1"/>
  <c r="S557"/>
  <c r="AF555"/>
  <c r="AJ555" s="1"/>
  <c r="AF525"/>
  <c r="S525"/>
  <c r="AG482"/>
  <c r="AK482" s="1"/>
  <c r="AF482"/>
  <c r="S460"/>
  <c r="S490"/>
  <c r="S493"/>
  <c r="S462"/>
  <c r="S481"/>
  <c r="S480"/>
  <c r="S476"/>
  <c r="S494"/>
  <c r="S492" s="1"/>
  <c r="T483"/>
  <c r="S483" s="1"/>
  <c r="AF500"/>
  <c r="AJ500" s="1"/>
  <c r="AF467"/>
  <c r="AL467" s="1"/>
  <c r="AF466"/>
  <c r="AF465"/>
  <c r="AG488"/>
  <c r="AF488"/>
  <c r="AG490"/>
  <c r="AF490"/>
  <c r="AG423"/>
  <c r="AF423"/>
  <c r="AF426" s="1"/>
  <c r="S414" s="1"/>
  <c r="S429"/>
  <c r="S431"/>
  <c r="W431" s="1"/>
  <c r="S435"/>
  <c r="S438"/>
  <c r="S437" s="1"/>
  <c r="S407"/>
  <c r="S426"/>
  <c r="S421"/>
  <c r="S427"/>
  <c r="S442"/>
  <c r="AF412"/>
  <c r="AF411"/>
  <c r="AF417" s="1"/>
  <c r="S410"/>
  <c r="S356"/>
  <c r="S388"/>
  <c r="S380"/>
  <c r="S366"/>
  <c r="W366" s="1"/>
  <c r="AF368"/>
  <c r="S386"/>
  <c r="S387"/>
  <c r="W371"/>
  <c r="S321"/>
  <c r="W321" s="1"/>
  <c r="S325"/>
  <c r="S313"/>
  <c r="S327"/>
  <c r="S330"/>
  <c r="S299"/>
  <c r="S318"/>
  <c r="T320"/>
  <c r="S320" s="1"/>
  <c r="W320" s="1"/>
  <c r="AF304"/>
  <c r="AF297"/>
  <c r="AJ297" s="1"/>
  <c r="S301"/>
  <c r="Y301" s="1"/>
  <c r="AF257"/>
  <c r="AF260" s="1"/>
  <c r="S248" s="1"/>
  <c r="S263"/>
  <c r="S265"/>
  <c r="S261"/>
  <c r="S276"/>
  <c r="S269"/>
  <c r="S255"/>
  <c r="AG266"/>
  <c r="AK266" s="1"/>
  <c r="AF266"/>
  <c r="AF268" s="1"/>
  <c r="S252" s="1"/>
  <c r="AG269"/>
  <c r="AF269"/>
  <c r="AF271" s="1"/>
  <c r="S251" s="1"/>
  <c r="S210"/>
  <c r="W210" s="1"/>
  <c r="AG226"/>
  <c r="AF226"/>
  <c r="AG227"/>
  <c r="AK227" s="1"/>
  <c r="AF227"/>
  <c r="S204"/>
  <c r="S221"/>
  <c r="S205"/>
  <c r="AF191"/>
  <c r="S208"/>
  <c r="AF219"/>
  <c r="AJ219" s="1"/>
  <c r="S202"/>
  <c r="W202" s="1"/>
  <c r="S148"/>
  <c r="Y148" s="1"/>
  <c r="AG140"/>
  <c r="AG144" s="1"/>
  <c r="T132" s="1"/>
  <c r="AF140"/>
  <c r="S149"/>
  <c r="Y149" s="1"/>
  <c r="S145"/>
  <c r="S153"/>
  <c r="S160"/>
  <c r="S125"/>
  <c r="AF129"/>
  <c r="AF135" s="1"/>
  <c r="S129" s="1"/>
  <c r="S131" s="1"/>
  <c r="S139"/>
  <c r="W139" s="1"/>
  <c r="S124"/>
  <c r="S137"/>
  <c r="W137" s="1"/>
  <c r="S86"/>
  <c r="S92"/>
  <c r="S97"/>
  <c r="S64"/>
  <c r="Y64" s="1"/>
  <c r="S83"/>
  <c r="S78"/>
  <c r="S84"/>
  <c r="S99"/>
  <c r="S85"/>
  <c r="AF69"/>
  <c r="AF74" s="1"/>
  <c r="AF102"/>
  <c r="AF103" s="1"/>
  <c r="S65" s="1"/>
  <c r="S79"/>
  <c r="Y79" s="1"/>
  <c r="S8"/>
  <c r="AG26"/>
  <c r="AK26" s="1"/>
  <c r="AF26"/>
  <c r="S26"/>
  <c r="W26" s="1"/>
  <c r="S31"/>
  <c r="S33"/>
  <c r="Y536"/>
  <c r="U548"/>
  <c r="AJ558"/>
  <c r="W521"/>
  <c r="AH550"/>
  <c r="AD536"/>
  <c r="R465"/>
  <c r="Q485"/>
  <c r="Y485" s="1"/>
  <c r="Q460"/>
  <c r="Q484"/>
  <c r="Q470"/>
  <c r="W470" s="1"/>
  <c r="Q482"/>
  <c r="Y462"/>
  <c r="W481"/>
  <c r="Q476"/>
  <c r="Q461"/>
  <c r="W461" s="1"/>
  <c r="AD488"/>
  <c r="Q493"/>
  <c r="Q480"/>
  <c r="W480" s="1"/>
  <c r="W491"/>
  <c r="Q483"/>
  <c r="Q465"/>
  <c r="U465" s="1"/>
  <c r="Y478"/>
  <c r="AD460"/>
  <c r="AJ460" s="1"/>
  <c r="AD466"/>
  <c r="AH466" s="1"/>
  <c r="R410"/>
  <c r="Q406"/>
  <c r="W406" s="1"/>
  <c r="Q405"/>
  <c r="W405" s="1"/>
  <c r="Q436"/>
  <c r="W436" s="1"/>
  <c r="AE427"/>
  <c r="AD427"/>
  <c r="Q429"/>
  <c r="Q415"/>
  <c r="AD415"/>
  <c r="AJ415" s="1"/>
  <c r="Q439"/>
  <c r="AD420"/>
  <c r="AD421" s="1"/>
  <c r="AD412"/>
  <c r="AD411"/>
  <c r="Q427"/>
  <c r="AD445"/>
  <c r="AJ445" s="1"/>
  <c r="AD435"/>
  <c r="Q438"/>
  <c r="Q426"/>
  <c r="Q410"/>
  <c r="AD413"/>
  <c r="AJ413" s="1"/>
  <c r="AE373"/>
  <c r="AE377" s="1"/>
  <c r="R365" s="1"/>
  <c r="AD373"/>
  <c r="AE379"/>
  <c r="AD379"/>
  <c r="Q357"/>
  <c r="Q356"/>
  <c r="Q380"/>
  <c r="W386"/>
  <c r="Q388"/>
  <c r="W372"/>
  <c r="Q361"/>
  <c r="U361" s="1"/>
  <c r="Q370"/>
  <c r="U370" s="1"/>
  <c r="AE384"/>
  <c r="AD384"/>
  <c r="AH384" s="1"/>
  <c r="AE322"/>
  <c r="AE323" s="1"/>
  <c r="AD322"/>
  <c r="AD323" s="1"/>
  <c r="Q297"/>
  <c r="Q334"/>
  <c r="Q313"/>
  <c r="Q298"/>
  <c r="W298" s="1"/>
  <c r="AD324"/>
  <c r="AE327"/>
  <c r="AD327"/>
  <c r="AD329" s="1"/>
  <c r="Q327"/>
  <c r="W327" s="1"/>
  <c r="Q330"/>
  <c r="Q329" s="1"/>
  <c r="W299"/>
  <c r="Q317"/>
  <c r="W317" s="1"/>
  <c r="AD307"/>
  <c r="AH307" s="1"/>
  <c r="AD302"/>
  <c r="AJ302" s="1"/>
  <c r="AD299"/>
  <c r="AL299" s="1"/>
  <c r="AD303"/>
  <c r="AH303" s="1"/>
  <c r="AD304"/>
  <c r="Q302"/>
  <c r="AD325"/>
  <c r="AD334"/>
  <c r="AH334" s="1"/>
  <c r="AE265"/>
  <c r="R250" s="1"/>
  <c r="AD265"/>
  <c r="Q250" s="1"/>
  <c r="Q271"/>
  <c r="W241"/>
  <c r="AD260"/>
  <c r="Q248" s="1"/>
  <c r="W255"/>
  <c r="Y253"/>
  <c r="AJ246"/>
  <c r="Q189"/>
  <c r="Y189" s="1"/>
  <c r="Q185"/>
  <c r="W185" s="1"/>
  <c r="Q184"/>
  <c r="Y184" s="1"/>
  <c r="Q208"/>
  <c r="Q200"/>
  <c r="Q211"/>
  <c r="AD194"/>
  <c r="Q203"/>
  <c r="Y203" s="1"/>
  <c r="Q217"/>
  <c r="Q218"/>
  <c r="Q206"/>
  <c r="W206" s="1"/>
  <c r="AD190"/>
  <c r="AJ190" s="1"/>
  <c r="AD191"/>
  <c r="AD215"/>
  <c r="AD214"/>
  <c r="Q214"/>
  <c r="W214" s="1"/>
  <c r="Q205"/>
  <c r="AD218"/>
  <c r="AD140"/>
  <c r="AH140" s="1"/>
  <c r="AE140"/>
  <c r="AI140" s="1"/>
  <c r="Q124"/>
  <c r="Q123"/>
  <c r="W123" s="1"/>
  <c r="Q133"/>
  <c r="Y133" s="1"/>
  <c r="Q153"/>
  <c r="W153" s="1"/>
  <c r="Q159"/>
  <c r="Q145"/>
  <c r="AD129"/>
  <c r="AD138"/>
  <c r="AD139" s="1"/>
  <c r="AD131"/>
  <c r="AJ131" s="1"/>
  <c r="Q144"/>
  <c r="AD156"/>
  <c r="Q156"/>
  <c r="Q125"/>
  <c r="W125" s="1"/>
  <c r="AD130"/>
  <c r="AD153"/>
  <c r="AD155" s="1"/>
  <c r="Q157"/>
  <c r="AD123"/>
  <c r="Q128"/>
  <c r="W128" s="1"/>
  <c r="AD128"/>
  <c r="Q63"/>
  <c r="W63" s="1"/>
  <c r="Q62"/>
  <c r="Q78"/>
  <c r="Y78" s="1"/>
  <c r="Q86"/>
  <c r="Q90"/>
  <c r="Y90" s="1"/>
  <c r="Q92"/>
  <c r="W92" s="1"/>
  <c r="Q98"/>
  <c r="Q84"/>
  <c r="AD68"/>
  <c r="AJ68" s="1"/>
  <c r="AD77"/>
  <c r="AD78" s="1"/>
  <c r="AD69"/>
  <c r="AH79"/>
  <c r="Q83"/>
  <c r="Q85"/>
  <c r="Q81"/>
  <c r="W81" s="1"/>
  <c r="AD71"/>
  <c r="AD89"/>
  <c r="AJ89" s="1"/>
  <c r="AD90"/>
  <c r="AH90" s="1"/>
  <c r="Q95"/>
  <c r="Q66"/>
  <c r="Y66" s="1"/>
  <c r="Q8"/>
  <c r="Q7"/>
  <c r="Q31"/>
  <c r="Q23"/>
  <c r="Q34"/>
  <c r="W34" s="1"/>
  <c r="W28"/>
  <c r="AH11"/>
  <c r="AH7"/>
  <c r="AH14"/>
  <c r="Y11"/>
  <c r="AD17"/>
  <c r="AH17" s="1"/>
  <c r="AD13"/>
  <c r="Q40"/>
  <c r="Q9"/>
  <c r="W9" s="1"/>
  <c r="Q41"/>
  <c r="Q12"/>
  <c r="W12" s="1"/>
  <c r="AD12"/>
  <c r="AH12" s="1"/>
  <c r="AD15"/>
  <c r="AH15" s="1"/>
  <c r="O521"/>
  <c r="O520"/>
  <c r="AB538"/>
  <c r="AH538" s="1"/>
  <c r="O544"/>
  <c r="U544" s="1"/>
  <c r="O546"/>
  <c r="Y546" s="1"/>
  <c r="O554"/>
  <c r="O550"/>
  <c r="O553"/>
  <c r="O542"/>
  <c r="AB535"/>
  <c r="AB536" s="1"/>
  <c r="AB526"/>
  <c r="AB532" s="1"/>
  <c r="O525"/>
  <c r="U525" s="1"/>
  <c r="AC551"/>
  <c r="AB551"/>
  <c r="AB552" s="1"/>
  <c r="O532" s="1"/>
  <c r="O461"/>
  <c r="U460"/>
  <c r="AB477"/>
  <c r="AH477" s="1"/>
  <c r="O484"/>
  <c r="Y484" s="1"/>
  <c r="O476"/>
  <c r="O487"/>
  <c r="O481"/>
  <c r="O479"/>
  <c r="Y479" s="1"/>
  <c r="O490"/>
  <c r="Y490" s="1"/>
  <c r="AB500"/>
  <c r="AB501" s="1"/>
  <c r="O463" s="1"/>
  <c r="D17" i="9"/>
  <c r="AC201" i="7"/>
  <c r="AC205" s="1"/>
  <c r="AC316"/>
  <c r="AC318" s="1"/>
  <c r="O428"/>
  <c r="Y428" s="1"/>
  <c r="P410"/>
  <c r="K13" i="9" s="1"/>
  <c r="AC427" i="7"/>
  <c r="AB427"/>
  <c r="AB431" s="1"/>
  <c r="O416" s="1"/>
  <c r="O406"/>
  <c r="O405"/>
  <c r="O441"/>
  <c r="O435"/>
  <c r="O429"/>
  <c r="O438"/>
  <c r="AB411"/>
  <c r="AL411" s="1"/>
  <c r="AB412"/>
  <c r="AB420"/>
  <c r="AB421" s="1"/>
  <c r="O427"/>
  <c r="U427" s="1"/>
  <c r="AB410"/>
  <c r="O426"/>
  <c r="U426" s="1"/>
  <c r="O421"/>
  <c r="O410"/>
  <c r="O425"/>
  <c r="U425" s="1"/>
  <c r="O442"/>
  <c r="AB409"/>
  <c r="AL409" s="1"/>
  <c r="O419"/>
  <c r="Y419" s="1"/>
  <c r="S552"/>
  <c r="Q492"/>
  <c r="P492"/>
  <c r="O492"/>
  <c r="O357"/>
  <c r="O356"/>
  <c r="O392"/>
  <c r="O366"/>
  <c r="AB372"/>
  <c r="AH362"/>
  <c r="AH363"/>
  <c r="O360"/>
  <c r="U360" s="1"/>
  <c r="Y358"/>
  <c r="S329"/>
  <c r="R329"/>
  <c r="O329"/>
  <c r="O298"/>
  <c r="O297"/>
  <c r="O321"/>
  <c r="U321" s="1"/>
  <c r="O325"/>
  <c r="O313"/>
  <c r="AB316"/>
  <c r="AB318" s="1"/>
  <c r="O306" s="1"/>
  <c r="O318"/>
  <c r="AB304"/>
  <c r="AB309" s="1"/>
  <c r="O327"/>
  <c r="O316"/>
  <c r="U316" s="1"/>
  <c r="AC324"/>
  <c r="AI324" s="1"/>
  <c r="AB324"/>
  <c r="AH324" s="1"/>
  <c r="T271"/>
  <c r="S271"/>
  <c r="O240"/>
  <c r="Y240" s="1"/>
  <c r="O239"/>
  <c r="U239" s="1"/>
  <c r="AC261"/>
  <c r="AI261" s="1"/>
  <c r="AB261"/>
  <c r="AH261" s="1"/>
  <c r="AC256"/>
  <c r="AC260" s="1"/>
  <c r="H17" i="9" s="1"/>
  <c r="AB256" i="7"/>
  <c r="U249"/>
  <c r="Y261"/>
  <c r="O241"/>
  <c r="U241" s="1"/>
  <c r="O255"/>
  <c r="U255" s="1"/>
  <c r="AC266"/>
  <c r="AB266"/>
  <c r="AH266" s="1"/>
  <c r="AB269"/>
  <c r="AC269"/>
  <c r="O272"/>
  <c r="AB254"/>
  <c r="AB255" s="1"/>
  <c r="O259"/>
  <c r="O273"/>
  <c r="O260"/>
  <c r="Y260" s="1"/>
  <c r="AB246"/>
  <c r="AB251" s="1"/>
  <c r="O245" s="1"/>
  <c r="O244"/>
  <c r="Y244" s="1"/>
  <c r="T216"/>
  <c r="S216"/>
  <c r="O216"/>
  <c r="O185"/>
  <c r="O205"/>
  <c r="U205" s="1"/>
  <c r="O208"/>
  <c r="O210"/>
  <c r="AB201"/>
  <c r="AH201" s="1"/>
  <c r="AB227"/>
  <c r="AH227" s="1"/>
  <c r="AC227"/>
  <c r="AC228" s="1"/>
  <c r="AF228"/>
  <c r="AE228"/>
  <c r="AD228"/>
  <c r="AJ227"/>
  <c r="AJ226"/>
  <c r="AI226"/>
  <c r="AH226"/>
  <c r="O204"/>
  <c r="O221"/>
  <c r="O186"/>
  <c r="U186" s="1"/>
  <c r="O202"/>
  <c r="T155"/>
  <c r="S155"/>
  <c r="O137"/>
  <c r="U137" s="1"/>
  <c r="P128"/>
  <c r="F13" i="9" s="1"/>
  <c r="O124" i="7"/>
  <c r="O123"/>
  <c r="O144"/>
  <c r="AB128"/>
  <c r="AL128" s="1"/>
  <c r="O153"/>
  <c r="O139"/>
  <c r="U139" s="1"/>
  <c r="O128"/>
  <c r="O156"/>
  <c r="O155" s="1"/>
  <c r="AB130"/>
  <c r="AB129"/>
  <c r="O143"/>
  <c r="U143" s="1"/>
  <c r="AB138"/>
  <c r="AB139" s="1"/>
  <c r="O130" s="1"/>
  <c r="O125"/>
  <c r="O145"/>
  <c r="U145" s="1"/>
  <c r="P146"/>
  <c r="O146" s="1"/>
  <c r="AB148"/>
  <c r="AH148" s="1"/>
  <c r="AC148"/>
  <c r="AC149" s="1"/>
  <c r="AI89"/>
  <c r="AE90"/>
  <c r="AE83"/>
  <c r="R71" s="1"/>
  <c r="O63"/>
  <c r="O62"/>
  <c r="Y62" s="1"/>
  <c r="O98"/>
  <c r="O86"/>
  <c r="O72"/>
  <c r="Y72" s="1"/>
  <c r="O96"/>
  <c r="O92"/>
  <c r="AB77"/>
  <c r="AB69"/>
  <c r="AB68"/>
  <c r="O84"/>
  <c r="AB102"/>
  <c r="AB92"/>
  <c r="AB94" s="1"/>
  <c r="O74" s="1"/>
  <c r="AC92"/>
  <c r="AC94" s="1"/>
  <c r="P74" s="1"/>
  <c r="O32"/>
  <c r="Y32" s="1"/>
  <c r="O8"/>
  <c r="O7"/>
  <c r="O31"/>
  <c r="Y31" s="1"/>
  <c r="O33"/>
  <c r="Y33" s="1"/>
  <c r="O37"/>
  <c r="O28"/>
  <c r="O23"/>
  <c r="U23" s="1"/>
  <c r="AB42"/>
  <c r="AH42" s="1"/>
  <c r="S94"/>
  <c r="Z17"/>
  <c r="Y17"/>
  <c r="U11"/>
  <c r="U12"/>
  <c r="U17"/>
  <c r="V17"/>
  <c r="Y551"/>
  <c r="Y549"/>
  <c r="Y547"/>
  <c r="Y545"/>
  <c r="Y542"/>
  <c r="Y540"/>
  <c r="Y539"/>
  <c r="Y538"/>
  <c r="Y537"/>
  <c r="Y535"/>
  <c r="Y534"/>
  <c r="Y530"/>
  <c r="Y524"/>
  <c r="Y489"/>
  <c r="Y488"/>
  <c r="Y487"/>
  <c r="Y486"/>
  <c r="Y482"/>
  <c r="Y477"/>
  <c r="Y475"/>
  <c r="Y474"/>
  <c r="Y464"/>
  <c r="Y436"/>
  <c r="Y434"/>
  <c r="Y433"/>
  <c r="Y432"/>
  <c r="Y430"/>
  <c r="Y424"/>
  <c r="Y423"/>
  <c r="Y422"/>
  <c r="Y421"/>
  <c r="Y420"/>
  <c r="Y415"/>
  <c r="Y409"/>
  <c r="Y387"/>
  <c r="Y385"/>
  <c r="Y384"/>
  <c r="Y383"/>
  <c r="Y382"/>
  <c r="Y381"/>
  <c r="Y376"/>
  <c r="Y375"/>
  <c r="Y374"/>
  <c r="Y373"/>
  <c r="Y328"/>
  <c r="Y326"/>
  <c r="Y325"/>
  <c r="Y324"/>
  <c r="Y323"/>
  <c r="Y322"/>
  <c r="Y319"/>
  <c r="Y315"/>
  <c r="Y314"/>
  <c r="Y312"/>
  <c r="Y311"/>
  <c r="Y307"/>
  <c r="Y302"/>
  <c r="Y269"/>
  <c r="Y268"/>
  <c r="Y267"/>
  <c r="Y266"/>
  <c r="Y265"/>
  <c r="Y264"/>
  <c r="Y263"/>
  <c r="Y258"/>
  <c r="Y257"/>
  <c r="Y256"/>
  <c r="Y254"/>
  <c r="Y243"/>
  <c r="Y239"/>
  <c r="Y215"/>
  <c r="Y213"/>
  <c r="Y212"/>
  <c r="Y211"/>
  <c r="Y209"/>
  <c r="Y201"/>
  <c r="Y199"/>
  <c r="Y198"/>
  <c r="Y194"/>
  <c r="Y188"/>
  <c r="Y185"/>
  <c r="Y154"/>
  <c r="Y152"/>
  <c r="Y151"/>
  <c r="Y150"/>
  <c r="Y147"/>
  <c r="Y142"/>
  <c r="Y141"/>
  <c r="Y140"/>
  <c r="Y138"/>
  <c r="Y127"/>
  <c r="Y93"/>
  <c r="Y91"/>
  <c r="Y89"/>
  <c r="Y88"/>
  <c r="Y87"/>
  <c r="Y83"/>
  <c r="Y82"/>
  <c r="Y80"/>
  <c r="Y77"/>
  <c r="Y76"/>
  <c r="Y67"/>
  <c r="Y38"/>
  <c r="Y36"/>
  <c r="Y35"/>
  <c r="Y30"/>
  <c r="Y29"/>
  <c r="Y27"/>
  <c r="Y26"/>
  <c r="Y25"/>
  <c r="Y24"/>
  <c r="Y22"/>
  <c r="Y21"/>
  <c r="Y9"/>
  <c r="W551"/>
  <c r="W549"/>
  <c r="W547"/>
  <c r="W546"/>
  <c r="W545"/>
  <c r="W542"/>
  <c r="W540"/>
  <c r="W539"/>
  <c r="W538"/>
  <c r="W537"/>
  <c r="W536"/>
  <c r="W535"/>
  <c r="W534"/>
  <c r="W530"/>
  <c r="W524"/>
  <c r="W490"/>
  <c r="W489"/>
  <c r="W488"/>
  <c r="W487"/>
  <c r="W486"/>
  <c r="W484"/>
  <c r="W482"/>
  <c r="W479"/>
  <c r="W477"/>
  <c r="W475"/>
  <c r="W474"/>
  <c r="W464"/>
  <c r="W460"/>
  <c r="W434"/>
  <c r="W433"/>
  <c r="W432"/>
  <c r="W430"/>
  <c r="W428"/>
  <c r="W425"/>
  <c r="W424"/>
  <c r="W423"/>
  <c r="W422"/>
  <c r="W421"/>
  <c r="W420"/>
  <c r="W419"/>
  <c r="W415"/>
  <c r="W410"/>
  <c r="W409"/>
  <c r="W407"/>
  <c r="W387"/>
  <c r="W385"/>
  <c r="W384"/>
  <c r="W383"/>
  <c r="W382"/>
  <c r="W381"/>
  <c r="W379"/>
  <c r="W376"/>
  <c r="W375"/>
  <c r="W374"/>
  <c r="W373"/>
  <c r="W360"/>
  <c r="W358"/>
  <c r="W328"/>
  <c r="W326"/>
  <c r="W325"/>
  <c r="W324"/>
  <c r="W323"/>
  <c r="W322"/>
  <c r="W319"/>
  <c r="W316"/>
  <c r="W315"/>
  <c r="W314"/>
  <c r="W312"/>
  <c r="W311"/>
  <c r="W307"/>
  <c r="W302"/>
  <c r="W297"/>
  <c r="W269"/>
  <c r="W268"/>
  <c r="W267"/>
  <c r="W266"/>
  <c r="W265"/>
  <c r="W264"/>
  <c r="W263"/>
  <c r="W261"/>
  <c r="W260"/>
  <c r="W258"/>
  <c r="W257"/>
  <c r="W256"/>
  <c r="W254"/>
  <c r="W249"/>
  <c r="W244"/>
  <c r="W243"/>
  <c r="W240"/>
  <c r="W239"/>
  <c r="W215"/>
  <c r="W213"/>
  <c r="W212"/>
  <c r="W211"/>
  <c r="W209"/>
  <c r="W205"/>
  <c r="W201"/>
  <c r="W199"/>
  <c r="W198"/>
  <c r="W194"/>
  <c r="W188"/>
  <c r="W186"/>
  <c r="W154"/>
  <c r="W152"/>
  <c r="W151"/>
  <c r="W150"/>
  <c r="W145"/>
  <c r="W143"/>
  <c r="W142"/>
  <c r="W141"/>
  <c r="W140"/>
  <c r="W138"/>
  <c r="W127"/>
  <c r="W93"/>
  <c r="W91"/>
  <c r="W89"/>
  <c r="W88"/>
  <c r="W87"/>
  <c r="W83"/>
  <c r="W82"/>
  <c r="W80"/>
  <c r="W78"/>
  <c r="W77"/>
  <c r="W76"/>
  <c r="W72"/>
  <c r="W67"/>
  <c r="W64"/>
  <c r="W62"/>
  <c r="W38"/>
  <c r="W37"/>
  <c r="W36"/>
  <c r="W35"/>
  <c r="W33"/>
  <c r="W32"/>
  <c r="W30"/>
  <c r="W29"/>
  <c r="W27"/>
  <c r="W25"/>
  <c r="W24"/>
  <c r="W23"/>
  <c r="W22"/>
  <c r="W21"/>
  <c r="W17"/>
  <c r="U551"/>
  <c r="U549"/>
  <c r="U547"/>
  <c r="U545"/>
  <c r="U543"/>
  <c r="U542"/>
  <c r="U540"/>
  <c r="U539"/>
  <c r="U538"/>
  <c r="U537"/>
  <c r="U536"/>
  <c r="U535"/>
  <c r="U534"/>
  <c r="U530"/>
  <c r="U524"/>
  <c r="U522"/>
  <c r="U489"/>
  <c r="U488"/>
  <c r="U487"/>
  <c r="U486"/>
  <c r="U484"/>
  <c r="U482"/>
  <c r="U480"/>
  <c r="U477"/>
  <c r="U475"/>
  <c r="U474"/>
  <c r="U464"/>
  <c r="U436"/>
  <c r="U434"/>
  <c r="U433"/>
  <c r="U432"/>
  <c r="U431"/>
  <c r="U430"/>
  <c r="U424"/>
  <c r="U423"/>
  <c r="U422"/>
  <c r="U421"/>
  <c r="U420"/>
  <c r="U415"/>
  <c r="U409"/>
  <c r="U387"/>
  <c r="U385"/>
  <c r="U384"/>
  <c r="U383"/>
  <c r="U382"/>
  <c r="U381"/>
  <c r="U376"/>
  <c r="U375"/>
  <c r="U374"/>
  <c r="U373"/>
  <c r="U371"/>
  <c r="U328"/>
  <c r="U326"/>
  <c r="U325"/>
  <c r="U324"/>
  <c r="U323"/>
  <c r="U322"/>
  <c r="U319"/>
  <c r="U315"/>
  <c r="U314"/>
  <c r="U312"/>
  <c r="U311"/>
  <c r="U307"/>
  <c r="U302"/>
  <c r="U301"/>
  <c r="U268"/>
  <c r="U267"/>
  <c r="U266"/>
  <c r="U265"/>
  <c r="U264"/>
  <c r="U263"/>
  <c r="U261"/>
  <c r="U258"/>
  <c r="U257"/>
  <c r="U256"/>
  <c r="U254"/>
  <c r="U243"/>
  <c r="U215"/>
  <c r="U214"/>
  <c r="U213"/>
  <c r="U212"/>
  <c r="U211"/>
  <c r="U209"/>
  <c r="U204"/>
  <c r="U202"/>
  <c r="U201"/>
  <c r="U199"/>
  <c r="U198"/>
  <c r="U194"/>
  <c r="U188"/>
  <c r="U185"/>
  <c r="U154"/>
  <c r="U152"/>
  <c r="U151"/>
  <c r="U150"/>
  <c r="U149"/>
  <c r="U148"/>
  <c r="U147"/>
  <c r="U142"/>
  <c r="U141"/>
  <c r="U140"/>
  <c r="U138"/>
  <c r="U127"/>
  <c r="U93"/>
  <c r="U91"/>
  <c r="U89"/>
  <c r="U88"/>
  <c r="U87"/>
  <c r="U85"/>
  <c r="U83"/>
  <c r="U82"/>
  <c r="U81"/>
  <c r="U80"/>
  <c r="U79"/>
  <c r="U78"/>
  <c r="U77"/>
  <c r="U76"/>
  <c r="U67"/>
  <c r="U64"/>
  <c r="U38"/>
  <c r="U36"/>
  <c r="U35"/>
  <c r="U30"/>
  <c r="U29"/>
  <c r="U27"/>
  <c r="U26"/>
  <c r="U25"/>
  <c r="U24"/>
  <c r="U22"/>
  <c r="U21"/>
  <c r="S39"/>
  <c r="AH24"/>
  <c r="AK24"/>
  <c r="AJ24"/>
  <c r="AK544"/>
  <c r="AJ544"/>
  <c r="AI544"/>
  <c r="AH544"/>
  <c r="AK542"/>
  <c r="AJ542"/>
  <c r="AI542"/>
  <c r="AH542"/>
  <c r="AK539"/>
  <c r="AJ539"/>
  <c r="AI539"/>
  <c r="AH539"/>
  <c r="AI537"/>
  <c r="AH537"/>
  <c r="AK484"/>
  <c r="AJ484"/>
  <c r="AI484"/>
  <c r="AH484"/>
  <c r="AJ482"/>
  <c r="AI482"/>
  <c r="AH482"/>
  <c r="AK479"/>
  <c r="AJ479"/>
  <c r="AI479"/>
  <c r="AH479"/>
  <c r="AK477"/>
  <c r="AJ477"/>
  <c r="AI477"/>
  <c r="AK432"/>
  <c r="AJ432"/>
  <c r="AI432"/>
  <c r="AH432"/>
  <c r="AK429"/>
  <c r="AJ429"/>
  <c r="AI429"/>
  <c r="AH429"/>
  <c r="AK427"/>
  <c r="AJ427"/>
  <c r="AI427"/>
  <c r="AK424"/>
  <c r="AJ424"/>
  <c r="AI424"/>
  <c r="AH424"/>
  <c r="AK422"/>
  <c r="AJ422"/>
  <c r="AI422"/>
  <c r="AH422"/>
  <c r="AK383"/>
  <c r="AJ383"/>
  <c r="AI383"/>
  <c r="AH383"/>
  <c r="AK380"/>
  <c r="AJ380"/>
  <c r="AI380"/>
  <c r="AH380"/>
  <c r="AK378"/>
  <c r="AJ378"/>
  <c r="AI378"/>
  <c r="AH378"/>
  <c r="AK375"/>
  <c r="AJ375"/>
  <c r="AI375"/>
  <c r="AH375"/>
  <c r="AJ373"/>
  <c r="AH373"/>
  <c r="AK324"/>
  <c r="AJ324"/>
  <c r="AK321"/>
  <c r="AJ321"/>
  <c r="AI321"/>
  <c r="AH321"/>
  <c r="AK319"/>
  <c r="AJ319"/>
  <c r="AI319"/>
  <c r="AH319"/>
  <c r="AK316"/>
  <c r="AJ316"/>
  <c r="AK314"/>
  <c r="AJ314"/>
  <c r="AI314"/>
  <c r="AH314"/>
  <c r="AI266"/>
  <c r="AK261"/>
  <c r="AJ261"/>
  <c r="AK258"/>
  <c r="AJ258"/>
  <c r="AI258"/>
  <c r="AH258"/>
  <c r="AK256"/>
  <c r="AJ256"/>
  <c r="AH256"/>
  <c r="AK211"/>
  <c r="AJ211"/>
  <c r="AI211"/>
  <c r="AH211"/>
  <c r="AK206"/>
  <c r="AJ206"/>
  <c r="AI206"/>
  <c r="AH206"/>
  <c r="AK208"/>
  <c r="AJ208"/>
  <c r="AI208"/>
  <c r="AH208"/>
  <c r="AK201"/>
  <c r="AJ201"/>
  <c r="AK203"/>
  <c r="AJ203"/>
  <c r="AI203"/>
  <c r="AH203"/>
  <c r="AK150"/>
  <c r="AJ150"/>
  <c r="AI150"/>
  <c r="AH150"/>
  <c r="AK147"/>
  <c r="AJ147"/>
  <c r="AI147"/>
  <c r="AH147"/>
  <c r="AK145"/>
  <c r="AJ145"/>
  <c r="AI145"/>
  <c r="AH145"/>
  <c r="AK142"/>
  <c r="AJ142"/>
  <c r="AI142"/>
  <c r="AH142"/>
  <c r="AJ140"/>
  <c r="AI34"/>
  <c r="AK34"/>
  <c r="AJ34"/>
  <c r="AH34"/>
  <c r="AK29"/>
  <c r="AJ29"/>
  <c r="AI29"/>
  <c r="AH29"/>
  <c r="AK31"/>
  <c r="AJ31"/>
  <c r="AI31"/>
  <c r="AH31"/>
  <c r="AJ26"/>
  <c r="AI26"/>
  <c r="AH26"/>
  <c r="AF83"/>
  <c r="S71" s="1"/>
  <c r="AG88"/>
  <c r="AF91"/>
  <c r="S75" s="1"/>
  <c r="AE103"/>
  <c r="AI79"/>
  <c r="AK81"/>
  <c r="AJ81"/>
  <c r="AI81"/>
  <c r="AH81"/>
  <c r="AK84"/>
  <c r="AJ84"/>
  <c r="AI84"/>
  <c r="AH84"/>
  <c r="AK86"/>
  <c r="AJ86"/>
  <c r="AI86"/>
  <c r="AH86"/>
  <c r="AF205"/>
  <c r="S193" s="1"/>
  <c r="AC210"/>
  <c r="AD213"/>
  <c r="Q197" s="1"/>
  <c r="AD268"/>
  <c r="AD280"/>
  <c r="Q242" s="1"/>
  <c r="AF377"/>
  <c r="AD382"/>
  <c r="Q367" s="1"/>
  <c r="AF385"/>
  <c r="S369" s="1"/>
  <c r="AD388"/>
  <c r="Q368" s="1"/>
  <c r="AC397"/>
  <c r="AD481"/>
  <c r="Q469" s="1"/>
  <c r="AF486"/>
  <c r="S471" s="1"/>
  <c r="AD489"/>
  <c r="Q473" s="1"/>
  <c r="AF492"/>
  <c r="S472" s="1"/>
  <c r="AG546"/>
  <c r="AB561"/>
  <c r="O523" s="1"/>
  <c r="AF546"/>
  <c r="S531" s="1"/>
  <c r="AE546"/>
  <c r="AD546"/>
  <c r="AC546"/>
  <c r="AB546"/>
  <c r="AK545"/>
  <c r="AJ545"/>
  <c r="AI545"/>
  <c r="AH545"/>
  <c r="AK543"/>
  <c r="AJ543"/>
  <c r="AI543"/>
  <c r="AH543"/>
  <c r="AE541"/>
  <c r="R529" s="1"/>
  <c r="AD541"/>
  <c r="Q529" s="1"/>
  <c r="AC541"/>
  <c r="AK540"/>
  <c r="AJ540"/>
  <c r="AI540"/>
  <c r="AH540"/>
  <c r="AK538"/>
  <c r="AJ538"/>
  <c r="AI538"/>
  <c r="AE486"/>
  <c r="AD486"/>
  <c r="Q471" s="1"/>
  <c r="AC486"/>
  <c r="AB486"/>
  <c r="AK485"/>
  <c r="AJ485"/>
  <c r="AI485"/>
  <c r="AH485"/>
  <c r="AK483"/>
  <c r="AJ483"/>
  <c r="AI483"/>
  <c r="AH483"/>
  <c r="AG481"/>
  <c r="AF481"/>
  <c r="S469" s="1"/>
  <c r="AE481"/>
  <c r="AC481"/>
  <c r="P469" s="1"/>
  <c r="L17" i="9" s="1"/>
  <c r="AK480" i="7"/>
  <c r="AJ480"/>
  <c r="AI480"/>
  <c r="AH480"/>
  <c r="AK478"/>
  <c r="AJ478"/>
  <c r="AI478"/>
  <c r="AH478"/>
  <c r="AG431"/>
  <c r="AF431"/>
  <c r="S416" s="1"/>
  <c r="AE431"/>
  <c r="AC431"/>
  <c r="AK430"/>
  <c r="AJ430"/>
  <c r="AI430"/>
  <c r="AH430"/>
  <c r="AK428"/>
  <c r="AJ428"/>
  <c r="AI428"/>
  <c r="AH428"/>
  <c r="AG426"/>
  <c r="T414" s="1"/>
  <c r="AD426"/>
  <c r="Q414" s="1"/>
  <c r="AC426"/>
  <c r="AB426"/>
  <c r="AK425"/>
  <c r="AJ425"/>
  <c r="AI425"/>
  <c r="AH425"/>
  <c r="AK423"/>
  <c r="AJ423"/>
  <c r="AI423"/>
  <c r="AH423"/>
  <c r="AG382"/>
  <c r="AF382"/>
  <c r="S367" s="1"/>
  <c r="AE382"/>
  <c r="AC382"/>
  <c r="AB382"/>
  <c r="AK381"/>
  <c r="AJ381"/>
  <c r="AI381"/>
  <c r="AH381"/>
  <c r="AK379"/>
  <c r="AJ379"/>
  <c r="AI379"/>
  <c r="AH379"/>
  <c r="AG377"/>
  <c r="AD377"/>
  <c r="Q365" s="1"/>
  <c r="AC377"/>
  <c r="AB377"/>
  <c r="AK376"/>
  <c r="AJ376"/>
  <c r="AI376"/>
  <c r="AH376"/>
  <c r="AK374"/>
  <c r="AJ374"/>
  <c r="AI374"/>
  <c r="AH374"/>
  <c r="AG323"/>
  <c r="AF323"/>
  <c r="S308" s="1"/>
  <c r="AC323"/>
  <c r="AB323"/>
  <c r="AK320"/>
  <c r="AJ320"/>
  <c r="AI320"/>
  <c r="AH320"/>
  <c r="AG318"/>
  <c r="AF318"/>
  <c r="AE318"/>
  <c r="AD318"/>
  <c r="Q306" s="1"/>
  <c r="AK317"/>
  <c r="AJ317"/>
  <c r="AI317"/>
  <c r="AH317"/>
  <c r="AK315"/>
  <c r="AJ315"/>
  <c r="AI315"/>
  <c r="AH315"/>
  <c r="AG265"/>
  <c r="AF265"/>
  <c r="S250" s="1"/>
  <c r="AK264"/>
  <c r="AJ264"/>
  <c r="AI264"/>
  <c r="AH264"/>
  <c r="AK262"/>
  <c r="AJ262"/>
  <c r="AI262"/>
  <c r="AH262"/>
  <c r="AG260"/>
  <c r="T248" s="1"/>
  <c r="AE260"/>
  <c r="R248" s="1"/>
  <c r="AB260"/>
  <c r="AK259"/>
  <c r="AI259"/>
  <c r="AK257"/>
  <c r="AI257"/>
  <c r="AH257"/>
  <c r="AG210"/>
  <c r="AF210"/>
  <c r="S195" s="1"/>
  <c r="AE210"/>
  <c r="AD210"/>
  <c r="AB210"/>
  <c r="AK209"/>
  <c r="AJ209"/>
  <c r="AI209"/>
  <c r="AH209"/>
  <c r="AK207"/>
  <c r="AJ207"/>
  <c r="AI207"/>
  <c r="AH207"/>
  <c r="AG205"/>
  <c r="AE205"/>
  <c r="AD205"/>
  <c r="Q193" s="1"/>
  <c r="AK204"/>
  <c r="AJ204"/>
  <c r="AI204"/>
  <c r="AH204"/>
  <c r="AK202"/>
  <c r="AJ202"/>
  <c r="AI202"/>
  <c r="AH202"/>
  <c r="AG149"/>
  <c r="AF149"/>
  <c r="S134" s="1"/>
  <c r="AE149"/>
  <c r="AD149"/>
  <c r="AK148"/>
  <c r="AJ148"/>
  <c r="AK146"/>
  <c r="AJ146"/>
  <c r="AI146"/>
  <c r="AH146"/>
  <c r="AF144"/>
  <c r="S132" s="1"/>
  <c r="AC144"/>
  <c r="AB144"/>
  <c r="AK143"/>
  <c r="AJ143"/>
  <c r="AI143"/>
  <c r="AH143"/>
  <c r="AK141"/>
  <c r="AJ141"/>
  <c r="AI141"/>
  <c r="AH141"/>
  <c r="AF88"/>
  <c r="S73" s="1"/>
  <c r="AE88"/>
  <c r="AD88"/>
  <c r="Q73" s="1"/>
  <c r="AC88"/>
  <c r="AB88"/>
  <c r="O73" s="1"/>
  <c r="AK87"/>
  <c r="AJ87"/>
  <c r="AI87"/>
  <c r="AH87"/>
  <c r="AK85"/>
  <c r="AJ85"/>
  <c r="AI85"/>
  <c r="AH85"/>
  <c r="AG83"/>
  <c r="AC83"/>
  <c r="AB83"/>
  <c r="AK82"/>
  <c r="AJ82"/>
  <c r="AI82"/>
  <c r="AH82"/>
  <c r="AK80"/>
  <c r="AJ80"/>
  <c r="AI80"/>
  <c r="AH80"/>
  <c r="AG33"/>
  <c r="AF33"/>
  <c r="S18" s="1"/>
  <c r="AE33"/>
  <c r="AD33"/>
  <c r="AC33"/>
  <c r="P18" s="1"/>
  <c r="AB33"/>
  <c r="O18" s="1"/>
  <c r="AK32"/>
  <c r="AJ32"/>
  <c r="AI32"/>
  <c r="AH32"/>
  <c r="AK30"/>
  <c r="AJ30"/>
  <c r="AI30"/>
  <c r="AH30"/>
  <c r="AE28"/>
  <c r="AF28"/>
  <c r="S16" s="1"/>
  <c r="AD28"/>
  <c r="Q16" s="1"/>
  <c r="AB28"/>
  <c r="O16" s="1"/>
  <c r="AK27"/>
  <c r="AJ27"/>
  <c r="AI27"/>
  <c r="AH27"/>
  <c r="AK25"/>
  <c r="AJ25"/>
  <c r="AI25"/>
  <c r="AH25"/>
  <c r="O39"/>
  <c r="P39"/>
  <c r="AL531"/>
  <c r="AL534"/>
  <c r="AL530"/>
  <c r="AL528"/>
  <c r="AL527"/>
  <c r="AL526"/>
  <c r="AL533"/>
  <c r="AL524"/>
  <c r="AL535"/>
  <c r="AL523"/>
  <c r="AL522"/>
  <c r="AL521"/>
  <c r="AL520"/>
  <c r="AL471"/>
  <c r="AL474"/>
  <c r="AL470"/>
  <c r="AL469"/>
  <c r="AL468"/>
  <c r="AL473"/>
  <c r="AL465"/>
  <c r="AL464"/>
  <c r="AL475"/>
  <c r="AL463"/>
  <c r="AL462"/>
  <c r="AL461"/>
  <c r="AL416"/>
  <c r="AL419"/>
  <c r="AL414"/>
  <c r="AL418"/>
  <c r="AL410"/>
  <c r="AL408"/>
  <c r="AL407"/>
  <c r="AL406"/>
  <c r="AL405"/>
  <c r="AL367"/>
  <c r="AL370"/>
  <c r="AL366"/>
  <c r="AL365"/>
  <c r="AL364"/>
  <c r="AL361"/>
  <c r="AL360"/>
  <c r="AL359"/>
  <c r="AL358"/>
  <c r="AL357"/>
  <c r="AL356"/>
  <c r="AL308"/>
  <c r="AL306"/>
  <c r="AL305"/>
  <c r="AL310"/>
  <c r="AL301"/>
  <c r="AL312"/>
  <c r="AL300"/>
  <c r="AL298"/>
  <c r="AL297"/>
  <c r="AL250"/>
  <c r="AL253"/>
  <c r="AL249"/>
  <c r="AL248"/>
  <c r="AL247"/>
  <c r="AL245"/>
  <c r="AL252"/>
  <c r="AL244"/>
  <c r="AL243"/>
  <c r="AL242"/>
  <c r="AL241"/>
  <c r="AL240"/>
  <c r="AL239"/>
  <c r="AL195"/>
  <c r="AL198"/>
  <c r="AL194"/>
  <c r="AL193"/>
  <c r="AL192"/>
  <c r="AL197"/>
  <c r="AL189"/>
  <c r="AL188"/>
  <c r="AL199"/>
  <c r="AL187"/>
  <c r="AL186"/>
  <c r="AL185"/>
  <c r="AL184"/>
  <c r="AL134"/>
  <c r="AL137"/>
  <c r="AL133"/>
  <c r="AL132"/>
  <c r="AL136"/>
  <c r="AL127"/>
  <c r="AL126"/>
  <c r="AL125"/>
  <c r="AL124"/>
  <c r="AL123"/>
  <c r="AL73"/>
  <c r="AL76"/>
  <c r="AL72"/>
  <c r="AL71"/>
  <c r="AL70"/>
  <c r="AL75"/>
  <c r="AL67"/>
  <c r="AL66"/>
  <c r="AL65"/>
  <c r="AL64"/>
  <c r="AL63"/>
  <c r="AL62"/>
  <c r="AL18"/>
  <c r="AL20"/>
  <c r="AL16"/>
  <c r="AL15"/>
  <c r="AL21"/>
  <c r="AL12"/>
  <c r="AL11"/>
  <c r="AL22"/>
  <c r="AL10"/>
  <c r="AL9"/>
  <c r="AL8"/>
  <c r="AJ560"/>
  <c r="AJ559"/>
  <c r="AJ557"/>
  <c r="AJ556"/>
  <c r="AJ554"/>
  <c r="AJ553"/>
  <c r="AJ551"/>
  <c r="AJ547"/>
  <c r="AJ531"/>
  <c r="AJ534"/>
  <c r="AJ530"/>
  <c r="AJ528"/>
  <c r="AJ527"/>
  <c r="AJ526"/>
  <c r="AJ533"/>
  <c r="AJ524"/>
  <c r="AJ535"/>
  <c r="AJ523"/>
  <c r="AJ522"/>
  <c r="AJ521"/>
  <c r="AJ520"/>
  <c r="AJ499"/>
  <c r="AJ498"/>
  <c r="AJ497"/>
  <c r="AJ496"/>
  <c r="AJ495"/>
  <c r="AJ494"/>
  <c r="AJ493"/>
  <c r="AJ491"/>
  <c r="AJ490"/>
  <c r="AJ488"/>
  <c r="AJ471"/>
  <c r="AJ474"/>
  <c r="AJ470"/>
  <c r="AJ469"/>
  <c r="AJ468"/>
  <c r="AJ473"/>
  <c r="AJ465"/>
  <c r="AJ464"/>
  <c r="AJ475"/>
  <c r="AJ463"/>
  <c r="AJ462"/>
  <c r="AJ461"/>
  <c r="AJ444"/>
  <c r="AJ443"/>
  <c r="AJ442"/>
  <c r="AJ441"/>
  <c r="AJ440"/>
  <c r="AJ439"/>
  <c r="AJ438"/>
  <c r="AJ436"/>
  <c r="AJ435"/>
  <c r="AJ433"/>
  <c r="AJ416"/>
  <c r="AJ419"/>
  <c r="AJ414"/>
  <c r="AJ411"/>
  <c r="AJ418"/>
  <c r="AJ410"/>
  <c r="AJ409"/>
  <c r="AJ408"/>
  <c r="AJ407"/>
  <c r="AJ406"/>
  <c r="AJ405"/>
  <c r="AJ396"/>
  <c r="AJ395"/>
  <c r="AJ394"/>
  <c r="AJ393"/>
  <c r="AJ392"/>
  <c r="AJ391"/>
  <c r="AJ390"/>
  <c r="AJ389"/>
  <c r="AJ387"/>
  <c r="AJ386"/>
  <c r="AJ367"/>
  <c r="AJ370"/>
  <c r="AJ366"/>
  <c r="AJ365"/>
  <c r="AJ364"/>
  <c r="AJ363"/>
  <c r="AJ362"/>
  <c r="AJ361"/>
  <c r="AJ360"/>
  <c r="AJ371"/>
  <c r="AJ359"/>
  <c r="AJ358"/>
  <c r="AJ357"/>
  <c r="AJ356"/>
  <c r="AJ337"/>
  <c r="AJ336"/>
  <c r="AJ335"/>
  <c r="AJ333"/>
  <c r="AJ332"/>
  <c r="AJ331"/>
  <c r="AJ330"/>
  <c r="AJ328"/>
  <c r="AJ308"/>
  <c r="AJ306"/>
  <c r="AJ305"/>
  <c r="AJ310"/>
  <c r="AJ301"/>
  <c r="AJ312"/>
  <c r="AJ300"/>
  <c r="AJ298"/>
  <c r="AJ279"/>
  <c r="AJ278"/>
  <c r="AJ277"/>
  <c r="AJ276"/>
  <c r="AJ275"/>
  <c r="AJ274"/>
  <c r="AJ273"/>
  <c r="AJ272"/>
  <c r="AJ270"/>
  <c r="AJ267"/>
  <c r="AJ250"/>
  <c r="AJ253"/>
  <c r="AJ249"/>
  <c r="AJ248"/>
  <c r="AJ247"/>
  <c r="AJ245"/>
  <c r="AJ252"/>
  <c r="AJ244"/>
  <c r="AJ243"/>
  <c r="AJ254"/>
  <c r="AJ242"/>
  <c r="AJ241"/>
  <c r="AJ240"/>
  <c r="AJ239"/>
  <c r="AJ224"/>
  <c r="AJ223"/>
  <c r="AJ222"/>
  <c r="AJ221"/>
  <c r="AJ220"/>
  <c r="AJ218"/>
  <c r="AJ217"/>
  <c r="AJ215"/>
  <c r="AJ212"/>
  <c r="AJ195"/>
  <c r="AJ198"/>
  <c r="AJ194"/>
  <c r="AJ193"/>
  <c r="AJ192"/>
  <c r="AJ197"/>
  <c r="AJ189"/>
  <c r="AJ188"/>
  <c r="AJ199"/>
  <c r="AJ187"/>
  <c r="AJ186"/>
  <c r="AJ185"/>
  <c r="AJ184"/>
  <c r="AJ163"/>
  <c r="AJ162"/>
  <c r="AJ161"/>
  <c r="AJ160"/>
  <c r="AJ159"/>
  <c r="AJ158"/>
  <c r="AJ157"/>
  <c r="AJ156"/>
  <c r="AJ154"/>
  <c r="AJ151"/>
  <c r="AJ134"/>
  <c r="AJ137"/>
  <c r="AJ133"/>
  <c r="AJ132"/>
  <c r="AJ136"/>
  <c r="AJ128"/>
  <c r="AJ127"/>
  <c r="AJ126"/>
  <c r="AJ125"/>
  <c r="AJ124"/>
  <c r="AJ123"/>
  <c r="AJ101"/>
  <c r="AJ100"/>
  <c r="AJ99"/>
  <c r="AJ98"/>
  <c r="AJ97"/>
  <c r="AJ96"/>
  <c r="AJ95"/>
  <c r="AJ93"/>
  <c r="AJ92"/>
  <c r="AJ73"/>
  <c r="AJ76"/>
  <c r="AJ72"/>
  <c r="AJ71"/>
  <c r="AJ70"/>
  <c r="AJ75"/>
  <c r="AJ67"/>
  <c r="AJ66"/>
  <c r="AJ77"/>
  <c r="AJ65"/>
  <c r="AJ64"/>
  <c r="AJ63"/>
  <c r="AJ62"/>
  <c r="AJ47"/>
  <c r="AJ46"/>
  <c r="AJ45"/>
  <c r="AJ44"/>
  <c r="AJ43"/>
  <c r="AJ42"/>
  <c r="AJ41"/>
  <c r="AJ40"/>
  <c r="AJ38"/>
  <c r="AJ37"/>
  <c r="AJ35"/>
  <c r="AJ18"/>
  <c r="AJ20"/>
  <c r="AJ16"/>
  <c r="AJ15"/>
  <c r="AJ21"/>
  <c r="AJ12"/>
  <c r="AJ11"/>
  <c r="AJ22"/>
  <c r="AJ10"/>
  <c r="AJ9"/>
  <c r="AJ8"/>
  <c r="AH560"/>
  <c r="AH559"/>
  <c r="AH557"/>
  <c r="AH556"/>
  <c r="AH555"/>
  <c r="AH554"/>
  <c r="AH553"/>
  <c r="AH547"/>
  <c r="AH531"/>
  <c r="AH534"/>
  <c r="AH530"/>
  <c r="AH528"/>
  <c r="AH527"/>
  <c r="AH526"/>
  <c r="AH533"/>
  <c r="AH525"/>
  <c r="AH524"/>
  <c r="AH535"/>
  <c r="AH523"/>
  <c r="AH522"/>
  <c r="AH521"/>
  <c r="AH520"/>
  <c r="AH500"/>
  <c r="AH499"/>
  <c r="AH498"/>
  <c r="AH497"/>
  <c r="AH496"/>
  <c r="AH495"/>
  <c r="AH494"/>
  <c r="AH493"/>
  <c r="AH491"/>
  <c r="AH490"/>
  <c r="AH488"/>
  <c r="AH471"/>
  <c r="AH474"/>
  <c r="AH470"/>
  <c r="AH469"/>
  <c r="AH468"/>
  <c r="AH467"/>
  <c r="AH473"/>
  <c r="AH465"/>
  <c r="AH464"/>
  <c r="AH475"/>
  <c r="AH463"/>
  <c r="AH462"/>
  <c r="AH461"/>
  <c r="AH444"/>
  <c r="AH443"/>
  <c r="AH442"/>
  <c r="AH441"/>
  <c r="AH440"/>
  <c r="AH439"/>
  <c r="AH438"/>
  <c r="AH436"/>
  <c r="AH435"/>
  <c r="AH433"/>
  <c r="AH416"/>
  <c r="AH419"/>
  <c r="AH414"/>
  <c r="AH411"/>
  <c r="AH418"/>
  <c r="AH410"/>
  <c r="AH408"/>
  <c r="AH407"/>
  <c r="AH406"/>
  <c r="AH405"/>
  <c r="AH396"/>
  <c r="AH395"/>
  <c r="AH394"/>
  <c r="AH393"/>
  <c r="AH392"/>
  <c r="AH391"/>
  <c r="AH390"/>
  <c r="AH389"/>
  <c r="AH387"/>
  <c r="AH386"/>
  <c r="AH367"/>
  <c r="AH370"/>
  <c r="AH366"/>
  <c r="AH365"/>
  <c r="AH364"/>
  <c r="AH361"/>
  <c r="AH360"/>
  <c r="AH359"/>
  <c r="AH358"/>
  <c r="AH357"/>
  <c r="AH356"/>
  <c r="AH337"/>
  <c r="AH336"/>
  <c r="AH335"/>
  <c r="AH333"/>
  <c r="AH332"/>
  <c r="AH331"/>
  <c r="AH330"/>
  <c r="AH328"/>
  <c r="AH308"/>
  <c r="AH306"/>
  <c r="AH305"/>
  <c r="AH310"/>
  <c r="AH301"/>
  <c r="AH312"/>
  <c r="AH300"/>
  <c r="AH299"/>
  <c r="AH298"/>
  <c r="AH297"/>
  <c r="AH279"/>
  <c r="AH278"/>
  <c r="AH277"/>
  <c r="AH276"/>
  <c r="AH275"/>
  <c r="AH274"/>
  <c r="AH273"/>
  <c r="AH272"/>
  <c r="AH270"/>
  <c r="AH269"/>
  <c r="AH267"/>
  <c r="AH250"/>
  <c r="AH253"/>
  <c r="AH249"/>
  <c r="AH248"/>
  <c r="AH247"/>
  <c r="AH245"/>
  <c r="AH252"/>
  <c r="AH244"/>
  <c r="AH243"/>
  <c r="AH242"/>
  <c r="AH241"/>
  <c r="AH240"/>
  <c r="AH239"/>
  <c r="AH224"/>
  <c r="AH223"/>
  <c r="AH222"/>
  <c r="AH221"/>
  <c r="AH220"/>
  <c r="AH219"/>
  <c r="AH218"/>
  <c r="AH217"/>
  <c r="AH215"/>
  <c r="AH212"/>
  <c r="AH195"/>
  <c r="AH198"/>
  <c r="AH194"/>
  <c r="AH193"/>
  <c r="AH192"/>
  <c r="AH191"/>
  <c r="AH197"/>
  <c r="AH189"/>
  <c r="AH188"/>
  <c r="AH199"/>
  <c r="AH187"/>
  <c r="AH186"/>
  <c r="AH185"/>
  <c r="AH184"/>
  <c r="AH163"/>
  <c r="AH162"/>
  <c r="AH161"/>
  <c r="AH160"/>
  <c r="AH159"/>
  <c r="AH158"/>
  <c r="AH157"/>
  <c r="AH156"/>
  <c r="AH154"/>
  <c r="AH151"/>
  <c r="AH134"/>
  <c r="AH137"/>
  <c r="AH133"/>
  <c r="AH132"/>
  <c r="AH131"/>
  <c r="AH136"/>
  <c r="AH127"/>
  <c r="AH126"/>
  <c r="AH125"/>
  <c r="AH124"/>
  <c r="AH123"/>
  <c r="AH102"/>
  <c r="AH101"/>
  <c r="AH100"/>
  <c r="AH99"/>
  <c r="AH98"/>
  <c r="AH97"/>
  <c r="AH96"/>
  <c r="AH95"/>
  <c r="AH93"/>
  <c r="AH73"/>
  <c r="AH76"/>
  <c r="AH72"/>
  <c r="AH71"/>
  <c r="AH70"/>
  <c r="AH75"/>
  <c r="AH67"/>
  <c r="AH66"/>
  <c r="AH65"/>
  <c r="AH64"/>
  <c r="AH63"/>
  <c r="AH62"/>
  <c r="AH47"/>
  <c r="AH46"/>
  <c r="AH45"/>
  <c r="AH44"/>
  <c r="AH43"/>
  <c r="AH41"/>
  <c r="AH40"/>
  <c r="AH38"/>
  <c r="AH37"/>
  <c r="AH35"/>
  <c r="AH20"/>
  <c r="AH21"/>
  <c r="AH22"/>
  <c r="AG36"/>
  <c r="AF36"/>
  <c r="S20" s="1"/>
  <c r="AG39"/>
  <c r="AF39"/>
  <c r="S19" s="1"/>
  <c r="AF48"/>
  <c r="S10" s="1"/>
  <c r="AG48"/>
  <c r="AF19"/>
  <c r="S13" s="1"/>
  <c r="S15" s="1"/>
  <c r="AG19"/>
  <c r="AF552"/>
  <c r="S532" s="1"/>
  <c r="AF548"/>
  <c r="AF549" s="1"/>
  <c r="S533" s="1"/>
  <c r="AF489"/>
  <c r="AF446"/>
  <c r="S408" s="1"/>
  <c r="AF437"/>
  <c r="S417" s="1"/>
  <c r="AF434"/>
  <c r="S418" s="1"/>
  <c r="S411"/>
  <c r="S413" s="1"/>
  <c r="AF397"/>
  <c r="S359" s="1"/>
  <c r="AF388"/>
  <c r="S362"/>
  <c r="S364" s="1"/>
  <c r="AF338"/>
  <c r="S300" s="1"/>
  <c r="AF329"/>
  <c r="S309" s="1"/>
  <c r="AF326"/>
  <c r="S310" s="1"/>
  <c r="AF280"/>
  <c r="S245"/>
  <c r="S247" s="1"/>
  <c r="AF216"/>
  <c r="S196" s="1"/>
  <c r="AF213"/>
  <c r="S197" s="1"/>
  <c r="AF164"/>
  <c r="S126" s="1"/>
  <c r="AF155"/>
  <c r="S135" s="1"/>
  <c r="AF152"/>
  <c r="S136" s="1"/>
  <c r="AF94"/>
  <c r="S74" s="1"/>
  <c r="AD548"/>
  <c r="AD501"/>
  <c r="AD492"/>
  <c r="AD437"/>
  <c r="AD434"/>
  <c r="AD397"/>
  <c r="AD271"/>
  <c r="AD225"/>
  <c r="Q187" s="1"/>
  <c r="AD164"/>
  <c r="Q126" s="1"/>
  <c r="AD152"/>
  <c r="AD103"/>
  <c r="Q65" s="1"/>
  <c r="AD94"/>
  <c r="Q74" s="1"/>
  <c r="AD48"/>
  <c r="AD39"/>
  <c r="Q19" s="1"/>
  <c r="AD36"/>
  <c r="Q20" s="1"/>
  <c r="AB548"/>
  <c r="AB549" s="1"/>
  <c r="O533" s="1"/>
  <c r="AB492"/>
  <c r="O472" s="1"/>
  <c r="AB489"/>
  <c r="O473" s="1"/>
  <c r="AB446"/>
  <c r="O408" s="1"/>
  <c r="AB437"/>
  <c r="O417" s="1"/>
  <c r="AB434"/>
  <c r="O418" s="1"/>
  <c r="AB397"/>
  <c r="O359" s="1"/>
  <c r="AB388"/>
  <c r="O368" s="1"/>
  <c r="AB385"/>
  <c r="O369" s="1"/>
  <c r="AB338"/>
  <c r="O300" s="1"/>
  <c r="AB329"/>
  <c r="O309" s="1"/>
  <c r="AB280"/>
  <c r="O242" s="1"/>
  <c r="AB271"/>
  <c r="AB225"/>
  <c r="AB216"/>
  <c r="AB213"/>
  <c r="O197" s="1"/>
  <c r="AB196"/>
  <c r="AB164"/>
  <c r="O126" s="1"/>
  <c r="AB155"/>
  <c r="O135" s="1"/>
  <c r="AB152"/>
  <c r="O136" s="1"/>
  <c r="AB103"/>
  <c r="AB91"/>
  <c r="O75" s="1"/>
  <c r="AC36"/>
  <c r="P20" s="1"/>
  <c r="AB36"/>
  <c r="O20" s="1"/>
  <c r="AC39"/>
  <c r="P19" s="1"/>
  <c r="AB39"/>
  <c r="O19" s="1"/>
  <c r="P13"/>
  <c r="AB19"/>
  <c r="AB268" l="1"/>
  <c r="O252" s="1"/>
  <c r="U8"/>
  <c r="U31"/>
  <c r="U356"/>
  <c r="AJ299"/>
  <c r="AD446"/>
  <c r="Q408" s="1"/>
  <c r="AJ303"/>
  <c r="AL303"/>
  <c r="AB481"/>
  <c r="O469" s="1"/>
  <c r="U461"/>
  <c r="AH445"/>
  <c r="AJ266"/>
  <c r="AJ467"/>
  <c r="U405"/>
  <c r="AG486"/>
  <c r="T471" s="1"/>
  <c r="W208"/>
  <c r="Y405"/>
  <c r="U479"/>
  <c r="AD216"/>
  <c r="Q196" s="1"/>
  <c r="Q39"/>
  <c r="U327"/>
  <c r="Y327"/>
  <c r="W19"/>
  <c r="O552"/>
  <c r="AJ191"/>
  <c r="AL138"/>
  <c r="U34"/>
  <c r="Y214"/>
  <c r="Y208"/>
  <c r="Y34"/>
  <c r="AJ138"/>
  <c r="Y12"/>
  <c r="AJ437"/>
  <c r="AH138"/>
  <c r="Y63"/>
  <c r="U520"/>
  <c r="W370"/>
  <c r="U521"/>
  <c r="Y370"/>
  <c r="AL363"/>
  <c r="AF196"/>
  <c r="S190" s="1"/>
  <c r="S192" s="1"/>
  <c r="AH153"/>
  <c r="AD326"/>
  <c r="AJ326" s="1"/>
  <c r="AL362"/>
  <c r="Y297"/>
  <c r="AK537"/>
  <c r="W471"/>
  <c r="AJ153"/>
  <c r="AL307"/>
  <c r="AG541"/>
  <c r="T529" s="1"/>
  <c r="Y206"/>
  <c r="AI316"/>
  <c r="AF561"/>
  <c r="S523" s="1"/>
  <c r="Y429"/>
  <c r="W11"/>
  <c r="AH246"/>
  <c r="AJ307"/>
  <c r="AL246"/>
  <c r="U62"/>
  <c r="U206"/>
  <c r="AL413"/>
  <c r="U297"/>
  <c r="Y84"/>
  <c r="AD196"/>
  <c r="Q190" s="1"/>
  <c r="Q192" s="1"/>
  <c r="AJ304"/>
  <c r="W520"/>
  <c r="AJ263"/>
  <c r="U84"/>
  <c r="AJ17"/>
  <c r="U153"/>
  <c r="W84"/>
  <c r="Y427"/>
  <c r="AH92"/>
  <c r="AH371"/>
  <c r="AL415"/>
  <c r="AH263"/>
  <c r="W427"/>
  <c r="Y241"/>
  <c r="Q552"/>
  <c r="AG228"/>
  <c r="T200" s="1"/>
  <c r="U546"/>
  <c r="Y143"/>
  <c r="Y249"/>
  <c r="W550"/>
  <c r="AF309"/>
  <c r="S303" s="1"/>
  <c r="S305" s="1"/>
  <c r="W357"/>
  <c r="AH415"/>
  <c r="AL190"/>
  <c r="U260"/>
  <c r="W66"/>
  <c r="Y407"/>
  <c r="W124"/>
  <c r="AH190"/>
  <c r="U189"/>
  <c r="Y128"/>
  <c r="AH302"/>
  <c r="AL371"/>
  <c r="AL17"/>
  <c r="AL302"/>
  <c r="U63"/>
  <c r="AL68"/>
  <c r="Y210"/>
  <c r="U318"/>
  <c r="U435"/>
  <c r="AB326"/>
  <c r="O310" s="1"/>
  <c r="AF225"/>
  <c r="S187" s="1"/>
  <c r="W187" s="1"/>
  <c r="U240"/>
  <c r="Y521"/>
  <c r="Y153"/>
  <c r="Y410"/>
  <c r="AJ492"/>
  <c r="U66"/>
  <c r="W462"/>
  <c r="U313"/>
  <c r="AB48"/>
  <c r="O10" s="1"/>
  <c r="Y465"/>
  <c r="Y406"/>
  <c r="AF472"/>
  <c r="S466" s="1"/>
  <c r="S468" s="1"/>
  <c r="U244"/>
  <c r="W189"/>
  <c r="W465"/>
  <c r="Y316"/>
  <c r="U462"/>
  <c r="Y366"/>
  <c r="Y356"/>
  <c r="W429"/>
  <c r="W361"/>
  <c r="U86"/>
  <c r="AD251"/>
  <c r="Q245" s="1"/>
  <c r="W245" s="1"/>
  <c r="Y361"/>
  <c r="U203"/>
  <c r="U208"/>
  <c r="Y357"/>
  <c r="U39"/>
  <c r="W356"/>
  <c r="U386"/>
  <c r="U429"/>
  <c r="W203"/>
  <c r="Y386"/>
  <c r="AH68"/>
  <c r="AB205"/>
  <c r="O193" s="1"/>
  <c r="U193" s="1"/>
  <c r="Y372"/>
  <c r="Y380"/>
  <c r="Y541"/>
  <c r="Y8"/>
  <c r="AH304"/>
  <c r="AG28"/>
  <c r="T16" s="1"/>
  <c r="U366"/>
  <c r="AJ14"/>
  <c r="AL304"/>
  <c r="AI201"/>
  <c r="AJ257"/>
  <c r="AK89"/>
  <c r="AJ388"/>
  <c r="AI546"/>
  <c r="AI256"/>
  <c r="AJ550"/>
  <c r="W20"/>
  <c r="AH460"/>
  <c r="W148"/>
  <c r="AL130"/>
  <c r="AH412"/>
  <c r="U476"/>
  <c r="AJ325"/>
  <c r="U299"/>
  <c r="AJ420"/>
  <c r="AI322"/>
  <c r="AD552"/>
  <c r="Q532" s="1"/>
  <c r="W532" s="1"/>
  <c r="U210"/>
  <c r="AH325"/>
  <c r="AK322"/>
  <c r="Y299"/>
  <c r="AH420"/>
  <c r="AI148"/>
  <c r="U541"/>
  <c r="W541"/>
  <c r="AL460"/>
  <c r="W8"/>
  <c r="AL420"/>
  <c r="U124"/>
  <c r="W380"/>
  <c r="W435"/>
  <c r="Y525"/>
  <c r="Y544"/>
  <c r="Y139"/>
  <c r="AJ130"/>
  <c r="AH322"/>
  <c r="AB541"/>
  <c r="O529" s="1"/>
  <c r="Y529" s="1"/>
  <c r="Y317"/>
  <c r="AD472"/>
  <c r="Q466" s="1"/>
  <c r="Q468" s="1"/>
  <c r="AH558"/>
  <c r="AK140"/>
  <c r="Y123"/>
  <c r="AJ334"/>
  <c r="AJ322"/>
  <c r="U419"/>
  <c r="Y321"/>
  <c r="AK226"/>
  <c r="AH128"/>
  <c r="AH254"/>
  <c r="AJ412"/>
  <c r="AJ466"/>
  <c r="AB265"/>
  <c r="AH265" s="1"/>
  <c r="AI373"/>
  <c r="U380"/>
  <c r="AL14"/>
  <c r="W476"/>
  <c r="AH130"/>
  <c r="AL412"/>
  <c r="AK373"/>
  <c r="W544"/>
  <c r="AD561"/>
  <c r="Q523" s="1"/>
  <c r="AJ90"/>
  <c r="AL254"/>
  <c r="W525"/>
  <c r="AJ489"/>
  <c r="AH551"/>
  <c r="AL466"/>
  <c r="U317"/>
  <c r="AF501"/>
  <c r="S463" s="1"/>
  <c r="AD338"/>
  <c r="AJ338" s="1"/>
  <c r="Y476"/>
  <c r="AH103"/>
  <c r="U253"/>
  <c r="Q216"/>
  <c r="Y216" s="1"/>
  <c r="Y259"/>
  <c r="O437"/>
  <c r="W259"/>
  <c r="U259"/>
  <c r="U377"/>
  <c r="AH413"/>
  <c r="AJ327"/>
  <c r="AH89"/>
  <c r="AH316"/>
  <c r="U123"/>
  <c r="U490"/>
  <c r="Y81"/>
  <c r="AJ7"/>
  <c r="U125"/>
  <c r="W79"/>
  <c r="Y125"/>
  <c r="W377"/>
  <c r="Y377"/>
  <c r="AH327"/>
  <c r="AC265"/>
  <c r="U72"/>
  <c r="U357"/>
  <c r="W253"/>
  <c r="AJ228"/>
  <c r="AH409"/>
  <c r="U358"/>
  <c r="U32"/>
  <c r="Y425"/>
  <c r="U90"/>
  <c r="AD91"/>
  <c r="Q75" s="1"/>
  <c r="W75" s="1"/>
  <c r="AL7"/>
  <c r="Y124"/>
  <c r="W90"/>
  <c r="Y92"/>
  <c r="U92"/>
  <c r="U9"/>
  <c r="AB368"/>
  <c r="O362" s="1"/>
  <c r="AI227"/>
  <c r="AB228"/>
  <c r="O200" s="1"/>
  <c r="AB74"/>
  <c r="Y28"/>
  <c r="AL536"/>
  <c r="O527"/>
  <c r="AH536"/>
  <c r="AJ536"/>
  <c r="Q527"/>
  <c r="W527" s="1"/>
  <c r="P529"/>
  <c r="M17" i="9" s="1"/>
  <c r="AF532" i="7"/>
  <c r="S526" s="1"/>
  <c r="S528" s="1"/>
  <c r="AB417"/>
  <c r="O411" s="1"/>
  <c r="AD309"/>
  <c r="Q303" s="1"/>
  <c r="Q305" s="1"/>
  <c r="AD532"/>
  <c r="AB135"/>
  <c r="O129" s="1"/>
  <c r="O131" s="1"/>
  <c r="AL372"/>
  <c r="O363"/>
  <c r="AH372"/>
  <c r="AJ421"/>
  <c r="Q412"/>
  <c r="W412" s="1"/>
  <c r="AD417"/>
  <c r="Q411" s="1"/>
  <c r="W411" s="1"/>
  <c r="AL421"/>
  <c r="O412"/>
  <c r="AH421"/>
  <c r="AD368"/>
  <c r="AL69"/>
  <c r="AK265"/>
  <c r="Y378"/>
  <c r="AH427"/>
  <c r="Y202"/>
  <c r="Y7"/>
  <c r="AJ78"/>
  <c r="Q69"/>
  <c r="W69" s="1"/>
  <c r="AJ13"/>
  <c r="AH13"/>
  <c r="AD74"/>
  <c r="O388"/>
  <c r="U388" s="1"/>
  <c r="AL77"/>
  <c r="AB78"/>
  <c r="AI7"/>
  <c r="AH196"/>
  <c r="O13"/>
  <c r="O15" s="1"/>
  <c r="D14" i="9"/>
  <c r="P15" i="7"/>
  <c r="AI318"/>
  <c r="AL255"/>
  <c r="AH255"/>
  <c r="O246"/>
  <c r="AL139"/>
  <c r="Q130"/>
  <c r="AJ139"/>
  <c r="AH139"/>
  <c r="AL129"/>
  <c r="AD135"/>
  <c r="AJ79"/>
  <c r="AD83"/>
  <c r="Q71" s="1"/>
  <c r="W71" s="1"/>
  <c r="AJ214"/>
  <c r="AH259"/>
  <c r="U128"/>
  <c r="W301"/>
  <c r="Y186"/>
  <c r="Y255"/>
  <c r="Y360"/>
  <c r="AH271"/>
  <c r="AH77"/>
  <c r="AJ69"/>
  <c r="AJ269"/>
  <c r="AJ525"/>
  <c r="AK33"/>
  <c r="AJ259"/>
  <c r="Y470"/>
  <c r="Y491"/>
  <c r="AJ129"/>
  <c r="U33"/>
  <c r="U184"/>
  <c r="U470"/>
  <c r="W548"/>
  <c r="Y520"/>
  <c r="U407"/>
  <c r="AL525"/>
  <c r="AD431"/>
  <c r="AJ431" s="1"/>
  <c r="AI263"/>
  <c r="U7"/>
  <c r="AJ384"/>
  <c r="AL13"/>
  <c r="AJ537"/>
  <c r="U491"/>
  <c r="W184"/>
  <c r="AH214"/>
  <c r="AJ102"/>
  <c r="AK263"/>
  <c r="W378"/>
  <c r="W7"/>
  <c r="AD385"/>
  <c r="Q369" s="1"/>
  <c r="AH69"/>
  <c r="U378"/>
  <c r="Y431"/>
  <c r="AH129"/>
  <c r="Y548"/>
  <c r="AD19"/>
  <c r="AH19" s="1"/>
  <c r="U298"/>
  <c r="AJ271"/>
  <c r="AI228"/>
  <c r="AB149"/>
  <c r="Y460"/>
  <c r="AK210"/>
  <c r="AK431"/>
  <c r="AI481"/>
  <c r="AH486"/>
  <c r="W522"/>
  <c r="Y550"/>
  <c r="U550"/>
  <c r="Y522"/>
  <c r="AJ529"/>
  <c r="AL529"/>
  <c r="AH529"/>
  <c r="U406"/>
  <c r="AI382"/>
  <c r="AK382"/>
  <c r="AJ397"/>
  <c r="Y313"/>
  <c r="AJ213"/>
  <c r="O271"/>
  <c r="U271" s="1"/>
  <c r="Q437"/>
  <c r="AK323"/>
  <c r="W313"/>
  <c r="Y483"/>
  <c r="U483"/>
  <c r="W483"/>
  <c r="W85"/>
  <c r="Y85"/>
  <c r="Y543"/>
  <c r="W543"/>
  <c r="Y205"/>
  <c r="R308"/>
  <c r="R367"/>
  <c r="U481"/>
  <c r="R416"/>
  <c r="Y426"/>
  <c r="AK318"/>
  <c r="P200"/>
  <c r="AJ323"/>
  <c r="Y481"/>
  <c r="AI377"/>
  <c r="Y204"/>
  <c r="W367"/>
  <c r="O471"/>
  <c r="U471" s="1"/>
  <c r="Q94"/>
  <c r="W94" s="1"/>
  <c r="AK377"/>
  <c r="Y270"/>
  <c r="AK149"/>
  <c r="AI205"/>
  <c r="AH210"/>
  <c r="AI426"/>
  <c r="AI431"/>
  <c r="Q251"/>
  <c r="W251" s="1"/>
  <c r="W271"/>
  <c r="Y23"/>
  <c r="U144"/>
  <c r="W329"/>
  <c r="Y461"/>
  <c r="S200"/>
  <c r="W200" s="1"/>
  <c r="W408"/>
  <c r="AK205"/>
  <c r="AK481"/>
  <c r="P416"/>
  <c r="Y298"/>
  <c r="Y318"/>
  <c r="U262"/>
  <c r="W262"/>
  <c r="Y262"/>
  <c r="W270"/>
  <c r="U270"/>
  <c r="U269"/>
  <c r="AL191"/>
  <c r="W144"/>
  <c r="Y144"/>
  <c r="AL131"/>
  <c r="W149"/>
  <c r="W147"/>
  <c r="AD144"/>
  <c r="Q132" s="1"/>
  <c r="Y132" s="1"/>
  <c r="Y145"/>
  <c r="U133"/>
  <c r="W133"/>
  <c r="U410"/>
  <c r="U478"/>
  <c r="W478"/>
  <c r="W485"/>
  <c r="U485"/>
  <c r="W529"/>
  <c r="W492"/>
  <c r="Y435"/>
  <c r="W426"/>
  <c r="Y371"/>
  <c r="W204"/>
  <c r="W86"/>
  <c r="Y480"/>
  <c r="AK426"/>
  <c r="AH426"/>
  <c r="W388"/>
  <c r="W318"/>
  <c r="AI260"/>
  <c r="AH216"/>
  <c r="Q155"/>
  <c r="U155" s="1"/>
  <c r="Y86"/>
  <c r="U28"/>
  <c r="Y37"/>
  <c r="W31"/>
  <c r="P193"/>
  <c r="G17" i="9" s="1"/>
  <c r="P306" i="7"/>
  <c r="I17" i="9" s="1"/>
  <c r="U428" i="7"/>
  <c r="U372"/>
  <c r="AE144"/>
  <c r="U146"/>
  <c r="Y137"/>
  <c r="AK79"/>
  <c r="AI83"/>
  <c r="AI88"/>
  <c r="O94"/>
  <c r="U37"/>
  <c r="AJ33"/>
  <c r="AK260"/>
  <c r="AJ265"/>
  <c r="U329"/>
  <c r="AK83"/>
  <c r="Y492"/>
  <c r="AJ318"/>
  <c r="AJ329"/>
  <c r="AJ149"/>
  <c r="AH318"/>
  <c r="AH377"/>
  <c r="AJ152"/>
  <c r="AJ548"/>
  <c r="AH382"/>
  <c r="O414"/>
  <c r="Y414" s="1"/>
  <c r="AJ155"/>
  <c r="W193"/>
  <c r="AH546"/>
  <c r="W39"/>
  <c r="W126"/>
  <c r="W369"/>
  <c r="AH28"/>
  <c r="Q463"/>
  <c r="U463" s="1"/>
  <c r="W74"/>
  <c r="AJ280"/>
  <c r="AI541"/>
  <c r="AH437"/>
  <c r="AH225"/>
  <c r="AJ205"/>
  <c r="W248"/>
  <c r="AK546"/>
  <c r="U306"/>
  <c r="Z18"/>
  <c r="V18"/>
  <c r="Y252"/>
  <c r="U252"/>
  <c r="U73"/>
  <c r="Y73"/>
  <c r="Y469"/>
  <c r="U469"/>
  <c r="U74"/>
  <c r="Y74"/>
  <c r="U242"/>
  <c r="Y408"/>
  <c r="U408"/>
  <c r="U473"/>
  <c r="W65"/>
  <c r="W252"/>
  <c r="U126"/>
  <c r="Y126"/>
  <c r="W197"/>
  <c r="Y19"/>
  <c r="U19"/>
  <c r="Y197"/>
  <c r="U197"/>
  <c r="U369"/>
  <c r="Y369"/>
  <c r="Y248"/>
  <c r="U248"/>
  <c r="Y20"/>
  <c r="U20"/>
  <c r="U368"/>
  <c r="W16"/>
  <c r="W414"/>
  <c r="W73"/>
  <c r="W469"/>
  <c r="Q136"/>
  <c r="W136" s="1"/>
  <c r="W250"/>
  <c r="S368"/>
  <c r="Y368" s="1"/>
  <c r="Y329"/>
  <c r="AJ216"/>
  <c r="AJ88"/>
  <c r="AJ210"/>
  <c r="AH323"/>
  <c r="AJ541"/>
  <c r="AJ546"/>
  <c r="AJ481"/>
  <c r="Y39"/>
  <c r="O65"/>
  <c r="S306"/>
  <c r="Y306" s="1"/>
  <c r="S473"/>
  <c r="W473" s="1"/>
  <c r="AJ426"/>
  <c r="O251"/>
  <c r="O365"/>
  <c r="AJ434"/>
  <c r="O71"/>
  <c r="O187"/>
  <c r="O367"/>
  <c r="Q195"/>
  <c r="W195" s="1"/>
  <c r="Q472"/>
  <c r="W472" s="1"/>
  <c r="AJ94"/>
  <c r="O190"/>
  <c r="O192" s="1"/>
  <c r="O526"/>
  <c r="Q10"/>
  <c r="W10" s="1"/>
  <c r="W196"/>
  <c r="S242"/>
  <c r="Y242" s="1"/>
  <c r="U492"/>
  <c r="AJ103"/>
  <c r="AJ446"/>
  <c r="AJ28"/>
  <c r="AH33"/>
  <c r="Q308"/>
  <c r="W308" s="1"/>
  <c r="AI33"/>
  <c r="AH260"/>
  <c r="AJ486"/>
  <c r="AJ382"/>
  <c r="O195"/>
  <c r="O303"/>
  <c r="O305" s="1"/>
  <c r="O531"/>
  <c r="Q309"/>
  <c r="W309" s="1"/>
  <c r="AJ377"/>
  <c r="O196"/>
  <c r="Q18"/>
  <c r="W18" s="1"/>
  <c r="AJ268"/>
  <c r="AJ260"/>
  <c r="O308"/>
  <c r="Q134"/>
  <c r="W134" s="1"/>
  <c r="Q417"/>
  <c r="W417" s="1"/>
  <c r="S365"/>
  <c r="W365" s="1"/>
  <c r="AJ164"/>
  <c r="O466"/>
  <c r="O468" s="1"/>
  <c r="Q135"/>
  <c r="W135" s="1"/>
  <c r="Q359"/>
  <c r="W359" s="1"/>
  <c r="Q418"/>
  <c r="W418" s="1"/>
  <c r="W531"/>
  <c r="AK88"/>
  <c r="AH91"/>
  <c r="AH388"/>
  <c r="AH397"/>
  <c r="AJ385"/>
  <c r="AH481"/>
  <c r="AD549"/>
  <c r="AI486"/>
  <c r="AI323"/>
  <c r="AI210"/>
  <c r="AI149"/>
  <c r="AH88"/>
  <c r="AH489"/>
  <c r="AH492"/>
  <c r="AH501"/>
  <c r="AH434"/>
  <c r="AH446"/>
  <c r="AH329"/>
  <c r="AH268"/>
  <c r="AH280"/>
  <c r="AH152"/>
  <c r="AH155"/>
  <c r="AH164"/>
  <c r="AH94"/>
  <c r="AJ36"/>
  <c r="AJ39"/>
  <c r="AH213"/>
  <c r="AH385"/>
  <c r="AH548"/>
  <c r="AH36"/>
  <c r="AM7"/>
  <c r="AH39"/>
  <c r="AJ48"/>
  <c r="AK7"/>
  <c r="Y388" l="1"/>
  <c r="AK541"/>
  <c r="AJ91"/>
  <c r="Y75"/>
  <c r="U75"/>
  <c r="AK486"/>
  <c r="AL196"/>
  <c r="AI265"/>
  <c r="W523"/>
  <c r="Y552"/>
  <c r="Q310"/>
  <c r="W310" s="1"/>
  <c r="U532"/>
  <c r="Y532"/>
  <c r="AH552"/>
  <c r="AJ552"/>
  <c r="U305"/>
  <c r="U437"/>
  <c r="W192"/>
  <c r="AJ196"/>
  <c r="W552"/>
  <c r="U552"/>
  <c r="AH48"/>
  <c r="O364"/>
  <c r="U411"/>
  <c r="W468"/>
  <c r="U245"/>
  <c r="W305"/>
  <c r="W303"/>
  <c r="AK28"/>
  <c r="AH541"/>
  <c r="Y437"/>
  <c r="Y245"/>
  <c r="W466"/>
  <c r="AH472"/>
  <c r="Y193"/>
  <c r="AL251"/>
  <c r="AJ251"/>
  <c r="AJ472"/>
  <c r="AJ225"/>
  <c r="U529"/>
  <c r="AH205"/>
  <c r="AK228"/>
  <c r="AL472"/>
  <c r="AH561"/>
  <c r="Y411"/>
  <c r="AH326"/>
  <c r="AJ561"/>
  <c r="AH251"/>
  <c r="Q247"/>
  <c r="W247" s="1"/>
  <c r="U216"/>
  <c r="W216"/>
  <c r="AH431"/>
  <c r="Q416"/>
  <c r="W416" s="1"/>
  <c r="W190"/>
  <c r="Q300"/>
  <c r="W300" s="1"/>
  <c r="AH83"/>
  <c r="AH149"/>
  <c r="AJ83"/>
  <c r="AH338"/>
  <c r="Y471"/>
  <c r="AJ501"/>
  <c r="O528"/>
  <c r="AH228"/>
  <c r="Y271"/>
  <c r="W437"/>
  <c r="AJ532"/>
  <c r="Q413"/>
  <c r="W413" s="1"/>
  <c r="AL309"/>
  <c r="AH309"/>
  <c r="AJ309"/>
  <c r="Y527"/>
  <c r="U527"/>
  <c r="AJ368"/>
  <c r="Q362"/>
  <c r="Y362" s="1"/>
  <c r="Y412"/>
  <c r="U412"/>
  <c r="AH368"/>
  <c r="AL368"/>
  <c r="AL19"/>
  <c r="Y305"/>
  <c r="AH532"/>
  <c r="AL532"/>
  <c r="O413"/>
  <c r="AL417"/>
  <c r="AH417"/>
  <c r="AJ417"/>
  <c r="Y363"/>
  <c r="U363"/>
  <c r="Q526"/>
  <c r="U526" s="1"/>
  <c r="Y468"/>
  <c r="U468"/>
  <c r="Y246"/>
  <c r="U246"/>
  <c r="Q13"/>
  <c r="AJ19"/>
  <c r="Y463"/>
  <c r="AL78"/>
  <c r="O69"/>
  <c r="AH78"/>
  <c r="U414"/>
  <c r="D16" i="9"/>
  <c r="Y192" i="7"/>
  <c r="U192"/>
  <c r="O247"/>
  <c r="AJ135"/>
  <c r="AH135"/>
  <c r="AL135"/>
  <c r="W130"/>
  <c r="Y130"/>
  <c r="U130"/>
  <c r="Q129"/>
  <c r="Y129" s="1"/>
  <c r="N17" i="9"/>
  <c r="W463" i="7"/>
  <c r="AH144"/>
  <c r="AJ144"/>
  <c r="W132"/>
  <c r="Y200"/>
  <c r="U200"/>
  <c r="U94"/>
  <c r="W306"/>
  <c r="U132"/>
  <c r="W155"/>
  <c r="Y155"/>
  <c r="AK144"/>
  <c r="R132"/>
  <c r="AI144"/>
  <c r="Y94"/>
  <c r="U472"/>
  <c r="W368"/>
  <c r="Y187"/>
  <c r="U187"/>
  <c r="U196"/>
  <c r="Y196"/>
  <c r="Y367"/>
  <c r="U367"/>
  <c r="U134"/>
  <c r="W242"/>
  <c r="Y418"/>
  <c r="Y71"/>
  <c r="U71"/>
  <c r="Y417"/>
  <c r="Y134"/>
  <c r="Y473"/>
  <c r="Y65"/>
  <c r="U65"/>
  <c r="U10"/>
  <c r="Y308"/>
  <c r="U308"/>
  <c r="U309"/>
  <c r="Y10"/>
  <c r="Y531"/>
  <c r="U531"/>
  <c r="Y190"/>
  <c r="U190"/>
  <c r="Y365"/>
  <c r="U365"/>
  <c r="Y309"/>
  <c r="U135"/>
  <c r="U18"/>
  <c r="U303"/>
  <c r="Y303"/>
  <c r="Y251"/>
  <c r="U251"/>
  <c r="Y250"/>
  <c r="Y135"/>
  <c r="U136"/>
  <c r="Y523"/>
  <c r="U195"/>
  <c r="Y195"/>
  <c r="Y136"/>
  <c r="U523"/>
  <c r="U359"/>
  <c r="AJ549"/>
  <c r="Q533"/>
  <c r="U250"/>
  <c r="Y18"/>
  <c r="Y359"/>
  <c r="Y466"/>
  <c r="U466"/>
  <c r="U16"/>
  <c r="Y16"/>
  <c r="U417"/>
  <c r="Y472"/>
  <c r="U418"/>
  <c r="AH549"/>
  <c r="D305" i="14"/>
  <c r="U310" i="7" l="1"/>
  <c r="Y310"/>
  <c r="Y526"/>
  <c r="O17" i="9"/>
  <c r="U416" i="7"/>
  <c r="Y300"/>
  <c r="U300"/>
  <c r="Y416"/>
  <c r="U362"/>
  <c r="W526"/>
  <c r="Q528"/>
  <c r="Y413"/>
  <c r="U413"/>
  <c r="Q364"/>
  <c r="W362"/>
  <c r="U69"/>
  <c r="Y69"/>
  <c r="Y247"/>
  <c r="U247"/>
  <c r="W13"/>
  <c r="Q15"/>
  <c r="U13"/>
  <c r="Y13"/>
  <c r="D307" i="14"/>
  <c r="D309" i="29" s="1"/>
  <c r="D307"/>
  <c r="U129" i="7"/>
  <c r="W129"/>
  <c r="Q131"/>
  <c r="W533"/>
  <c r="U533"/>
  <c r="Y533"/>
  <c r="P145"/>
  <c r="P84"/>
  <c r="W528" l="1"/>
  <c r="Y528"/>
  <c r="U528"/>
  <c r="W364"/>
  <c r="U364"/>
  <c r="Y364"/>
  <c r="W15"/>
  <c r="U15"/>
  <c r="Y15"/>
  <c r="W131"/>
  <c r="Y131"/>
  <c r="U131"/>
  <c r="T460"/>
  <c r="T520"/>
  <c r="T124"/>
  <c r="T8"/>
  <c r="T299" l="1"/>
  <c r="T407"/>
  <c r="T525"/>
  <c r="R485"/>
  <c r="R460"/>
  <c r="R492"/>
  <c r="AE421"/>
  <c r="AE413"/>
  <c r="R388"/>
  <c r="R313"/>
  <c r="AE299"/>
  <c r="AK421" l="1"/>
  <c r="R412"/>
  <c r="R437"/>
  <c r="R271"/>
  <c r="R214"/>
  <c r="R95"/>
  <c r="AE48"/>
  <c r="AG164"/>
  <c r="AC164"/>
  <c r="AC196"/>
  <c r="AC225"/>
  <c r="AG280"/>
  <c r="AE280"/>
  <c r="AC280"/>
  <c r="AG338"/>
  <c r="AC338"/>
  <c r="AG397"/>
  <c r="AG446"/>
  <c r="AC446"/>
  <c r="AE501"/>
  <c r="AC561"/>
  <c r="P554"/>
  <c r="P542"/>
  <c r="P429"/>
  <c r="AC412"/>
  <c r="AC421"/>
  <c r="P357"/>
  <c r="P356"/>
  <c r="P366"/>
  <c r="AC372"/>
  <c r="P239"/>
  <c r="P255"/>
  <c r="P185"/>
  <c r="P123"/>
  <c r="P96"/>
  <c r="P23"/>
  <c r="AC42"/>
  <c r="AC48" s="1"/>
  <c r="P10" s="1"/>
  <c r="G91" i="14"/>
  <c r="E73"/>
  <c r="G145"/>
  <c r="G127"/>
  <c r="F127"/>
  <c r="G243"/>
  <c r="G298"/>
  <c r="D298"/>
  <c r="D575"/>
  <c r="D579" i="29" s="1"/>
  <c r="G575" i="14"/>
  <c r="D520"/>
  <c r="F520"/>
  <c r="G507"/>
  <c r="D507"/>
  <c r="G473"/>
  <c r="E473"/>
  <c r="D466"/>
  <c r="D420"/>
  <c r="G353"/>
  <c r="AC368" i="7" l="1"/>
  <c r="AI368" s="1"/>
  <c r="G579" i="29"/>
  <c r="G598" s="1"/>
  <c r="G594" i="14"/>
  <c r="AM372" i="7"/>
  <c r="P363"/>
  <c r="AI372"/>
  <c r="X412"/>
  <c r="K15" i="27" s="1"/>
  <c r="K16" i="24"/>
  <c r="N16" s="1"/>
  <c r="AM421" i="7"/>
  <c r="AI421"/>
  <c r="P412"/>
  <c r="P552"/>
  <c r="G129" i="14"/>
  <c r="G130" i="29" s="1"/>
  <c r="G128"/>
  <c r="G93" i="14"/>
  <c r="G95" i="29" s="1"/>
  <c r="G93"/>
  <c r="E75" i="14"/>
  <c r="E77" i="29" s="1"/>
  <c r="E75"/>
  <c r="G577" i="14"/>
  <c r="G581" i="29" s="1"/>
  <c r="D577" i="14"/>
  <c r="D581" i="29" s="1"/>
  <c r="G245" i="14"/>
  <c r="G248" i="29" s="1"/>
  <c r="G246"/>
  <c r="D468" i="14"/>
  <c r="D472" i="29" s="1"/>
  <c r="D470"/>
  <c r="D422" i="14"/>
  <c r="D424" i="29" s="1"/>
  <c r="D422"/>
  <c r="F129" i="14"/>
  <c r="F130" i="29" s="1"/>
  <c r="F128"/>
  <c r="D457" i="14"/>
  <c r="D461" i="29" s="1"/>
  <c r="D459"/>
  <c r="G147" i="14"/>
  <c r="G148" i="29" s="1"/>
  <c r="G146"/>
  <c r="G475" i="14"/>
  <c r="G479" i="29" s="1"/>
  <c r="G477"/>
  <c r="E475" i="14"/>
  <c r="E479" i="29" s="1"/>
  <c r="E477"/>
  <c r="D522" i="14"/>
  <c r="D527" i="29" s="1"/>
  <c r="D525"/>
  <c r="F522" i="14"/>
  <c r="F527" i="29" s="1"/>
  <c r="F525"/>
  <c r="G355" i="14"/>
  <c r="G358" i="29" s="1"/>
  <c r="G356"/>
  <c r="G509" i="14"/>
  <c r="G514" i="29" s="1"/>
  <c r="G512"/>
  <c r="D509" i="14"/>
  <c r="D514" i="29" s="1"/>
  <c r="D512"/>
  <c r="G140" i="14"/>
  <c r="G141" i="29" s="1"/>
  <c r="G139"/>
  <c r="G300" i="14"/>
  <c r="G302" i="29" s="1"/>
  <c r="G300"/>
  <c r="D300" i="14"/>
  <c r="D302" i="29" s="1"/>
  <c r="D300"/>
  <c r="P10" i="28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9"/>
  <c r="P9" i="27"/>
  <c r="P10"/>
  <c r="P11"/>
  <c r="P12"/>
  <c r="P13"/>
  <c r="P14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8"/>
  <c r="P9" i="25"/>
  <c r="P10"/>
  <c r="P11"/>
  <c r="P12"/>
  <c r="P13"/>
  <c r="P14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8"/>
  <c r="P9" i="26"/>
  <c r="P10"/>
  <c r="P11"/>
  <c r="P12"/>
  <c r="P13"/>
  <c r="P14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8"/>
  <c r="P10" i="24"/>
  <c r="P11"/>
  <c r="P12"/>
  <c r="P13"/>
  <c r="P14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9"/>
  <c r="P9" i="9"/>
  <c r="P10"/>
  <c r="P11"/>
  <c r="P12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8"/>
  <c r="O16" i="24" l="1"/>
  <c r="Z412" i="7"/>
  <c r="K16" i="28" s="1"/>
  <c r="K15" i="9"/>
  <c r="V412" i="7"/>
  <c r="K15" i="25" s="1"/>
  <c r="Z363" i="7"/>
  <c r="J16" i="28" s="1"/>
  <c r="J15" i="9"/>
  <c r="V363" i="7"/>
  <c r="J15" i="25" s="1"/>
  <c r="T145" i="7" l="1"/>
  <c r="P392" l="1"/>
  <c r="T208" l="1"/>
  <c r="R159"/>
  <c r="AG304" l="1"/>
  <c r="R200"/>
  <c r="R211"/>
  <c r="R208"/>
  <c r="AE128"/>
  <c r="T153" l="1"/>
  <c r="AE131"/>
  <c r="R98" l="1"/>
  <c r="R94" s="1"/>
  <c r="R63"/>
  <c r="E575" i="14" l="1"/>
  <c r="E579" i="29" s="1"/>
  <c r="D140" i="14" l="1"/>
  <c r="D141" i="29" s="1"/>
  <c r="D139"/>
  <c r="E577" i="14"/>
  <c r="E581" i="29" s="1"/>
  <c r="F140" i="14"/>
  <c r="F141" i="29" s="1"/>
  <c r="F139"/>
  <c r="E520" i="14" l="1"/>
  <c r="D473"/>
  <c r="D413"/>
  <c r="F413"/>
  <c r="F415" l="1"/>
  <c r="F417" i="29" s="1"/>
  <c r="F415"/>
  <c r="D415" i="14"/>
  <c r="D417" i="29" s="1"/>
  <c r="D415"/>
  <c r="D475" i="14"/>
  <c r="D479" i="29" s="1"/>
  <c r="D477"/>
  <c r="E522" i="14"/>
  <c r="E527" i="29" s="1"/>
  <c r="E525"/>
  <c r="D353" i="14"/>
  <c r="E353"/>
  <c r="E355" l="1"/>
  <c r="E358" i="29" s="1"/>
  <c r="E356"/>
  <c r="D355" i="14"/>
  <c r="D358" i="29" s="1"/>
  <c r="D356"/>
  <c r="D200" i="14"/>
  <c r="E200"/>
  <c r="D202" l="1"/>
  <c r="D202" i="29" s="1"/>
  <c r="D200"/>
  <c r="E202" i="14"/>
  <c r="E202" i="29" s="1"/>
  <c r="E200"/>
  <c r="AE194" i="7"/>
  <c r="AE196" s="1"/>
  <c r="AE17"/>
  <c r="AI196" l="1"/>
  <c r="D315" i="29"/>
  <c r="D317" s="1"/>
  <c r="D311"/>
  <c r="D313" s="1"/>
  <c r="D486"/>
  <c r="D488" s="1"/>
  <c r="D482"/>
  <c r="D484" s="1"/>
  <c r="D431"/>
  <c r="D433" s="1"/>
  <c r="D537"/>
  <c r="D539" s="1"/>
  <c r="E590"/>
  <c r="E592" s="1"/>
  <c r="D644"/>
  <c r="D645" s="1"/>
  <c r="D367"/>
  <c r="D369" s="1"/>
  <c r="D490"/>
  <c r="D492" s="1"/>
  <c r="G594"/>
  <c r="G596" s="1"/>
  <c r="G486"/>
  <c r="G488" s="1"/>
  <c r="D319"/>
  <c r="F155"/>
  <c r="F157" s="1"/>
  <c r="G155"/>
  <c r="G157" s="1"/>
  <c r="N648"/>
  <c r="N649" s="1"/>
  <c r="L648"/>
  <c r="L649" s="1"/>
  <c r="H648"/>
  <c r="H649" s="1"/>
  <c r="I648"/>
  <c r="I649" s="1"/>
  <c r="J648"/>
  <c r="J649" s="1"/>
  <c r="G159"/>
  <c r="G161" s="1"/>
  <c r="F159"/>
  <c r="F161" s="1"/>
  <c r="M614"/>
  <c r="M615" s="1"/>
  <c r="G262"/>
  <c r="G264" s="1"/>
  <c r="N618"/>
  <c r="N619" s="1"/>
  <c r="F537"/>
  <c r="F539" s="1"/>
  <c r="F590"/>
  <c r="F592" s="1"/>
  <c r="O682"/>
  <c r="O683" s="1"/>
  <c r="M648"/>
  <c r="M649" s="1"/>
  <c r="G431"/>
  <c r="G433" s="1"/>
  <c r="G311"/>
  <c r="G313" s="1"/>
  <c r="O648"/>
  <c r="O649" s="1"/>
  <c r="O678"/>
  <c r="O679" s="1"/>
  <c r="O618"/>
  <c r="O619" s="1"/>
  <c r="N682"/>
  <c r="N683" s="1"/>
  <c r="N622"/>
  <c r="N623" s="1"/>
  <c r="F614"/>
  <c r="F615" s="1"/>
  <c r="O622"/>
  <c r="O623" s="1"/>
  <c r="G105"/>
  <c r="G107" s="1"/>
  <c r="G97"/>
  <c r="G99" s="1"/>
  <c r="H674"/>
  <c r="H675" s="1"/>
  <c r="H614"/>
  <c r="H615" s="1"/>
  <c r="G678"/>
  <c r="G679" s="1"/>
  <c r="G101"/>
  <c r="G103" s="1"/>
  <c r="G618"/>
  <c r="G619" s="1"/>
  <c r="I674"/>
  <c r="I675" s="1"/>
  <c r="I614"/>
  <c r="I615" s="1"/>
  <c r="H678"/>
  <c r="H679" s="1"/>
  <c r="H618"/>
  <c r="H619" s="1"/>
  <c r="J674"/>
  <c r="J675" s="1"/>
  <c r="J614"/>
  <c r="J615" s="1"/>
  <c r="I678"/>
  <c r="I679" s="1"/>
  <c r="I618"/>
  <c r="I619" s="1"/>
  <c r="H682"/>
  <c r="H683" s="1"/>
  <c r="H622"/>
  <c r="H623" s="1"/>
  <c r="K674"/>
  <c r="K675" s="1"/>
  <c r="K614"/>
  <c r="K615" s="1"/>
  <c r="J678"/>
  <c r="J679" s="1"/>
  <c r="J618"/>
  <c r="J619" s="1"/>
  <c r="I682"/>
  <c r="I683" s="1"/>
  <c r="I622"/>
  <c r="I623" s="1"/>
  <c r="K678"/>
  <c r="K679" s="1"/>
  <c r="K618"/>
  <c r="K619" s="1"/>
  <c r="L674"/>
  <c r="L675" s="1"/>
  <c r="L614"/>
  <c r="L615" s="1"/>
  <c r="M674"/>
  <c r="M675" s="1"/>
  <c r="L678"/>
  <c r="L679" s="1"/>
  <c r="L618"/>
  <c r="L619" s="1"/>
  <c r="K682"/>
  <c r="K683" s="1"/>
  <c r="K622"/>
  <c r="K623" s="1"/>
  <c r="J682"/>
  <c r="J683" s="1"/>
  <c r="J622"/>
  <c r="J623" s="1"/>
  <c r="N674"/>
  <c r="N675" s="1"/>
  <c r="N614"/>
  <c r="N615" s="1"/>
  <c r="M678"/>
  <c r="M679" s="1"/>
  <c r="M618"/>
  <c r="M619" s="1"/>
  <c r="L682"/>
  <c r="L683" s="1"/>
  <c r="L622"/>
  <c r="L623" s="1"/>
  <c r="E367"/>
  <c r="E369" s="1"/>
  <c r="O675"/>
  <c r="O614"/>
  <c r="O615" s="1"/>
  <c r="N678"/>
  <c r="N679" s="1"/>
  <c r="M682"/>
  <c r="M683" s="1"/>
  <c r="M622"/>
  <c r="M623" s="1"/>
  <c r="O644"/>
  <c r="O645" s="1"/>
  <c r="G204"/>
  <c r="G206" s="1"/>
  <c r="F372"/>
  <c r="F374" s="1"/>
  <c r="H640"/>
  <c r="H641" s="1"/>
  <c r="F367"/>
  <c r="F369" s="1"/>
  <c r="I640"/>
  <c r="I641" s="1"/>
  <c r="G367"/>
  <c r="G369" s="1"/>
  <c r="E311"/>
  <c r="E313" s="1"/>
  <c r="J640"/>
  <c r="J641" s="1"/>
  <c r="I644"/>
  <c r="I645" s="1"/>
  <c r="F377"/>
  <c r="F379" s="1"/>
  <c r="K640"/>
  <c r="K641" s="1"/>
  <c r="J644"/>
  <c r="J645" s="1"/>
  <c r="G644"/>
  <c r="G645" s="1"/>
  <c r="L640"/>
  <c r="L641" s="1"/>
  <c r="K644"/>
  <c r="K645" s="1"/>
  <c r="G600"/>
  <c r="G590"/>
  <c r="G592" s="1"/>
  <c r="H644"/>
  <c r="H645" s="1"/>
  <c r="E151"/>
  <c r="E153" s="1"/>
  <c r="M640"/>
  <c r="M641" s="1"/>
  <c r="L644"/>
  <c r="L645" s="1"/>
  <c r="K648"/>
  <c r="K649" s="1"/>
  <c r="F151"/>
  <c r="F153" s="1"/>
  <c r="N640"/>
  <c r="N641" s="1"/>
  <c r="M644"/>
  <c r="M645" s="1"/>
  <c r="G151"/>
  <c r="G153" s="1"/>
  <c r="O640"/>
  <c r="O641" s="1"/>
  <c r="N644"/>
  <c r="N645" s="1"/>
  <c r="E427"/>
  <c r="E429" s="1"/>
  <c r="G537"/>
  <c r="G539" s="1"/>
  <c r="G541"/>
  <c r="G543" s="1"/>
  <c r="G545"/>
  <c r="G547" s="1"/>
  <c r="D590"/>
  <c r="D592" s="1"/>
  <c r="T480" i="7"/>
  <c r="T149"/>
  <c r="T147"/>
  <c r="R484"/>
  <c r="P544"/>
  <c r="P546"/>
  <c r="R470"/>
  <c r="AE415"/>
  <c r="AE417" s="1"/>
  <c r="T255"/>
  <c r="T148"/>
  <c r="AG368"/>
  <c r="AG129"/>
  <c r="AG135" s="1"/>
  <c r="T139"/>
  <c r="T125"/>
  <c r="R133"/>
  <c r="P98"/>
  <c r="P94" s="1"/>
  <c r="P86"/>
  <c r="P72"/>
  <c r="AK368" l="1"/>
  <c r="AM368"/>
  <c r="D321" i="29"/>
  <c r="H656"/>
  <c r="H657" s="1"/>
  <c r="L634"/>
  <c r="L635" s="1"/>
  <c r="L630"/>
  <c r="L631" s="1"/>
  <c r="J652"/>
  <c r="J653" s="1"/>
  <c r="N656"/>
  <c r="N657" s="1"/>
  <c r="J660"/>
  <c r="J661" s="1"/>
  <c r="N690"/>
  <c r="N691" s="1"/>
  <c r="N630"/>
  <c r="N631" s="1"/>
  <c r="N686"/>
  <c r="N687" s="1"/>
  <c r="N626"/>
  <c r="N627" s="1"/>
  <c r="I691"/>
  <c r="I630"/>
  <c r="I631" s="1"/>
  <c r="M652"/>
  <c r="M653" s="1"/>
  <c r="M656"/>
  <c r="M657" s="1"/>
  <c r="L656"/>
  <c r="L657" s="1"/>
  <c r="O626"/>
  <c r="O627" s="1"/>
  <c r="O686"/>
  <c r="O687" s="1"/>
  <c r="N694"/>
  <c r="N695" s="1"/>
  <c r="N634"/>
  <c r="N635" s="1"/>
  <c r="H686"/>
  <c r="H687" s="1"/>
  <c r="H626"/>
  <c r="H627" s="1"/>
  <c r="L686"/>
  <c r="L687" s="1"/>
  <c r="L626"/>
  <c r="L627" s="1"/>
  <c r="J656"/>
  <c r="J657" s="1"/>
  <c r="K660"/>
  <c r="K661" s="1"/>
  <c r="H660"/>
  <c r="H661" s="1"/>
  <c r="O694"/>
  <c r="O695" s="1"/>
  <c r="O634"/>
  <c r="O635" s="1"/>
  <c r="M686"/>
  <c r="M687" s="1"/>
  <c r="M626"/>
  <c r="M627" s="1"/>
  <c r="H694"/>
  <c r="H695" s="1"/>
  <c r="H634"/>
  <c r="H635" s="1"/>
  <c r="L660"/>
  <c r="L661" s="1"/>
  <c r="K686"/>
  <c r="K687" s="1"/>
  <c r="K626"/>
  <c r="K627" s="1"/>
  <c r="K694"/>
  <c r="K695" s="1"/>
  <c r="K634"/>
  <c r="K635" s="1"/>
  <c r="H652"/>
  <c r="H653" s="1"/>
  <c r="M694"/>
  <c r="M695" s="1"/>
  <c r="M634"/>
  <c r="M635" s="1"/>
  <c r="N660"/>
  <c r="N661" s="1"/>
  <c r="J686"/>
  <c r="J687" s="1"/>
  <c r="J626"/>
  <c r="J627" s="1"/>
  <c r="J694"/>
  <c r="J695" s="1"/>
  <c r="J634"/>
  <c r="J635" s="1"/>
  <c r="I686"/>
  <c r="I687" s="1"/>
  <c r="I626"/>
  <c r="I627" s="1"/>
  <c r="O690"/>
  <c r="O691" s="1"/>
  <c r="O630"/>
  <c r="O631" s="1"/>
  <c r="O660"/>
  <c r="O661" s="1"/>
  <c r="I652"/>
  <c r="I653" s="1"/>
  <c r="I656"/>
  <c r="I657" s="1"/>
  <c r="L690"/>
  <c r="L691" s="1"/>
  <c r="I694"/>
  <c r="I695" s="1"/>
  <c r="I634"/>
  <c r="I635" s="1"/>
  <c r="K652"/>
  <c r="K653" s="1"/>
  <c r="K656"/>
  <c r="K657" s="1"/>
  <c r="O656"/>
  <c r="O657" s="1"/>
  <c r="N652"/>
  <c r="N653" s="1"/>
  <c r="K690"/>
  <c r="K691" s="1"/>
  <c r="K630"/>
  <c r="K631" s="1"/>
  <c r="J690"/>
  <c r="J691" s="1"/>
  <c r="J630"/>
  <c r="J631" s="1"/>
  <c r="H690"/>
  <c r="H691" s="1"/>
  <c r="H630"/>
  <c r="H631" s="1"/>
  <c r="O652"/>
  <c r="O653" s="1"/>
  <c r="L694"/>
  <c r="L695" s="1"/>
  <c r="M660"/>
  <c r="M661" s="1"/>
  <c r="L652"/>
  <c r="L653" s="1"/>
  <c r="I660"/>
  <c r="I661" s="1"/>
  <c r="M690"/>
  <c r="M691" s="1"/>
  <c r="M630"/>
  <c r="M631" s="1"/>
  <c r="R317" i="7" l="1"/>
  <c r="T160" l="1"/>
  <c r="AE561" l="1"/>
  <c r="P490" l="1"/>
  <c r="P92"/>
  <c r="AC304"/>
  <c r="AC309" s="1"/>
  <c r="AI239" l="1"/>
  <c r="AK239"/>
  <c r="AI240"/>
  <c r="AK240"/>
  <c r="AM240"/>
  <c r="AI241"/>
  <c r="AK241"/>
  <c r="AM241"/>
  <c r="AI242"/>
  <c r="AK242"/>
  <c r="AM242"/>
  <c r="AC254"/>
  <c r="AC255" s="1"/>
  <c r="AK254"/>
  <c r="AI243"/>
  <c r="AK243"/>
  <c r="AM243"/>
  <c r="AI244"/>
  <c r="AK244"/>
  <c r="AM244"/>
  <c r="AI252"/>
  <c r="AK252"/>
  <c r="AM252"/>
  <c r="AC246"/>
  <c r="AC251" s="1"/>
  <c r="AE251"/>
  <c r="AK251" s="1"/>
  <c r="AI247"/>
  <c r="AK247"/>
  <c r="AM247"/>
  <c r="AI248"/>
  <c r="AM249"/>
  <c r="AK249"/>
  <c r="AI253"/>
  <c r="AK253"/>
  <c r="AM253"/>
  <c r="AI250"/>
  <c r="AK250"/>
  <c r="AM250"/>
  <c r="AG297"/>
  <c r="AG309" s="1"/>
  <c r="AI297"/>
  <c r="AK298"/>
  <c r="AM299"/>
  <c r="AI300"/>
  <c r="AK300"/>
  <c r="AM300"/>
  <c r="AI312"/>
  <c r="AK312"/>
  <c r="AM312"/>
  <c r="AI301"/>
  <c r="AK301"/>
  <c r="AM301"/>
  <c r="AE302"/>
  <c r="AI310"/>
  <c r="AK310"/>
  <c r="AM310"/>
  <c r="AI303"/>
  <c r="AM304"/>
  <c r="AI305"/>
  <c r="AK305"/>
  <c r="AM305"/>
  <c r="AI306"/>
  <c r="AK306"/>
  <c r="AE307"/>
  <c r="AI308"/>
  <c r="AK308"/>
  <c r="AM308"/>
  <c r="AI356"/>
  <c r="AK356"/>
  <c r="AM356"/>
  <c r="AI357"/>
  <c r="AK357"/>
  <c r="AM357"/>
  <c r="AI358"/>
  <c r="AK358"/>
  <c r="AM358"/>
  <c r="AI359"/>
  <c r="AK359"/>
  <c r="AM359"/>
  <c r="AI371"/>
  <c r="AK371"/>
  <c r="AI360"/>
  <c r="AK360"/>
  <c r="AM360"/>
  <c r="AK361"/>
  <c r="AM361"/>
  <c r="AK363"/>
  <c r="AI364"/>
  <c r="AK364"/>
  <c r="AM364"/>
  <c r="AI365"/>
  <c r="AK365"/>
  <c r="AM365"/>
  <c r="AI366"/>
  <c r="AK366"/>
  <c r="AM366"/>
  <c r="AM370"/>
  <c r="AK370"/>
  <c r="AI367"/>
  <c r="AK367"/>
  <c r="AM367"/>
  <c r="Z80"/>
  <c r="Z82"/>
  <c r="Z87"/>
  <c r="Z88"/>
  <c r="Z89"/>
  <c r="Z91"/>
  <c r="Z93"/>
  <c r="L44" i="24"/>
  <c r="L43"/>
  <c r="L42"/>
  <c r="D359" i="14"/>
  <c r="E359"/>
  <c r="I41" i="9"/>
  <c r="AI307" i="7" l="1"/>
  <c r="AE309"/>
  <c r="AM251"/>
  <c r="AI251"/>
  <c r="AM255"/>
  <c r="AI255"/>
  <c r="P246"/>
  <c r="F403" i="14"/>
  <c r="F405" i="29" s="1"/>
  <c r="F403"/>
  <c r="D403" i="14"/>
  <c r="D405" i="29" s="1"/>
  <c r="D403"/>
  <c r="E361" i="14"/>
  <c r="E364" i="29" s="1"/>
  <c r="E362"/>
  <c r="D361" i="14"/>
  <c r="D364" i="29" s="1"/>
  <c r="D362"/>
  <c r="AM302" i="7"/>
  <c r="AK297"/>
  <c r="AI254"/>
  <c r="I43" i="9"/>
  <c r="I42"/>
  <c r="L43"/>
  <c r="L41"/>
  <c r="J43"/>
  <c r="J42"/>
  <c r="J41"/>
  <c r="I43" i="26"/>
  <c r="I42"/>
  <c r="I41"/>
  <c r="AM297" i="7"/>
  <c r="AM363"/>
  <c r="AI304"/>
  <c r="AM303"/>
  <c r="AI370"/>
  <c r="AM246"/>
  <c r="AK362"/>
  <c r="AI246"/>
  <c r="AK303"/>
  <c r="AI245"/>
  <c r="AI298"/>
  <c r="AM307"/>
  <c r="AM248"/>
  <c r="AK307"/>
  <c r="AK248"/>
  <c r="AI362"/>
  <c r="AK299"/>
  <c r="AI302"/>
  <c r="AI299"/>
  <c r="AM298"/>
  <c r="AK304"/>
  <c r="AM239"/>
  <c r="AI249"/>
  <c r="AK245"/>
  <c r="AI363"/>
  <c r="AK302"/>
  <c r="AK246"/>
  <c r="AM362"/>
  <c r="AM245"/>
  <c r="AM306"/>
  <c r="AM371"/>
  <c r="AM254"/>
  <c r="AK309" l="1"/>
  <c r="AM309"/>
  <c r="AI309"/>
  <c r="Z246"/>
  <c r="H16" i="28" s="1"/>
  <c r="H15" i="9"/>
  <c r="V246" i="7"/>
  <c r="H15" i="25" s="1"/>
  <c r="D640" i="29"/>
  <c r="D641" s="1"/>
  <c r="D427"/>
  <c r="D435"/>
  <c r="D437" s="1"/>
  <c r="F427"/>
  <c r="F640"/>
  <c r="F641" s="1"/>
  <c r="F674"/>
  <c r="F675" s="1"/>
  <c r="E372"/>
  <c r="E377"/>
  <c r="E379" s="1"/>
  <c r="D377"/>
  <c r="D372"/>
  <c r="M44" i="9"/>
  <c r="L45" i="24"/>
  <c r="F429" i="29" l="1"/>
  <c r="D429"/>
  <c r="D652"/>
  <c r="D653" s="1"/>
  <c r="E374"/>
  <c r="D374"/>
  <c r="D379"/>
  <c r="G43" i="9"/>
  <c r="G44" i="26"/>
  <c r="D192" i="14"/>
  <c r="E192"/>
  <c r="F192"/>
  <c r="G200"/>
  <c r="D84"/>
  <c r="D86" i="29" s="1"/>
  <c r="G202" i="14" l="1"/>
  <c r="G202" i="29" s="1"/>
  <c r="G200"/>
  <c r="F194" i="14"/>
  <c r="F194" i="29" s="1"/>
  <c r="F192"/>
  <c r="E194" i="14"/>
  <c r="E194" i="29" s="1"/>
  <c r="E192"/>
  <c r="D194" i="14"/>
  <c r="D194" i="29" s="1"/>
  <c r="D192"/>
  <c r="D86" i="14"/>
  <c r="D88" i="29" s="1"/>
  <c r="F43" i="24"/>
  <c r="F44"/>
  <c r="F42"/>
  <c r="D42"/>
  <c r="E45"/>
  <c r="F44" i="26"/>
  <c r="G208" i="29" l="1"/>
  <c r="G212"/>
  <c r="F208"/>
  <c r="F210" s="1"/>
  <c r="F204"/>
  <c r="F206" s="1"/>
  <c r="F212"/>
  <c r="F214" s="1"/>
  <c r="E208"/>
  <c r="E204"/>
  <c r="E212"/>
  <c r="D212"/>
  <c r="D204"/>
  <c r="D208"/>
  <c r="F44" i="9"/>
  <c r="G149" i="14"/>
  <c r="G151" s="1"/>
  <c r="E44" i="9"/>
  <c r="D73" i="14"/>
  <c r="D75" i="29" l="1"/>
  <c r="D97" s="1"/>
  <c r="D99" s="1"/>
  <c r="D75" i="14"/>
  <c r="D77" i="29" s="1"/>
  <c r="G214"/>
  <c r="G210"/>
  <c r="E206"/>
  <c r="E214"/>
  <c r="E210"/>
  <c r="D206"/>
  <c r="D210"/>
  <c r="D214"/>
  <c r="E44" i="25"/>
  <c r="D41" i="9"/>
  <c r="K41" i="26"/>
  <c r="F84" i="14"/>
  <c r="F86" l="1"/>
  <c r="F88" i="29" s="1"/>
  <c r="F86"/>
  <c r="D43" i="9"/>
  <c r="D44" i="24"/>
  <c r="F96" i="14"/>
  <c r="F98" s="1"/>
  <c r="F105" i="29" l="1"/>
  <c r="F107" s="1"/>
  <c r="F97"/>
  <c r="F99" s="1"/>
  <c r="F101"/>
  <c r="F103" s="1"/>
  <c r="D43" i="25"/>
  <c r="X25" i="7"/>
  <c r="X30"/>
  <c r="X35"/>
  <c r="X36"/>
  <c r="X38"/>
  <c r="X24"/>
  <c r="Z201" l="1"/>
  <c r="G26" i="28" s="1"/>
  <c r="T79" i="7"/>
  <c r="T86"/>
  <c r="X88"/>
  <c r="E34" i="27" s="1"/>
  <c r="D26"/>
  <c r="D31"/>
  <c r="D36"/>
  <c r="D37"/>
  <c r="D39"/>
  <c r="D25"/>
  <c r="X29" i="7"/>
  <c r="D30" i="27" s="1"/>
  <c r="X28" i="7"/>
  <c r="D29" i="27" s="1"/>
  <c r="R357" i="7"/>
  <c r="R356"/>
  <c r="R370"/>
  <c r="AE397"/>
  <c r="R297"/>
  <c r="R334"/>
  <c r="AE334"/>
  <c r="AE338" s="1"/>
  <c r="AK397" l="1"/>
  <c r="AI397"/>
  <c r="R34"/>
  <c r="X34" s="1"/>
  <c r="D35" i="27" s="1"/>
  <c r="R23" i="7"/>
  <c r="R436"/>
  <c r="T427" l="1"/>
  <c r="K30" i="26" s="1"/>
  <c r="T540" i="7"/>
  <c r="M28" i="26" s="1"/>
  <c r="M24"/>
  <c r="I29"/>
  <c r="L29"/>
  <c r="M29"/>
  <c r="T522" i="7"/>
  <c r="M10" i="26" s="1"/>
  <c r="M31"/>
  <c r="M26"/>
  <c r="M27"/>
  <c r="M30"/>
  <c r="M33"/>
  <c r="M35"/>
  <c r="M36"/>
  <c r="M37"/>
  <c r="M39"/>
  <c r="M25"/>
  <c r="M12"/>
  <c r="M18"/>
  <c r="M19"/>
  <c r="M20"/>
  <c r="M21"/>
  <c r="M22"/>
  <c r="M23"/>
  <c r="M8"/>
  <c r="M9"/>
  <c r="M17"/>
  <c r="T544" i="7"/>
  <c r="M32" i="26" s="1"/>
  <c r="T546" i="7"/>
  <c r="M34" i="26" s="1"/>
  <c r="M38"/>
  <c r="T553" i="7"/>
  <c r="T552" s="1"/>
  <c r="T557"/>
  <c r="AG555"/>
  <c r="AG561" s="1"/>
  <c r="AG525"/>
  <c r="AG532" s="1"/>
  <c r="M13" i="26"/>
  <c r="L38"/>
  <c r="L10"/>
  <c r="L24"/>
  <c r="X32" i="7"/>
  <c r="D33" i="27" s="1"/>
  <c r="X26" i="7"/>
  <c r="D27" i="27" s="1"/>
  <c r="L26" i="26"/>
  <c r="L27"/>
  <c r="L28"/>
  <c r="L30"/>
  <c r="L33"/>
  <c r="L35"/>
  <c r="L36"/>
  <c r="L37"/>
  <c r="L39"/>
  <c r="L25"/>
  <c r="L9"/>
  <c r="L12"/>
  <c r="L13"/>
  <c r="L18"/>
  <c r="L19"/>
  <c r="L22"/>
  <c r="L23"/>
  <c r="L8"/>
  <c r="L17"/>
  <c r="L32"/>
  <c r="L34"/>
  <c r="T492" i="7"/>
  <c r="L31" i="26"/>
  <c r="AG500" i="7"/>
  <c r="AG501" s="1"/>
  <c r="AG467"/>
  <c r="AG466"/>
  <c r="AG465"/>
  <c r="K26" i="26"/>
  <c r="K27"/>
  <c r="K28"/>
  <c r="K29"/>
  <c r="K31"/>
  <c r="K33"/>
  <c r="K35"/>
  <c r="K36"/>
  <c r="K37"/>
  <c r="K39"/>
  <c r="K25"/>
  <c r="K10"/>
  <c r="K12"/>
  <c r="K18"/>
  <c r="K19"/>
  <c r="K20"/>
  <c r="K21"/>
  <c r="K22"/>
  <c r="K23"/>
  <c r="K8"/>
  <c r="T410" i="7"/>
  <c r="K13" i="26" s="1"/>
  <c r="T406" i="7"/>
  <c r="K9" i="26" s="1"/>
  <c r="K17"/>
  <c r="T429" i="7"/>
  <c r="K32" i="26" s="1"/>
  <c r="T431" i="7"/>
  <c r="K34" i="26" s="1"/>
  <c r="T435" i="7"/>
  <c r="K38" i="26" s="1"/>
  <c r="T437" i="7"/>
  <c r="T421"/>
  <c r="K24" i="26" s="1"/>
  <c r="T442" i="7"/>
  <c r="AG412"/>
  <c r="AG411"/>
  <c r="AG417" s="1"/>
  <c r="AK417" s="1"/>
  <c r="T321"/>
  <c r="I32" i="26" s="1"/>
  <c r="T325" i="7"/>
  <c r="I36" i="26" s="1"/>
  <c r="I24"/>
  <c r="X306" i="7"/>
  <c r="I17" i="27" s="1"/>
  <c r="J26" i="26"/>
  <c r="J27"/>
  <c r="J30"/>
  <c r="J31"/>
  <c r="J33"/>
  <c r="J34"/>
  <c r="J35"/>
  <c r="J36"/>
  <c r="J37"/>
  <c r="J39"/>
  <c r="J25"/>
  <c r="J12"/>
  <c r="J17"/>
  <c r="J19"/>
  <c r="J20"/>
  <c r="J22"/>
  <c r="J24"/>
  <c r="I26"/>
  <c r="I27"/>
  <c r="I28"/>
  <c r="I30"/>
  <c r="I33"/>
  <c r="I34"/>
  <c r="I35"/>
  <c r="I37"/>
  <c r="I39"/>
  <c r="I25"/>
  <c r="I9"/>
  <c r="I13"/>
  <c r="I17"/>
  <c r="I18"/>
  <c r="I19"/>
  <c r="I20"/>
  <c r="I21"/>
  <c r="I22"/>
  <c r="I23"/>
  <c r="I8"/>
  <c r="I38"/>
  <c r="I10"/>
  <c r="I31"/>
  <c r="I12"/>
  <c r="T356" i="7"/>
  <c r="J8" i="26" s="1"/>
  <c r="J32"/>
  <c r="J18"/>
  <c r="J29"/>
  <c r="J38"/>
  <c r="J10"/>
  <c r="J28"/>
  <c r="J13"/>
  <c r="J9"/>
  <c r="J23"/>
  <c r="H26"/>
  <c r="H27"/>
  <c r="H28"/>
  <c r="H33"/>
  <c r="H35"/>
  <c r="H36"/>
  <c r="H37"/>
  <c r="H39"/>
  <c r="H25"/>
  <c r="H12"/>
  <c r="H13"/>
  <c r="H18"/>
  <c r="H19"/>
  <c r="H22"/>
  <c r="H23"/>
  <c r="H8"/>
  <c r="H9"/>
  <c r="H17"/>
  <c r="T263" i="7"/>
  <c r="H32" i="26" s="1"/>
  <c r="T265" i="7"/>
  <c r="H34" i="26" s="1"/>
  <c r="H38"/>
  <c r="H10"/>
  <c r="H29"/>
  <c r="H24"/>
  <c r="T261" i="7"/>
  <c r="H30" i="26" s="1"/>
  <c r="T276" i="7"/>
  <c r="H31" i="26"/>
  <c r="F8"/>
  <c r="F9"/>
  <c r="G27"/>
  <c r="G30"/>
  <c r="G33"/>
  <c r="G35"/>
  <c r="G36"/>
  <c r="G37"/>
  <c r="G38"/>
  <c r="G39"/>
  <c r="G25"/>
  <c r="G9"/>
  <c r="G10"/>
  <c r="G12"/>
  <c r="G13"/>
  <c r="G17"/>
  <c r="G18"/>
  <c r="G19"/>
  <c r="G20"/>
  <c r="G21"/>
  <c r="G22"/>
  <c r="G23"/>
  <c r="G8"/>
  <c r="G24"/>
  <c r="G32"/>
  <c r="T210" i="7"/>
  <c r="G34" i="26" s="1"/>
  <c r="G28"/>
  <c r="T221" i="7"/>
  <c r="G29" i="26"/>
  <c r="T207" i="7"/>
  <c r="AG191"/>
  <c r="AG196" s="1"/>
  <c r="AG219"/>
  <c r="AG225" s="1"/>
  <c r="T202"/>
  <c r="G26" i="26" s="1"/>
  <c r="F26"/>
  <c r="F27"/>
  <c r="F32"/>
  <c r="F33"/>
  <c r="F34"/>
  <c r="F35"/>
  <c r="F36"/>
  <c r="F37"/>
  <c r="F39"/>
  <c r="F25"/>
  <c r="F12"/>
  <c r="F13"/>
  <c r="F17"/>
  <c r="F18"/>
  <c r="F20"/>
  <c r="F21"/>
  <c r="F23"/>
  <c r="E26"/>
  <c r="E27"/>
  <c r="E28"/>
  <c r="E33"/>
  <c r="E35"/>
  <c r="E36"/>
  <c r="E37"/>
  <c r="E39"/>
  <c r="E25"/>
  <c r="E12"/>
  <c r="E13"/>
  <c r="E17"/>
  <c r="E18"/>
  <c r="E19"/>
  <c r="E20"/>
  <c r="E21"/>
  <c r="E22"/>
  <c r="E23"/>
  <c r="E8"/>
  <c r="D26"/>
  <c r="D28"/>
  <c r="D30"/>
  <c r="D31"/>
  <c r="D35"/>
  <c r="D36"/>
  <c r="D37"/>
  <c r="D38"/>
  <c r="D39"/>
  <c r="D25"/>
  <c r="D10"/>
  <c r="D12"/>
  <c r="D13"/>
  <c r="D18"/>
  <c r="D19"/>
  <c r="D20"/>
  <c r="D21"/>
  <c r="D22"/>
  <c r="D23"/>
  <c r="D24"/>
  <c r="D8"/>
  <c r="F19"/>
  <c r="F38"/>
  <c r="F29"/>
  <c r="F28"/>
  <c r="F10"/>
  <c r="F30"/>
  <c r="T146" i="7"/>
  <c r="F24" i="26"/>
  <c r="T137" i="7"/>
  <c r="F22" i="26" s="1"/>
  <c r="E9"/>
  <c r="E32"/>
  <c r="E38"/>
  <c r="T97" i="7"/>
  <c r="T64"/>
  <c r="E10" i="26" s="1"/>
  <c r="Z83" i="7"/>
  <c r="T78"/>
  <c r="E24" i="26" s="1"/>
  <c r="E30"/>
  <c r="T99" i="7"/>
  <c r="E31" i="26"/>
  <c r="AG69" i="7"/>
  <c r="AG74" s="1"/>
  <c r="AG102"/>
  <c r="AG103" s="1"/>
  <c r="E34" i="26"/>
  <c r="D9"/>
  <c r="AG472" i="7" l="1"/>
  <c r="AK196"/>
  <c r="AM196"/>
  <c r="T94"/>
  <c r="E40" i="26" s="1"/>
  <c r="G31"/>
  <c r="S207" i="7"/>
  <c r="W207" s="1"/>
  <c r="T329"/>
  <c r="I40" i="26" s="1"/>
  <c r="T388" i="7"/>
  <c r="F31" i="26"/>
  <c r="N31" s="1"/>
  <c r="S146" i="7"/>
  <c r="N18" i="26"/>
  <c r="N26"/>
  <c r="N13"/>
  <c r="N12"/>
  <c r="N25"/>
  <c r="N39"/>
  <c r="N9"/>
  <c r="N38"/>
  <c r="N23"/>
  <c r="N37"/>
  <c r="N24"/>
  <c r="N8"/>
  <c r="N22"/>
  <c r="N36"/>
  <c r="N35"/>
  <c r="N19"/>
  <c r="N30"/>
  <c r="N28"/>
  <c r="N10"/>
  <c r="D33"/>
  <c r="N33" s="1"/>
  <c r="D27"/>
  <c r="N27" s="1"/>
  <c r="E29"/>
  <c r="T411" i="7"/>
  <c r="K14" i="26" l="1"/>
  <c r="T413" i="7"/>
  <c r="K16" i="26" s="1"/>
  <c r="O12"/>
  <c r="O26"/>
  <c r="O13"/>
  <c r="O37"/>
  <c r="O18"/>
  <c r="O23"/>
  <c r="O36"/>
  <c r="O24"/>
  <c r="O38"/>
  <c r="O35"/>
  <c r="O33"/>
  <c r="O9"/>
  <c r="O19"/>
  <c r="O8"/>
  <c r="O31"/>
  <c r="O28"/>
  <c r="O39"/>
  <c r="O22"/>
  <c r="O27"/>
  <c r="O10"/>
  <c r="O30"/>
  <c r="O25"/>
  <c r="W146" i="7"/>
  <c r="Y146"/>
  <c r="D17" i="26"/>
  <c r="N17" s="1"/>
  <c r="D29"/>
  <c r="N29" s="1"/>
  <c r="T31" i="7"/>
  <c r="T33"/>
  <c r="O29" i="26" l="1"/>
  <c r="O17"/>
  <c r="D34"/>
  <c r="N34" s="1"/>
  <c r="X33" i="7"/>
  <c r="D34" i="27" s="1"/>
  <c r="D32" i="26"/>
  <c r="N32" s="1"/>
  <c r="X31" i="7"/>
  <c r="D32" i="27" s="1"/>
  <c r="V25" i="7"/>
  <c r="D26" i="25" s="1"/>
  <c r="V26" i="7"/>
  <c r="D27" i="25" s="1"/>
  <c r="V30" i="7"/>
  <c r="D31" i="25" s="1"/>
  <c r="V34" i="7"/>
  <c r="D35" i="25" s="1"/>
  <c r="V35" i="7"/>
  <c r="D36" i="25" s="1"/>
  <c r="V36" i="7"/>
  <c r="D37" i="25" s="1"/>
  <c r="V20" i="7"/>
  <c r="D21" i="25" s="1"/>
  <c r="V21" i="7"/>
  <c r="D22" i="25" s="1"/>
  <c r="V64" i="7"/>
  <c r="E10" i="25" s="1"/>
  <c r="V67" i="7"/>
  <c r="V72"/>
  <c r="E18" i="25" s="1"/>
  <c r="V73" i="7"/>
  <c r="E19" i="25" s="1"/>
  <c r="V76" i="7"/>
  <c r="E22" i="25" s="1"/>
  <c r="V77" i="7"/>
  <c r="E23" i="25" s="1"/>
  <c r="V80" i="7"/>
  <c r="E26" i="25" s="1"/>
  <c r="V82" i="7"/>
  <c r="E28" i="25" s="1"/>
  <c r="V87" i="7"/>
  <c r="E33" i="25" s="1"/>
  <c r="V88" i="7"/>
  <c r="E34" i="25" s="1"/>
  <c r="V89" i="7"/>
  <c r="E35" i="25" s="1"/>
  <c r="V91" i="7"/>
  <c r="E37" i="25" s="1"/>
  <c r="V93" i="7"/>
  <c r="E39" i="25" s="1"/>
  <c r="V127" i="7"/>
  <c r="F12" i="25" s="1"/>
  <c r="V133" i="7"/>
  <c r="V136"/>
  <c r="F21" i="25" s="1"/>
  <c r="V138" i="7"/>
  <c r="F23" i="25" s="1"/>
  <c r="V141" i="7"/>
  <c r="V142"/>
  <c r="F27" i="25" s="1"/>
  <c r="V147" i="7"/>
  <c r="F32" i="25" s="1"/>
  <c r="V148" i="7"/>
  <c r="F33" i="25" s="1"/>
  <c r="V149" i="7"/>
  <c r="F34" i="25" s="1"/>
  <c r="V150" i="7"/>
  <c r="F35" i="25" s="1"/>
  <c r="V151" i="7"/>
  <c r="F36" i="25" s="1"/>
  <c r="V152" i="7"/>
  <c r="F37" i="25" s="1"/>
  <c r="V154" i="7"/>
  <c r="F39" i="25" s="1"/>
  <c r="V188" i="7"/>
  <c r="V194"/>
  <c r="G18" i="25" s="1"/>
  <c r="V197" i="7"/>
  <c r="G21" i="25" s="1"/>
  <c r="V198" i="7"/>
  <c r="G22" i="25" s="1"/>
  <c r="V199" i="7"/>
  <c r="G23" i="25" s="1"/>
  <c r="V203" i="7"/>
  <c r="G27" i="25" s="1"/>
  <c r="V211" i="7"/>
  <c r="G35" i="25" s="1"/>
  <c r="V212" i="7"/>
  <c r="G36" i="25" s="1"/>
  <c r="V213" i="7"/>
  <c r="G37" i="25" s="1"/>
  <c r="V215" i="7"/>
  <c r="G39" i="25" s="1"/>
  <c r="V243" i="7"/>
  <c r="H12" i="25" s="1"/>
  <c r="V254" i="7"/>
  <c r="H23" i="25" s="1"/>
  <c r="V258" i="7"/>
  <c r="H27" i="25" s="1"/>
  <c r="V264" i="7"/>
  <c r="H33" i="25" s="1"/>
  <c r="V265" i="7"/>
  <c r="H34" i="25" s="1"/>
  <c r="V267" i="7"/>
  <c r="H36" i="25" s="1"/>
  <c r="V268" i="7"/>
  <c r="H37" i="25" s="1"/>
  <c r="V301" i="7"/>
  <c r="I12" i="25" s="1"/>
  <c r="V307" i="7"/>
  <c r="I18" i="25" s="1"/>
  <c r="V312" i="7"/>
  <c r="I23" i="25" s="1"/>
  <c r="V315" i="7"/>
  <c r="I26" i="25" s="1"/>
  <c r="V317" i="7"/>
  <c r="I28" i="25" s="1"/>
  <c r="V322" i="7"/>
  <c r="I33" i="25" s="1"/>
  <c r="V323" i="7"/>
  <c r="I34" i="25" s="1"/>
  <c r="V324" i="7"/>
  <c r="I35" i="25" s="1"/>
  <c r="V326" i="7"/>
  <c r="I37" i="25" s="1"/>
  <c r="V328" i="7"/>
  <c r="I39" i="25" s="1"/>
  <c r="V367" i="7"/>
  <c r="J19" i="25" s="1"/>
  <c r="V370" i="7"/>
  <c r="J22" i="25" s="1"/>
  <c r="V374" i="7"/>
  <c r="J26" i="25" s="1"/>
  <c r="V375" i="7"/>
  <c r="J27" i="25" s="1"/>
  <c r="V381" i="7"/>
  <c r="J33" i="25" s="1"/>
  <c r="V382" i="7"/>
  <c r="J34" i="25" s="1"/>
  <c r="V383" i="7"/>
  <c r="J35" i="25" s="1"/>
  <c r="V384" i="7"/>
  <c r="J36" i="25" s="1"/>
  <c r="V385" i="7"/>
  <c r="J37" i="25" s="1"/>
  <c r="V387" i="7"/>
  <c r="J39" i="25" s="1"/>
  <c r="V409" i="7"/>
  <c r="K12" i="25" s="1"/>
  <c r="V418" i="7"/>
  <c r="K21" i="25" s="1"/>
  <c r="V420" i="7"/>
  <c r="K23" i="25" s="1"/>
  <c r="V423" i="7"/>
  <c r="K26" i="25" s="1"/>
  <c r="V424" i="7"/>
  <c r="K27" i="25" s="1"/>
  <c r="V430" i="7"/>
  <c r="K33" i="25" s="1"/>
  <c r="V431" i="7"/>
  <c r="K34" i="25" s="1"/>
  <c r="V432" i="7"/>
  <c r="K35" i="25" s="1"/>
  <c r="V433" i="7"/>
  <c r="K36" i="25" s="1"/>
  <c r="V434" i="7"/>
  <c r="K37" i="25" s="1"/>
  <c r="V436" i="7"/>
  <c r="K39" i="25" s="1"/>
  <c r="V486" i="7"/>
  <c r="L34" i="25" s="1"/>
  <c r="V489" i="7"/>
  <c r="L37" i="25" s="1"/>
  <c r="V491" i="7"/>
  <c r="L39" i="25" s="1"/>
  <c r="V477" i="7"/>
  <c r="L25" i="25" s="1"/>
  <c r="V464" i="7"/>
  <c r="L12" i="25" s="1"/>
  <c r="V470" i="7"/>
  <c r="L18" i="25" s="1"/>
  <c r="V471" i="7"/>
  <c r="L19" i="25" s="1"/>
  <c r="V474" i="7"/>
  <c r="L22" i="25" s="1"/>
  <c r="V475" i="7"/>
  <c r="L23" i="25" s="1"/>
  <c r="V538" i="7"/>
  <c r="M26" i="25" s="1"/>
  <c r="V539" i="7"/>
  <c r="M27" i="25" s="1"/>
  <c r="V543" i="7"/>
  <c r="M31" i="25" s="1"/>
  <c r="V544" i="7"/>
  <c r="M32" i="25" s="1"/>
  <c r="V545" i="7"/>
  <c r="M33" i="25" s="1"/>
  <c r="V546" i="7"/>
  <c r="M34" i="25" s="1"/>
  <c r="V547" i="7"/>
  <c r="M35" i="25" s="1"/>
  <c r="V548" i="7"/>
  <c r="M36" i="25" s="1"/>
  <c r="V549" i="7"/>
  <c r="M37" i="25" s="1"/>
  <c r="V551" i="7"/>
  <c r="M39" i="25" s="1"/>
  <c r="V524" i="7"/>
  <c r="M12" i="25" s="1"/>
  <c r="V530" i="7"/>
  <c r="M18" i="25" s="1"/>
  <c r="V533" i="7"/>
  <c r="M21" i="25" s="1"/>
  <c r="V535" i="7"/>
  <c r="M23" i="25" s="1"/>
  <c r="G12"/>
  <c r="F26"/>
  <c r="F18"/>
  <c r="E13"/>
  <c r="O32" i="26" l="1"/>
  <c r="O34"/>
  <c r="N37" i="25"/>
  <c r="O37" s="1"/>
  <c r="V83" i="7"/>
  <c r="E29" i="25" s="1"/>
  <c r="L33" i="24"/>
  <c r="V482" i="7"/>
  <c r="L30" i="25" s="1"/>
  <c r="AE466" i="7"/>
  <c r="AE472" s="1"/>
  <c r="E30" i="24"/>
  <c r="Z81" i="7"/>
  <c r="E10" i="24"/>
  <c r="M40"/>
  <c r="L40"/>
  <c r="K40"/>
  <c r="J40"/>
  <c r="I40"/>
  <c r="H40"/>
  <c r="G40"/>
  <c r="F40"/>
  <c r="E40"/>
  <c r="M38"/>
  <c r="L38"/>
  <c r="K38"/>
  <c r="J38"/>
  <c r="I38"/>
  <c r="H38"/>
  <c r="G38"/>
  <c r="F38"/>
  <c r="E38"/>
  <c r="D38"/>
  <c r="M37"/>
  <c r="K37"/>
  <c r="J37"/>
  <c r="I37"/>
  <c r="H37"/>
  <c r="G37"/>
  <c r="F37"/>
  <c r="D37"/>
  <c r="M36"/>
  <c r="L36"/>
  <c r="K36"/>
  <c r="J36"/>
  <c r="I36"/>
  <c r="G36"/>
  <c r="F36"/>
  <c r="E36"/>
  <c r="D36"/>
  <c r="M35"/>
  <c r="L35"/>
  <c r="K35"/>
  <c r="J35"/>
  <c r="I35"/>
  <c r="H35"/>
  <c r="G35"/>
  <c r="F35"/>
  <c r="E35"/>
  <c r="D35"/>
  <c r="M34"/>
  <c r="K34"/>
  <c r="J34"/>
  <c r="I34"/>
  <c r="H34"/>
  <c r="F34"/>
  <c r="E34"/>
  <c r="D34"/>
  <c r="M33"/>
  <c r="J33"/>
  <c r="G33"/>
  <c r="F33"/>
  <c r="M32"/>
  <c r="K32"/>
  <c r="J32"/>
  <c r="I32"/>
  <c r="G32"/>
  <c r="F32"/>
  <c r="D32"/>
  <c r="E31"/>
  <c r="M30"/>
  <c r="L30"/>
  <c r="K29"/>
  <c r="J29"/>
  <c r="I29"/>
  <c r="G29"/>
  <c r="F29"/>
  <c r="E29"/>
  <c r="M28"/>
  <c r="L28"/>
  <c r="K28"/>
  <c r="J28"/>
  <c r="H28"/>
  <c r="G28"/>
  <c r="F28"/>
  <c r="D28"/>
  <c r="M27"/>
  <c r="K27"/>
  <c r="J27"/>
  <c r="I27"/>
  <c r="G27"/>
  <c r="F27"/>
  <c r="E27"/>
  <c r="D27"/>
  <c r="M26"/>
  <c r="L26"/>
  <c r="K26"/>
  <c r="I26"/>
  <c r="H26"/>
  <c r="G26"/>
  <c r="E26"/>
  <c r="D26"/>
  <c r="K25"/>
  <c r="G25"/>
  <c r="F25"/>
  <c r="D25"/>
  <c r="M24"/>
  <c r="L24"/>
  <c r="K24"/>
  <c r="J24"/>
  <c r="I24"/>
  <c r="H24"/>
  <c r="G24"/>
  <c r="F24"/>
  <c r="E24"/>
  <c r="L23"/>
  <c r="K23"/>
  <c r="J23"/>
  <c r="G23"/>
  <c r="F23"/>
  <c r="E23"/>
  <c r="D23"/>
  <c r="M22"/>
  <c r="K22"/>
  <c r="G22"/>
  <c r="F22"/>
  <c r="D22"/>
  <c r="J21"/>
  <c r="H21"/>
  <c r="E21"/>
  <c r="L20"/>
  <c r="K20"/>
  <c r="J20"/>
  <c r="H20"/>
  <c r="F20"/>
  <c r="E20"/>
  <c r="M19"/>
  <c r="L19"/>
  <c r="J19"/>
  <c r="I19"/>
  <c r="H19"/>
  <c r="G19"/>
  <c r="F19"/>
  <c r="E19"/>
  <c r="L18"/>
  <c r="I18"/>
  <c r="G18"/>
  <c r="E14"/>
  <c r="M13"/>
  <c r="L13"/>
  <c r="K13"/>
  <c r="J13"/>
  <c r="I13"/>
  <c r="H13"/>
  <c r="G13"/>
  <c r="F13"/>
  <c r="AM56"/>
  <c r="K11"/>
  <c r="J11"/>
  <c r="G11"/>
  <c r="E11"/>
  <c r="H39"/>
  <c r="F39"/>
  <c r="E39"/>
  <c r="D18"/>
  <c r="M9"/>
  <c r="M10"/>
  <c r="V531" i="7"/>
  <c r="M19" i="25" s="1"/>
  <c r="M39" i="24"/>
  <c r="R552" i="7"/>
  <c r="V540"/>
  <c r="M28" i="25" s="1"/>
  <c r="M31" i="24"/>
  <c r="AE536" i="7"/>
  <c r="M14" i="24"/>
  <c r="J26"/>
  <c r="AE532" i="7" l="1"/>
  <c r="AK532" s="1"/>
  <c r="AK536"/>
  <c r="R527"/>
  <c r="AM536"/>
  <c r="AI536"/>
  <c r="AK472"/>
  <c r="AM472"/>
  <c r="AI472"/>
  <c r="N35" i="24"/>
  <c r="N38"/>
  <c r="V81" i="7"/>
  <c r="E27" i="25" s="1"/>
  <c r="D39" i="24"/>
  <c r="X37" i="7"/>
  <c r="D38" i="27" s="1"/>
  <c r="M23" i="24"/>
  <c r="V534" i="7"/>
  <c r="M22" i="25" s="1"/>
  <c r="M18" i="24"/>
  <c r="V529" i="7"/>
  <c r="M17" i="25" s="1"/>
  <c r="M25" i="24"/>
  <c r="V536" i="7"/>
  <c r="M24" i="25" s="1"/>
  <c r="L21" i="24"/>
  <c r="V472" i="7"/>
  <c r="L20" i="25" s="1"/>
  <c r="M11" i="24"/>
  <c r="V522" i="7"/>
  <c r="M10" i="25" s="1"/>
  <c r="G39" i="24"/>
  <c r="V214" i="7"/>
  <c r="G38" i="25" s="1"/>
  <c r="L34" i="24"/>
  <c r="V485" i="7"/>
  <c r="L33" i="25" s="1"/>
  <c r="M20" i="24"/>
  <c r="M29"/>
  <c r="L25"/>
  <c r="I39"/>
  <c r="I30"/>
  <c r="I25"/>
  <c r="I28"/>
  <c r="I33"/>
  <c r="J10"/>
  <c r="J9"/>
  <c r="J25"/>
  <c r="J30"/>
  <c r="J31"/>
  <c r="J39"/>
  <c r="L39"/>
  <c r="H11"/>
  <c r="H32"/>
  <c r="H30"/>
  <c r="H25"/>
  <c r="H14"/>
  <c r="X527" i="7" l="1"/>
  <c r="M15" i="27" s="1"/>
  <c r="N15" s="1"/>
  <c r="O15" s="1"/>
  <c r="V527" i="7"/>
  <c r="M15" i="25" s="1"/>
  <c r="Z527" i="7"/>
  <c r="M16" i="28" s="1"/>
  <c r="O38" i="24"/>
  <c r="O35"/>
  <c r="I31"/>
  <c r="V319" i="7"/>
  <c r="I30" i="25" s="1"/>
  <c r="L32" i="24"/>
  <c r="V483" i="7"/>
  <c r="L31" i="25" s="1"/>
  <c r="L14" i="24"/>
  <c r="V465" i="7"/>
  <c r="L13" i="25" s="1"/>
  <c r="J18" i="24"/>
  <c r="V365" i="7"/>
  <c r="J17" i="25" s="1"/>
  <c r="I23" i="24"/>
  <c r="V311" i="7"/>
  <c r="I22" i="25" s="1"/>
  <c r="L11" i="24"/>
  <c r="V462" i="7"/>
  <c r="L10" i="25" s="1"/>
  <c r="J14" i="24"/>
  <c r="V361" i="7"/>
  <c r="J13" i="25" s="1"/>
  <c r="I14" i="24"/>
  <c r="V302" i="7"/>
  <c r="I13" i="25" s="1"/>
  <c r="I11" i="24"/>
  <c r="V299" i="7"/>
  <c r="I10" i="25" s="1"/>
  <c r="H29" i="24" l="1"/>
  <c r="H27" l="1"/>
  <c r="V257" i="7"/>
  <c r="H26" i="25" s="1"/>
  <c r="F11" i="24"/>
  <c r="R9" i="7"/>
  <c r="I9" i="24"/>
  <c r="I10"/>
  <c r="R406" i="7"/>
  <c r="K10" i="24" s="1"/>
  <c r="R405" i="7"/>
  <c r="K9" i="24" s="1"/>
  <c r="L9"/>
  <c r="L31"/>
  <c r="L10"/>
  <c r="R480" i="7"/>
  <c r="K33" i="24"/>
  <c r="R415" i="7"/>
  <c r="K31" i="24"/>
  <c r="AE445" i="7"/>
  <c r="AE446" s="1"/>
  <c r="K39" i="24"/>
  <c r="N39" s="1"/>
  <c r="K30"/>
  <c r="K14"/>
  <c r="H9"/>
  <c r="H10"/>
  <c r="H18"/>
  <c r="H31"/>
  <c r="H33"/>
  <c r="R185" i="7"/>
  <c r="G10" i="24" s="1"/>
  <c r="R184" i="7"/>
  <c r="R218"/>
  <c r="R216" s="1"/>
  <c r="G30" i="24"/>
  <c r="AE214" i="7"/>
  <c r="AE215"/>
  <c r="AE218"/>
  <c r="AE225" s="1"/>
  <c r="R124"/>
  <c r="F10" i="24" s="1"/>
  <c r="R123" i="7"/>
  <c r="F9" i="24" s="1"/>
  <c r="F26"/>
  <c r="N26" s="1"/>
  <c r="F30"/>
  <c r="AE156" i="7"/>
  <c r="AE164" s="1"/>
  <c r="F31" i="24"/>
  <c r="R157" i="7"/>
  <c r="R155" s="1"/>
  <c r="R128"/>
  <c r="F14" i="24" s="1"/>
  <c r="AE123" i="7"/>
  <c r="AE135" s="1"/>
  <c r="AK135" s="1"/>
  <c r="O26" i="24" l="1"/>
  <c r="O39"/>
  <c r="AE216" i="7"/>
  <c r="R196" s="1"/>
  <c r="G9" i="24"/>
  <c r="Z184" i="7"/>
  <c r="G9" i="28" s="1"/>
  <c r="I20" i="24"/>
  <c r="V308" i="7"/>
  <c r="I19" i="25" s="1"/>
  <c r="K18" i="24"/>
  <c r="V414" i="7"/>
  <c r="K17" i="25" s="1"/>
  <c r="L27" i="24"/>
  <c r="N27" s="1"/>
  <c r="V478" i="7"/>
  <c r="L26" i="25" s="1"/>
  <c r="L29" i="24"/>
  <c r="V480" i="7"/>
  <c r="L28" i="25" s="1"/>
  <c r="G31" i="24"/>
  <c r="V206" i="7"/>
  <c r="G30" i="25" s="1"/>
  <c r="D19" i="24"/>
  <c r="D18" i="25"/>
  <c r="L37" i="24"/>
  <c r="V488" i="7"/>
  <c r="L36" i="25" s="1"/>
  <c r="E25" i="24"/>
  <c r="N25" s="1"/>
  <c r="V78" i="7"/>
  <c r="E24" i="25" s="1"/>
  <c r="G34" i="24"/>
  <c r="N34" s="1"/>
  <c r="V209" i="7"/>
  <c r="G33" i="25" s="1"/>
  <c r="F18" i="24"/>
  <c r="V132" i="7"/>
  <c r="F17" i="25" s="1"/>
  <c r="D11" i="24"/>
  <c r="N11" s="1"/>
  <c r="V9" i="7"/>
  <c r="D10" i="25" s="1"/>
  <c r="G20" i="24"/>
  <c r="V195" i="7"/>
  <c r="G19" i="25" s="1"/>
  <c r="H36" i="24"/>
  <c r="N36" s="1"/>
  <c r="V266" i="7"/>
  <c r="H35" i="25" s="1"/>
  <c r="G14" i="24"/>
  <c r="V189" i="7"/>
  <c r="G13" i="25" s="1"/>
  <c r="H23" i="24"/>
  <c r="N23" s="1"/>
  <c r="V253" i="7"/>
  <c r="H22" i="25" s="1"/>
  <c r="K19" i="24"/>
  <c r="V415" i="7"/>
  <c r="K18" i="25" s="1"/>
  <c r="E28" i="24"/>
  <c r="N28" s="1"/>
  <c r="R62" i="7"/>
  <c r="E9" i="24" s="1"/>
  <c r="AE71" i="7"/>
  <c r="AE74" s="1"/>
  <c r="Z86"/>
  <c r="R90"/>
  <c r="Z90" s="1"/>
  <c r="Z85"/>
  <c r="R66"/>
  <c r="N19" i="24" l="1"/>
  <c r="O19" s="1"/>
  <c r="O34"/>
  <c r="O23"/>
  <c r="O28"/>
  <c r="O27"/>
  <c r="O36"/>
  <c r="O25"/>
  <c r="O11"/>
  <c r="X86" i="7"/>
  <c r="E32" i="27" s="1"/>
  <c r="E33" i="24"/>
  <c r="V86" i="7"/>
  <c r="E32" i="25" s="1"/>
  <c r="E18" i="24"/>
  <c r="N18" s="1"/>
  <c r="V71" i="7"/>
  <c r="E17" i="25" s="1"/>
  <c r="E37" i="24"/>
  <c r="N37" s="1"/>
  <c r="V90" i="7"/>
  <c r="E36" i="25" s="1"/>
  <c r="E13" i="24"/>
  <c r="V66" i="7"/>
  <c r="E12" i="25" s="1"/>
  <c r="E32" i="24"/>
  <c r="N32" s="1"/>
  <c r="V85" i="7"/>
  <c r="E31" i="25" s="1"/>
  <c r="R8" i="7"/>
  <c r="D10" i="24" s="1"/>
  <c r="N10" s="1"/>
  <c r="R7" i="7"/>
  <c r="D33" i="24"/>
  <c r="D30"/>
  <c r="N30" s="1"/>
  <c r="X27" i="7"/>
  <c r="D28" i="27" s="1"/>
  <c r="R41" i="7"/>
  <c r="R12"/>
  <c r="AE12"/>
  <c r="AE15"/>
  <c r="AE19" l="1"/>
  <c r="O37" i="24"/>
  <c r="O30"/>
  <c r="O18"/>
  <c r="O10"/>
  <c r="O32"/>
  <c r="N33"/>
  <c r="D9"/>
  <c r="N9" s="1"/>
  <c r="X7" i="7"/>
  <c r="D24" i="24"/>
  <c r="N24" s="1"/>
  <c r="V22" i="7"/>
  <c r="D23" i="25" s="1"/>
  <c r="D29" i="24"/>
  <c r="N29" s="1"/>
  <c r="V27" i="7"/>
  <c r="D28" i="25" s="1"/>
  <c r="D13" i="24"/>
  <c r="N13" s="1"/>
  <c r="V11" i="7"/>
  <c r="D12" i="25" s="1"/>
  <c r="D31" i="24"/>
  <c r="N31" s="1"/>
  <c r="V29" i="7"/>
  <c r="D30" i="25" s="1"/>
  <c r="D20" i="24"/>
  <c r="N20" s="1"/>
  <c r="D19" i="25"/>
  <c r="D14" i="24"/>
  <c r="N14" s="1"/>
  <c r="V12" i="7"/>
  <c r="D13" i="25" s="1"/>
  <c r="D40" i="24"/>
  <c r="N40" s="1"/>
  <c r="V38" i="7"/>
  <c r="D39" i="25" s="1"/>
  <c r="V193" i="7"/>
  <c r="G17" i="25" s="1"/>
  <c r="V435" i="7"/>
  <c r="K38" i="25" s="1"/>
  <c r="V153" i="7"/>
  <c r="F38" i="25" s="1"/>
  <c r="M26" i="9"/>
  <c r="M27"/>
  <c r="M28"/>
  <c r="M31"/>
  <c r="M32"/>
  <c r="M33"/>
  <c r="M34"/>
  <c r="M35"/>
  <c r="M36"/>
  <c r="M37"/>
  <c r="M39"/>
  <c r="M10"/>
  <c r="M12"/>
  <c r="M18"/>
  <c r="M19"/>
  <c r="M21"/>
  <c r="M22"/>
  <c r="M23"/>
  <c r="M24"/>
  <c r="P521" i="7"/>
  <c r="V521" s="1"/>
  <c r="M9" i="25" s="1"/>
  <c r="P520" i="7"/>
  <c r="V520" s="1"/>
  <c r="M8" i="25" s="1"/>
  <c r="AI530" i="7"/>
  <c r="AM535"/>
  <c r="AC526"/>
  <c r="P525"/>
  <c r="M13" i="9" s="1"/>
  <c r="M40" i="26"/>
  <c r="M41" i="24"/>
  <c r="R526" i="7"/>
  <c r="Z551"/>
  <c r="M40" i="28" s="1"/>
  <c r="X551" i="7"/>
  <c r="M39" i="27" s="1"/>
  <c r="X536" i="7"/>
  <c r="M24" i="27" s="1"/>
  <c r="Z536" i="7"/>
  <c r="M25" i="28" s="1"/>
  <c r="AM531" i="7"/>
  <c r="AK531"/>
  <c r="AI531"/>
  <c r="T523"/>
  <c r="M11" i="26" s="1"/>
  <c r="R523" i="7"/>
  <c r="M12" i="24" s="1"/>
  <c r="X550" i="7"/>
  <c r="M38" i="27" s="1"/>
  <c r="Z535" i="7"/>
  <c r="M24" i="28" s="1"/>
  <c r="X535" i="7"/>
  <c r="M23" i="27" s="1"/>
  <c r="AM534" i="7"/>
  <c r="AK534"/>
  <c r="AI534"/>
  <c r="AK560"/>
  <c r="Z549"/>
  <c r="M38" i="28" s="1"/>
  <c r="X549" i="7"/>
  <c r="M37" i="27" s="1"/>
  <c r="Z534" i="7"/>
  <c r="M23" i="28" s="1"/>
  <c r="X534" i="7"/>
  <c r="M22" i="27" s="1"/>
  <c r="AK530" i="7"/>
  <c r="AK559"/>
  <c r="AI559"/>
  <c r="Z548"/>
  <c r="M37" i="28" s="1"/>
  <c r="X548" i="7"/>
  <c r="M36" i="27" s="1"/>
  <c r="Z533" i="7"/>
  <c r="M22" i="28" s="1"/>
  <c r="X533" i="7"/>
  <c r="M21" i="27" s="1"/>
  <c r="AM529" i="7"/>
  <c r="AK529"/>
  <c r="AI529"/>
  <c r="AK558"/>
  <c r="AI558"/>
  <c r="X547"/>
  <c r="M35" i="27" s="1"/>
  <c r="Z547" i="7"/>
  <c r="M36" i="28" s="1"/>
  <c r="AM528" i="7"/>
  <c r="AK528"/>
  <c r="AI528"/>
  <c r="AK557"/>
  <c r="AI557"/>
  <c r="Z546"/>
  <c r="M35" i="28" s="1"/>
  <c r="X546" i="7"/>
  <c r="M34" i="27" s="1"/>
  <c r="Z531" i="7"/>
  <c r="M20" i="28" s="1"/>
  <c r="X531" i="7"/>
  <c r="M19" i="27" s="1"/>
  <c r="AM527" i="7"/>
  <c r="AK527"/>
  <c r="AI527"/>
  <c r="AK556"/>
  <c r="AI556"/>
  <c r="Z545"/>
  <c r="M34" i="28" s="1"/>
  <c r="X545" i="7"/>
  <c r="M33" i="27" s="1"/>
  <c r="X530" i="7"/>
  <c r="M18" i="27" s="1"/>
  <c r="Z530" i="7"/>
  <c r="M19" i="28" s="1"/>
  <c r="AK526" i="7"/>
  <c r="AK555"/>
  <c r="AI555"/>
  <c r="Z544"/>
  <c r="M33" i="28" s="1"/>
  <c r="X544" i="7"/>
  <c r="M32" i="27" s="1"/>
  <c r="Z529" i="7"/>
  <c r="M18" i="28" s="1"/>
  <c r="X529" i="7"/>
  <c r="M17" i="27" s="1"/>
  <c r="AM533" i="7"/>
  <c r="AK533"/>
  <c r="AI533"/>
  <c r="AK554"/>
  <c r="AI554"/>
  <c r="Z543"/>
  <c r="M32" i="28" s="1"/>
  <c r="X543" i="7"/>
  <c r="M31" i="27" s="1"/>
  <c r="T526" i="7"/>
  <c r="AM525"/>
  <c r="AK525"/>
  <c r="AI525"/>
  <c r="AK553"/>
  <c r="AI553"/>
  <c r="X542"/>
  <c r="M30" i="27" s="1"/>
  <c r="X525" i="7"/>
  <c r="M13" i="27" s="1"/>
  <c r="AM524" i="7"/>
  <c r="AK524"/>
  <c r="AI524"/>
  <c r="AG552"/>
  <c r="AE552"/>
  <c r="R532" s="1"/>
  <c r="M21" i="24" s="1"/>
  <c r="AC552" i="7"/>
  <c r="P532" s="1"/>
  <c r="X541"/>
  <c r="M29" i="27" s="1"/>
  <c r="Z524" i="7"/>
  <c r="M13" i="28" s="1"/>
  <c r="X524" i="7"/>
  <c r="M12" i="27" s="1"/>
  <c r="AK535" i="7"/>
  <c r="AK551"/>
  <c r="AI551"/>
  <c r="Z540"/>
  <c r="M29" i="28" s="1"/>
  <c r="X540" i="7"/>
  <c r="M28" i="27" s="1"/>
  <c r="AM523" i="7"/>
  <c r="AK523"/>
  <c r="AI523"/>
  <c r="AK550"/>
  <c r="AI550"/>
  <c r="X539"/>
  <c r="M27" i="27" s="1"/>
  <c r="Z539" i="7"/>
  <c r="M28" i="28" s="1"/>
  <c r="Z522" i="7"/>
  <c r="M11" i="28" s="1"/>
  <c r="X522" i="7"/>
  <c r="M10" i="27" s="1"/>
  <c r="AM522" i="7"/>
  <c r="AK522"/>
  <c r="AI522"/>
  <c r="AG548"/>
  <c r="AG549" s="1"/>
  <c r="AE548"/>
  <c r="AE549" s="1"/>
  <c r="AC548"/>
  <c r="AC549" s="1"/>
  <c r="Z538"/>
  <c r="M27" i="28" s="1"/>
  <c r="X538" i="7"/>
  <c r="M26" i="27" s="1"/>
  <c r="X521" i="7"/>
  <c r="M9" i="27" s="1"/>
  <c r="AM521" i="7"/>
  <c r="AK521"/>
  <c r="AI521"/>
  <c r="AK547"/>
  <c r="AI547"/>
  <c r="X537"/>
  <c r="M25" i="27" s="1"/>
  <c r="X520" i="7"/>
  <c r="M8" i="27" s="1"/>
  <c r="AM520" i="7"/>
  <c r="AK520"/>
  <c r="AI520"/>
  <c r="L26" i="9"/>
  <c r="L28"/>
  <c r="L30"/>
  <c r="L31"/>
  <c r="L33"/>
  <c r="L34"/>
  <c r="L36"/>
  <c r="L37"/>
  <c r="L39"/>
  <c r="L25"/>
  <c r="L10"/>
  <c r="L12"/>
  <c r="L18"/>
  <c r="L19"/>
  <c r="L20"/>
  <c r="L21"/>
  <c r="L22"/>
  <c r="L23"/>
  <c r="P461" i="7"/>
  <c r="V461" s="1"/>
  <c r="L9" i="25" s="1"/>
  <c r="P487" i="7"/>
  <c r="AC500"/>
  <c r="AC501" s="1"/>
  <c r="L40" i="26"/>
  <c r="L41" i="24"/>
  <c r="R466" i="7"/>
  <c r="Z491"/>
  <c r="L40" i="28" s="1"/>
  <c r="X491" i="7"/>
  <c r="L39" i="27" s="1"/>
  <c r="X476" i="7"/>
  <c r="L24" i="27" s="1"/>
  <c r="AM471" i="7"/>
  <c r="AK471"/>
  <c r="AI471"/>
  <c r="T463"/>
  <c r="L11" i="26" s="1"/>
  <c r="R463" i="7"/>
  <c r="L12" i="24" s="1"/>
  <c r="X490" i="7"/>
  <c r="L38" i="27" s="1"/>
  <c r="Z475" i="7"/>
  <c r="L24" i="28" s="1"/>
  <c r="X475" i="7"/>
  <c r="L23" i="27" s="1"/>
  <c r="AM474" i="7"/>
  <c r="AK474"/>
  <c r="AI474"/>
  <c r="AK500"/>
  <c r="Z489"/>
  <c r="L38" i="28" s="1"/>
  <c r="X489" i="7"/>
  <c r="L37" i="27" s="1"/>
  <c r="Z474" i="7"/>
  <c r="L23" i="28" s="1"/>
  <c r="X474" i="7"/>
  <c r="L22" i="27" s="1"/>
  <c r="AM470" i="7"/>
  <c r="AK470"/>
  <c r="AI470"/>
  <c r="AK499"/>
  <c r="AI499"/>
  <c r="Z488"/>
  <c r="L37" i="28" s="1"/>
  <c r="X488" i="7"/>
  <c r="L36" i="27" s="1"/>
  <c r="AK469" i="7"/>
  <c r="AM469"/>
  <c r="AK498"/>
  <c r="AI498"/>
  <c r="X487"/>
  <c r="L35" i="27" s="1"/>
  <c r="AM468" i="7"/>
  <c r="AK468"/>
  <c r="AI468"/>
  <c r="AK497"/>
  <c r="AI497"/>
  <c r="Z486"/>
  <c r="L35" i="28" s="1"/>
  <c r="X486" i="7"/>
  <c r="L34" i="27" s="1"/>
  <c r="X471" i="7"/>
  <c r="L19" i="27" s="1"/>
  <c r="Z471" i="7"/>
  <c r="L20" i="28" s="1"/>
  <c r="AK467" i="7"/>
  <c r="AM467"/>
  <c r="AK496"/>
  <c r="AI496"/>
  <c r="Z485"/>
  <c r="L34" i="28" s="1"/>
  <c r="X485" i="7"/>
  <c r="L33" i="27" s="1"/>
  <c r="Z470" i="7"/>
  <c r="L19" i="28" s="1"/>
  <c r="X470" i="7"/>
  <c r="L18" i="27" s="1"/>
  <c r="AK466" i="7"/>
  <c r="AM466"/>
  <c r="AK495"/>
  <c r="AI495"/>
  <c r="X484"/>
  <c r="L32" i="27" s="1"/>
  <c r="X469" i="7"/>
  <c r="L17" i="27" s="1"/>
  <c r="AM473" i="7"/>
  <c r="AK473"/>
  <c r="AI473"/>
  <c r="AK494"/>
  <c r="AI494"/>
  <c r="X483"/>
  <c r="L31" i="27" s="1"/>
  <c r="Z483" i="7"/>
  <c r="L32" i="28" s="1"/>
  <c r="T466" i="7"/>
  <c r="AM465"/>
  <c r="AK465"/>
  <c r="AI465"/>
  <c r="AK493"/>
  <c r="AI493"/>
  <c r="Z482"/>
  <c r="L31" i="28" s="1"/>
  <c r="X482" i="7"/>
  <c r="L30" i="27" s="1"/>
  <c r="X465" i="7"/>
  <c r="L13" i="27" s="1"/>
  <c r="Z465" i="7"/>
  <c r="L14" i="28" s="1"/>
  <c r="AK464" i="7"/>
  <c r="AM464"/>
  <c r="AG492"/>
  <c r="T472" s="1"/>
  <c r="L20" i="26" s="1"/>
  <c r="AE492" i="7"/>
  <c r="AC492"/>
  <c r="X481"/>
  <c r="L29" i="27" s="1"/>
  <c r="Z464" i="7"/>
  <c r="L13" i="28" s="1"/>
  <c r="X464" i="7"/>
  <c r="L12" i="27" s="1"/>
  <c r="AM475" i="7"/>
  <c r="AK475"/>
  <c r="AI475"/>
  <c r="AK491"/>
  <c r="AI491"/>
  <c r="Z480"/>
  <c r="L29" i="28" s="1"/>
  <c r="X480" i="7"/>
  <c r="L28" i="27" s="1"/>
  <c r="AM463" i="7"/>
  <c r="AK463"/>
  <c r="AI463"/>
  <c r="AK490"/>
  <c r="AI490"/>
  <c r="X479"/>
  <c r="L27" i="27" s="1"/>
  <c r="Z462" i="7"/>
  <c r="L11" i="28" s="1"/>
  <c r="X462" i="7"/>
  <c r="L10" i="27" s="1"/>
  <c r="AM462" i="7"/>
  <c r="AK462"/>
  <c r="AI462"/>
  <c r="AG489"/>
  <c r="T473" s="1"/>
  <c r="L21" i="26" s="1"/>
  <c r="AE489" i="7"/>
  <c r="R473" s="1"/>
  <c r="AC489"/>
  <c r="Z478"/>
  <c r="L27" i="28" s="1"/>
  <c r="X478" i="7"/>
  <c r="L26" i="27" s="1"/>
  <c r="X461" i="7"/>
  <c r="L9" i="27" s="1"/>
  <c r="AM461" i="7"/>
  <c r="AK461"/>
  <c r="AI461"/>
  <c r="AK488"/>
  <c r="AI488"/>
  <c r="Z477"/>
  <c r="L26" i="28" s="1"/>
  <c r="X477" i="7"/>
  <c r="L25" i="27" s="1"/>
  <c r="X460" i="7"/>
  <c r="L8" i="27" s="1"/>
  <c r="AM460" i="7"/>
  <c r="AK460"/>
  <c r="AI460"/>
  <c r="K26" i="9"/>
  <c r="K27"/>
  <c r="K33"/>
  <c r="K34"/>
  <c r="K35"/>
  <c r="K36"/>
  <c r="K37"/>
  <c r="K38"/>
  <c r="K39"/>
  <c r="K25"/>
  <c r="K12"/>
  <c r="K18"/>
  <c r="K20"/>
  <c r="K21"/>
  <c r="K23"/>
  <c r="P405" i="7"/>
  <c r="K8" i="9" s="1"/>
  <c r="P406" i="7"/>
  <c r="P441"/>
  <c r="P437" s="1"/>
  <c r="AM411"/>
  <c r="AI412"/>
  <c r="AI420"/>
  <c r="AC410"/>
  <c r="AM410" s="1"/>
  <c r="AM414"/>
  <c r="Z435"/>
  <c r="K39" i="28" s="1"/>
  <c r="P425" i="7"/>
  <c r="P442"/>
  <c r="P419"/>
  <c r="V419" s="1"/>
  <c r="K22" i="25" s="1"/>
  <c r="K40" i="26"/>
  <c r="K41" i="24"/>
  <c r="R411" i="7"/>
  <c r="Z436"/>
  <c r="K40" i="28" s="1"/>
  <c r="X436" i="7"/>
  <c r="K39" i="27" s="1"/>
  <c r="X421" i="7"/>
  <c r="K24" i="27" s="1"/>
  <c r="AM416" i="7"/>
  <c r="AK416"/>
  <c r="AI416"/>
  <c r="T408"/>
  <c r="K11" i="26" s="1"/>
  <c r="R408" i="7"/>
  <c r="K12" i="24" s="1"/>
  <c r="P408" i="7"/>
  <c r="X435"/>
  <c r="K38" i="27" s="1"/>
  <c r="Z420" i="7"/>
  <c r="K24" i="28" s="1"/>
  <c r="X420" i="7"/>
  <c r="K23" i="27" s="1"/>
  <c r="AM419" i="7"/>
  <c r="AK419"/>
  <c r="AI419"/>
  <c r="AK445"/>
  <c r="AI445"/>
  <c r="Z434"/>
  <c r="K38" i="28" s="1"/>
  <c r="X434" i="7"/>
  <c r="K37" i="27" s="1"/>
  <c r="X419" i="7"/>
  <c r="K22" i="27" s="1"/>
  <c r="AK415" i="7"/>
  <c r="AM415"/>
  <c r="AK444"/>
  <c r="AI444"/>
  <c r="Z433"/>
  <c r="K37" i="28" s="1"/>
  <c r="X433" i="7"/>
  <c r="K36" i="27" s="1"/>
  <c r="Z418" i="7"/>
  <c r="K22" i="28" s="1"/>
  <c r="X418" i="7"/>
  <c r="K21" i="27" s="1"/>
  <c r="AK414" i="7"/>
  <c r="AK443"/>
  <c r="AI443"/>
  <c r="Z432"/>
  <c r="K36" i="28" s="1"/>
  <c r="X432" i="7"/>
  <c r="K35" i="27" s="1"/>
  <c r="AM413" i="7"/>
  <c r="AK413"/>
  <c r="AI413"/>
  <c r="AK442"/>
  <c r="AI442"/>
  <c r="Z431"/>
  <c r="K35" i="28" s="1"/>
  <c r="X431" i="7"/>
  <c r="K34" i="27" s="1"/>
  <c r="X416" i="7"/>
  <c r="K19" i="27" s="1"/>
  <c r="AK412" i="7"/>
  <c r="AK441"/>
  <c r="AI441"/>
  <c r="Z430"/>
  <c r="K34" i="28" s="1"/>
  <c r="X430" i="7"/>
  <c r="K33" i="27" s="1"/>
  <c r="X415" i="7"/>
  <c r="K18" i="27" s="1"/>
  <c r="Z415" i="7"/>
  <c r="K19" i="28" s="1"/>
  <c r="AK411" i="7"/>
  <c r="AK440"/>
  <c r="AI440"/>
  <c r="X429"/>
  <c r="K32" i="27" s="1"/>
  <c r="Z414" i="7"/>
  <c r="K18" i="28" s="1"/>
  <c r="X414" i="7"/>
  <c r="K17" i="27" s="1"/>
  <c r="AM418" i="7"/>
  <c r="AK418"/>
  <c r="AI418"/>
  <c r="AK439"/>
  <c r="AI439"/>
  <c r="X428"/>
  <c r="K31" i="27" s="1"/>
  <c r="AK410" i="7"/>
  <c r="AK438"/>
  <c r="AI438"/>
  <c r="X427"/>
  <c r="K30" i="27" s="1"/>
  <c r="X410" i="7"/>
  <c r="K13" i="27" s="1"/>
  <c r="AK409" i="7"/>
  <c r="AG437"/>
  <c r="AE437"/>
  <c r="R417" s="1"/>
  <c r="X417" s="1"/>
  <c r="K20" i="27" s="1"/>
  <c r="AC437" i="7"/>
  <c r="X426"/>
  <c r="K29" i="27" s="1"/>
  <c r="X409" i="7"/>
  <c r="K12" i="27" s="1"/>
  <c r="Z409" i="7"/>
  <c r="K13" i="28" s="1"/>
  <c r="AK420" i="7"/>
  <c r="AK436"/>
  <c r="AI436"/>
  <c r="X425"/>
  <c r="K28" i="27" s="1"/>
  <c r="AM408" i="7"/>
  <c r="AK408"/>
  <c r="AI408"/>
  <c r="AK435"/>
  <c r="AI435"/>
  <c r="Z424"/>
  <c r="K28" i="28" s="1"/>
  <c r="X424" i="7"/>
  <c r="K27" i="27" s="1"/>
  <c r="X407" i="7"/>
  <c r="K10" i="27" s="1"/>
  <c r="AM407" i="7"/>
  <c r="AK407"/>
  <c r="AI407"/>
  <c r="AG434"/>
  <c r="AE434"/>
  <c r="AC434"/>
  <c r="Z423"/>
  <c r="K27" i="28" s="1"/>
  <c r="X423" i="7"/>
  <c r="K26" i="27" s="1"/>
  <c r="X406" i="7"/>
  <c r="K9" i="27" s="1"/>
  <c r="AM406" i="7"/>
  <c r="AK406"/>
  <c r="AI406"/>
  <c r="AK433"/>
  <c r="AI433"/>
  <c r="Z422"/>
  <c r="K26" i="28" s="1"/>
  <c r="X422" i="7"/>
  <c r="K25" i="27" s="1"/>
  <c r="V422" i="7"/>
  <c r="K25" i="25" s="1"/>
  <c r="X405" i="7"/>
  <c r="K8" i="27" s="1"/>
  <c r="AM405" i="7"/>
  <c r="AK405"/>
  <c r="AI405"/>
  <c r="J26" i="9"/>
  <c r="J27"/>
  <c r="J33"/>
  <c r="J34"/>
  <c r="J35"/>
  <c r="J36"/>
  <c r="J37"/>
  <c r="J39"/>
  <c r="J25"/>
  <c r="J19"/>
  <c r="J21"/>
  <c r="J22"/>
  <c r="V356" i="7"/>
  <c r="J8" i="25" s="1"/>
  <c r="V360" i="7"/>
  <c r="J12" i="25" s="1"/>
  <c r="V376" i="7"/>
  <c r="J28" i="25" s="1"/>
  <c r="O379" i="7"/>
  <c r="V371"/>
  <c r="J23" i="25" s="1"/>
  <c r="J40" i="26"/>
  <c r="J41" i="24"/>
  <c r="J15"/>
  <c r="Z387" i="7"/>
  <c r="J40" i="28" s="1"/>
  <c r="X387" i="7"/>
  <c r="J39" i="27" s="1"/>
  <c r="X372" i="7"/>
  <c r="J24" i="27" s="1"/>
  <c r="T359" i="7"/>
  <c r="J11" i="26" s="1"/>
  <c r="R359" i="7"/>
  <c r="J12" i="24" s="1"/>
  <c r="P359" i="7"/>
  <c r="X386"/>
  <c r="J38" i="27" s="1"/>
  <c r="X371" i="7"/>
  <c r="J23" i="27" s="1"/>
  <c r="AK396" i="7"/>
  <c r="AI396"/>
  <c r="Z385"/>
  <c r="J38" i="28" s="1"/>
  <c r="X385" i="7"/>
  <c r="J37" i="27" s="1"/>
  <c r="Z370" i="7"/>
  <c r="J23" i="28" s="1"/>
  <c r="X370" i="7"/>
  <c r="J22" i="27" s="1"/>
  <c r="AK395" i="7"/>
  <c r="AI395"/>
  <c r="X384"/>
  <c r="J36" i="27" s="1"/>
  <c r="Z384" i="7"/>
  <c r="J37" i="28" s="1"/>
  <c r="AK394" i="7"/>
  <c r="AI394"/>
  <c r="Z383"/>
  <c r="J36" i="28" s="1"/>
  <c r="X383" i="7"/>
  <c r="J35" i="27" s="1"/>
  <c r="X368" i="7"/>
  <c r="J20" i="27" s="1"/>
  <c r="AK393" i="7"/>
  <c r="AI393"/>
  <c r="Z382"/>
  <c r="J35" i="28" s="1"/>
  <c r="X382" i="7"/>
  <c r="J34" i="27" s="1"/>
  <c r="Z367" i="7"/>
  <c r="J20" i="28" s="1"/>
  <c r="X367" i="7"/>
  <c r="J19" i="27" s="1"/>
  <c r="AK392" i="7"/>
  <c r="AI392"/>
  <c r="Z381"/>
  <c r="J34" i="28" s="1"/>
  <c r="X381" i="7"/>
  <c r="J33" i="27" s="1"/>
  <c r="X366" i="7"/>
  <c r="J18" i="27" s="1"/>
  <c r="AK391" i="7"/>
  <c r="AI391"/>
  <c r="X380"/>
  <c r="J32" i="27" s="1"/>
  <c r="Z365" i="7"/>
  <c r="J18" i="28" s="1"/>
  <c r="X365" i="7"/>
  <c r="J17" i="27" s="1"/>
  <c r="AK390" i="7"/>
  <c r="AI390"/>
  <c r="X379"/>
  <c r="J31" i="27" s="1"/>
  <c r="T362" i="7"/>
  <c r="AK389"/>
  <c r="AI389"/>
  <c r="X378"/>
  <c r="J30" i="27" s="1"/>
  <c r="Z361" i="7"/>
  <c r="J14" i="28" s="1"/>
  <c r="X361" i="7"/>
  <c r="J13" i="27" s="1"/>
  <c r="AG388" i="7"/>
  <c r="AE388"/>
  <c r="AC388"/>
  <c r="P368" s="1"/>
  <c r="V368" s="1"/>
  <c r="J20" i="25" s="1"/>
  <c r="X377" i="7"/>
  <c r="J29" i="27" s="1"/>
  <c r="X360" i="7"/>
  <c r="J12" i="27" s="1"/>
  <c r="AK387" i="7"/>
  <c r="AI387"/>
  <c r="X376"/>
  <c r="J28" i="27" s="1"/>
  <c r="AK386" i="7"/>
  <c r="AI386"/>
  <c r="Z375"/>
  <c r="J28" i="28" s="1"/>
  <c r="X375" i="7"/>
  <c r="J27" i="27" s="1"/>
  <c r="X358" i="7"/>
  <c r="J10" i="27" s="1"/>
  <c r="AG385" i="7"/>
  <c r="T369" s="1"/>
  <c r="J21" i="26" s="1"/>
  <c r="AE385" i="7"/>
  <c r="AC385"/>
  <c r="Z374"/>
  <c r="J27" i="28" s="1"/>
  <c r="X374" i="7"/>
  <c r="J26" i="27" s="1"/>
  <c r="X357" i="7"/>
  <c r="J9" i="27" s="1"/>
  <c r="AK384" i="7"/>
  <c r="AI384"/>
  <c r="Z373"/>
  <c r="J26" i="28" s="1"/>
  <c r="X373" i="7"/>
  <c r="J25" i="27" s="1"/>
  <c r="V373" i="7"/>
  <c r="J25" i="25" s="1"/>
  <c r="X356" i="7"/>
  <c r="J8" i="27" s="1"/>
  <c r="Z368" i="7" l="1"/>
  <c r="J21" i="28" s="1"/>
  <c r="O13" i="24"/>
  <c r="R369" i="7"/>
  <c r="X369" s="1"/>
  <c r="J21" i="27" s="1"/>
  <c r="J20" i="9"/>
  <c r="AC417" i="7"/>
  <c r="AI417" s="1"/>
  <c r="M14" i="26"/>
  <c r="M16" s="1"/>
  <c r="T528" i="7"/>
  <c r="M15" i="24"/>
  <c r="M17" s="1"/>
  <c r="R528" i="7"/>
  <c r="X528" s="1"/>
  <c r="M16" i="27" s="1"/>
  <c r="AI526" i="7"/>
  <c r="AC532"/>
  <c r="J14" i="26"/>
  <c r="T364" i="7"/>
  <c r="L14" i="26"/>
  <c r="T468" i="7"/>
  <c r="L16" i="26" s="1"/>
  <c r="L15" i="24"/>
  <c r="R468" i="7"/>
  <c r="K15" i="24"/>
  <c r="R413" i="7"/>
  <c r="R13"/>
  <c r="R15" s="1"/>
  <c r="AK19"/>
  <c r="AI19"/>
  <c r="AM19"/>
  <c r="O9" i="24"/>
  <c r="O31"/>
  <c r="O20"/>
  <c r="O29"/>
  <c r="O40"/>
  <c r="O24"/>
  <c r="O33"/>
  <c r="O14"/>
  <c r="AK549" i="7"/>
  <c r="Z472"/>
  <c r="L21" i="28" s="1"/>
  <c r="V473" i="7"/>
  <c r="L21" i="25" s="1"/>
  <c r="L22" i="24"/>
  <c r="V417" i="7"/>
  <c r="K20" i="25" s="1"/>
  <c r="K21" i="24"/>
  <c r="Z417" i="7"/>
  <c r="K21" i="28" s="1"/>
  <c r="X473" i="7"/>
  <c r="L21" i="27" s="1"/>
  <c r="Z473" i="7"/>
  <c r="L22" i="28" s="1"/>
  <c r="Z369" i="7"/>
  <c r="J22" i="28" s="1"/>
  <c r="U379" i="7"/>
  <c r="Y379"/>
  <c r="J22" i="24"/>
  <c r="V369" i="7"/>
  <c r="J21" i="25" s="1"/>
  <c r="X472" i="7"/>
  <c r="L20" i="27" s="1"/>
  <c r="X532" i="7"/>
  <c r="M20" i="27" s="1"/>
  <c r="AI549" i="7"/>
  <c r="AM409"/>
  <c r="N12" i="25"/>
  <c r="O12" s="1"/>
  <c r="N23"/>
  <c r="O23" s="1"/>
  <c r="V492" i="7"/>
  <c r="L40" i="25" s="1"/>
  <c r="AI535" i="7"/>
  <c r="V552"/>
  <c r="M40" i="25" s="1"/>
  <c r="J31" i="9"/>
  <c r="V379" i="7"/>
  <c r="J31" i="25" s="1"/>
  <c r="J30" i="9"/>
  <c r="V378" i="7"/>
  <c r="J30" i="25" s="1"/>
  <c r="K30" i="9"/>
  <c r="V427" i="7"/>
  <c r="K30" i="25" s="1"/>
  <c r="L32" i="9"/>
  <c r="V484" i="7"/>
  <c r="L32" i="25" s="1"/>
  <c r="M25" i="9"/>
  <c r="V537" i="7"/>
  <c r="M25" i="25" s="1"/>
  <c r="V469" i="7"/>
  <c r="L17" i="25" s="1"/>
  <c r="K11" i="9"/>
  <c r="V408" i="7"/>
  <c r="K11" i="25" s="1"/>
  <c r="J32" i="9"/>
  <c r="V380" i="7"/>
  <c r="J32" i="25" s="1"/>
  <c r="M20" i="9"/>
  <c r="V532" i="7"/>
  <c r="M20" i="25" s="1"/>
  <c r="K31" i="9"/>
  <c r="V428" i="7"/>
  <c r="K31" i="25" s="1"/>
  <c r="Z525" i="7"/>
  <c r="M14" i="28" s="1"/>
  <c r="V525" i="7"/>
  <c r="M13" i="25" s="1"/>
  <c r="J10" i="9"/>
  <c r="V358" i="7"/>
  <c r="J10" i="25" s="1"/>
  <c r="J9" i="9"/>
  <c r="V357" i="7"/>
  <c r="J9" i="25" s="1"/>
  <c r="K28" i="9"/>
  <c r="V425" i="7"/>
  <c r="K28" i="25" s="1"/>
  <c r="K10" i="9"/>
  <c r="V407" i="7"/>
  <c r="K10" i="25" s="1"/>
  <c r="J38" i="9"/>
  <c r="V386" i="7"/>
  <c r="J38" i="25" s="1"/>
  <c r="K32" i="9"/>
  <c r="V429" i="7"/>
  <c r="K32" i="25" s="1"/>
  <c r="Z377" i="7"/>
  <c r="J30" i="28" s="1"/>
  <c r="V377" i="7"/>
  <c r="J29" i="25" s="1"/>
  <c r="Z490" i="7"/>
  <c r="L39" i="28" s="1"/>
  <c r="V490" i="7"/>
  <c r="L38" i="25" s="1"/>
  <c r="Z541" i="7"/>
  <c r="M30" i="28" s="1"/>
  <c r="V541" i="7"/>
  <c r="M29" i="25" s="1"/>
  <c r="V410" i="7"/>
  <c r="K13" i="25" s="1"/>
  <c r="Z416" i="7"/>
  <c r="K20" i="28" s="1"/>
  <c r="V416" i="7"/>
  <c r="K19" i="25" s="1"/>
  <c r="L27" i="9"/>
  <c r="V479" i="7"/>
  <c r="L27" i="25" s="1"/>
  <c r="M30" i="9"/>
  <c r="V542" i="7"/>
  <c r="M30" i="25" s="1"/>
  <c r="L8" i="9"/>
  <c r="V460" i="7"/>
  <c r="L8" i="25" s="1"/>
  <c r="K24" i="9"/>
  <c r="V421" i="7"/>
  <c r="K24" i="25" s="1"/>
  <c r="K9" i="9"/>
  <c r="V406" i="7"/>
  <c r="K9" i="25" s="1"/>
  <c r="L29" i="9"/>
  <c r="V481" i="7"/>
  <c r="L29" i="25" s="1"/>
  <c r="Z521" i="7"/>
  <c r="M10" i="28" s="1"/>
  <c r="J11" i="9"/>
  <c r="V359" i="7"/>
  <c r="J11" i="25" s="1"/>
  <c r="K29" i="9"/>
  <c r="V426" i="7"/>
  <c r="K29" i="25" s="1"/>
  <c r="Z487" i="7"/>
  <c r="L36" i="28" s="1"/>
  <c r="V487" i="7"/>
  <c r="L35" i="25" s="1"/>
  <c r="N35" s="1"/>
  <c r="O35" s="1"/>
  <c r="M38" i="9"/>
  <c r="V550" i="7"/>
  <c r="M38" i="25" s="1"/>
  <c r="J18" i="9"/>
  <c r="V366" i="7"/>
  <c r="J18" i="25" s="1"/>
  <c r="J24" i="9"/>
  <c r="V372" i="7"/>
  <c r="J24" i="25" s="1"/>
  <c r="Z476" i="7"/>
  <c r="L25" i="28" s="1"/>
  <c r="V476" i="7"/>
  <c r="L24" i="25" s="1"/>
  <c r="Z542" i="7"/>
  <c r="M31" i="28" s="1"/>
  <c r="Z419" i="7"/>
  <c r="K23" i="28" s="1"/>
  <c r="Z550" i="7"/>
  <c r="M39" i="28" s="1"/>
  <c r="Z358" i="7"/>
  <c r="J11" i="28" s="1"/>
  <c r="Z357" i="7"/>
  <c r="J10" i="28" s="1"/>
  <c r="Z479" i="7"/>
  <c r="L28" i="28" s="1"/>
  <c r="Z379" i="7"/>
  <c r="J32" i="28" s="1"/>
  <c r="Z410" i="7"/>
  <c r="K14" i="28" s="1"/>
  <c r="AM526" i="7"/>
  <c r="Z481"/>
  <c r="L30" i="28" s="1"/>
  <c r="Z406" i="7"/>
  <c r="K10" i="28" s="1"/>
  <c r="V405" i="7"/>
  <c r="K8" i="25" s="1"/>
  <c r="Z405" i="7"/>
  <c r="K9" i="28" s="1"/>
  <c r="Z426" i="7"/>
  <c r="K30" i="28" s="1"/>
  <c r="Z532" i="7"/>
  <c r="M21" i="28" s="1"/>
  <c r="AI409" i="7"/>
  <c r="Z460"/>
  <c r="L9" i="28" s="1"/>
  <c r="Z360" i="7"/>
  <c r="J13" i="28" s="1"/>
  <c r="Z428" i="7"/>
  <c r="K32" i="28" s="1"/>
  <c r="AM530" i="7"/>
  <c r="Z407"/>
  <c r="K11" i="28" s="1"/>
  <c r="AK437" i="7"/>
  <c r="Z372"/>
  <c r="J25" i="28" s="1"/>
  <c r="AI388" i="7"/>
  <c r="AK385"/>
  <c r="Z378"/>
  <c r="J31" i="28" s="1"/>
  <c r="Z366" i="7"/>
  <c r="J19" i="28" s="1"/>
  <c r="X526" i="7"/>
  <c r="M14" i="27" s="1"/>
  <c r="Z429" i="7"/>
  <c r="K33" i="28" s="1"/>
  <c r="AI501" i="7"/>
  <c r="P463"/>
  <c r="X388"/>
  <c r="J40" i="27" s="1"/>
  <c r="AK434" i="7"/>
  <c r="Z537"/>
  <c r="M26" i="28" s="1"/>
  <c r="AI500" i="7"/>
  <c r="AI385"/>
  <c r="Z421"/>
  <c r="K25" i="28" s="1"/>
  <c r="AI492" i="7"/>
  <c r="AK492"/>
  <c r="Z386"/>
  <c r="J39" i="28" s="1"/>
  <c r="AI552" i="7"/>
  <c r="AK552"/>
  <c r="X466"/>
  <c r="L14" i="27" s="1"/>
  <c r="AI489" i="7"/>
  <c r="Z484"/>
  <c r="L33" i="28" s="1"/>
  <c r="Z492" i="7"/>
  <c r="L41" i="28" s="1"/>
  <c r="K22" i="9"/>
  <c r="X411" i="7"/>
  <c r="K14" i="27" s="1"/>
  <c r="Z427" i="7"/>
  <c r="K31" i="28" s="1"/>
  <c r="Z376" i="7"/>
  <c r="J29" i="28" s="1"/>
  <c r="X408" i="7"/>
  <c r="K11" i="27" s="1"/>
  <c r="AK489" i="7"/>
  <c r="L35" i="9"/>
  <c r="X552" i="7"/>
  <c r="M40" i="27" s="1"/>
  <c r="X362" i="7"/>
  <c r="J14" i="27" s="1"/>
  <c r="Z380" i="7"/>
  <c r="J33" i="28" s="1"/>
  <c r="P388" i="7"/>
  <c r="AI437"/>
  <c r="AI414"/>
  <c r="K19" i="9"/>
  <c r="Z520" i="7"/>
  <c r="M9" i="28" s="1"/>
  <c r="J12" i="9"/>
  <c r="Z425" i="7"/>
  <c r="K29" i="28" s="1"/>
  <c r="M8" i="9"/>
  <c r="Z461" i="7"/>
  <c r="L10" i="28" s="1"/>
  <c r="X492" i="7"/>
  <c r="L40" i="27" s="1"/>
  <c r="L24" i="9"/>
  <c r="L9"/>
  <c r="J8"/>
  <c r="J29"/>
  <c r="AI434" i="7"/>
  <c r="AK446"/>
  <c r="X437"/>
  <c r="K40" i="27" s="1"/>
  <c r="AK548" i="7"/>
  <c r="M9" i="9"/>
  <c r="J28"/>
  <c r="L40"/>
  <c r="M29"/>
  <c r="X359" i="7"/>
  <c r="J11" i="27" s="1"/>
  <c r="J23" i="9"/>
  <c r="L38"/>
  <c r="AK388" i="7"/>
  <c r="Z408"/>
  <c r="K12" i="28" s="1"/>
  <c r="Z552" i="7"/>
  <c r="M41" i="28" s="1"/>
  <c r="Z469" i="7"/>
  <c r="L18" i="28" s="1"/>
  <c r="X523" i="7"/>
  <c r="M11" i="27" s="1"/>
  <c r="P523" i="7"/>
  <c r="AI561"/>
  <c r="AK561"/>
  <c r="AI548"/>
  <c r="AI560"/>
  <c r="X463"/>
  <c r="L11" i="27" s="1"/>
  <c r="AI464" i="7"/>
  <c r="AI466"/>
  <c r="AI467"/>
  <c r="AI469"/>
  <c r="AK501"/>
  <c r="AI411"/>
  <c r="AM412"/>
  <c r="AI410"/>
  <c r="AM420"/>
  <c r="AI415"/>
  <c r="AI446"/>
  <c r="Z356"/>
  <c r="J9" i="28" s="1"/>
  <c r="Z371" i="7"/>
  <c r="J24" i="28" s="1"/>
  <c r="Z359" i="7"/>
  <c r="J12" i="28" s="1"/>
  <c r="P411" i="7" l="1"/>
  <c r="P413" s="1"/>
  <c r="K16" i="9" s="1"/>
  <c r="AM417" i="7"/>
  <c r="X413"/>
  <c r="K16" i="27" s="1"/>
  <c r="K17" i="24"/>
  <c r="X468" i="7"/>
  <c r="L16" i="27" s="1"/>
  <c r="L17" i="24"/>
  <c r="J16" i="26"/>
  <c r="X364" i="7"/>
  <c r="J16" i="27" s="1"/>
  <c r="AM532" i="7"/>
  <c r="AI532"/>
  <c r="D17" i="24"/>
  <c r="V15" i="7"/>
  <c r="D16" i="25" s="1"/>
  <c r="M40" i="9"/>
  <c r="K14"/>
  <c r="V411" i="7"/>
  <c r="K14" i="25" s="1"/>
  <c r="Z437" i="7"/>
  <c r="K41" i="28" s="1"/>
  <c r="V437" i="7"/>
  <c r="K40" i="25" s="1"/>
  <c r="M11" i="9"/>
  <c r="V523" i="7"/>
  <c r="M11" i="25" s="1"/>
  <c r="L11" i="9"/>
  <c r="V463" i="7"/>
  <c r="L11" i="25" s="1"/>
  <c r="Z388" i="7"/>
  <c r="J41" i="28" s="1"/>
  <c r="V388" i="7"/>
  <c r="J40" i="25" s="1"/>
  <c r="P526" i="7"/>
  <c r="P528" s="1"/>
  <c r="M16" i="9" s="1"/>
  <c r="Z463" i="7"/>
  <c r="L12" i="28" s="1"/>
  <c r="K40" i="9"/>
  <c r="P362" i="7"/>
  <c r="J40" i="9"/>
  <c r="Z523" i="7"/>
  <c r="M12" i="28" s="1"/>
  <c r="P466" i="7"/>
  <c r="P468" s="1"/>
  <c r="L16" i="9" s="1"/>
  <c r="Z411" i="7"/>
  <c r="K15" i="28" s="1"/>
  <c r="V413" i="7" l="1"/>
  <c r="K16" i="25" s="1"/>
  <c r="Z413" i="7"/>
  <c r="K17" i="28" s="1"/>
  <c r="Z528" i="7"/>
  <c r="M17" i="28" s="1"/>
  <c r="V528" i="7"/>
  <c r="M16" i="25" s="1"/>
  <c r="Z468" i="7"/>
  <c r="L17" i="28" s="1"/>
  <c r="V468" i="7"/>
  <c r="L16" i="25" s="1"/>
  <c r="Z362" i="7"/>
  <c r="J15" i="28" s="1"/>
  <c r="P364" i="7"/>
  <c r="M14" i="9"/>
  <c r="V526" i="7"/>
  <c r="M14" i="25" s="1"/>
  <c r="V362" i="7"/>
  <c r="J14" i="25" s="1"/>
  <c r="L14" i="9"/>
  <c r="V466" i="7"/>
  <c r="L14" i="25" s="1"/>
  <c r="J14" i="9"/>
  <c r="Z526" i="7"/>
  <c r="M15" i="28" s="1"/>
  <c r="Z466" i="7"/>
  <c r="L15" i="28" s="1"/>
  <c r="J16" i="9" l="1"/>
  <c r="Z364" i="7"/>
  <c r="J17" i="28" s="1"/>
  <c r="V364" i="7"/>
  <c r="J16" i="25" s="1"/>
  <c r="I39" i="9"/>
  <c r="I37"/>
  <c r="I35"/>
  <c r="I34"/>
  <c r="I33"/>
  <c r="I30"/>
  <c r="I29"/>
  <c r="I28"/>
  <c r="I26"/>
  <c r="I25"/>
  <c r="I10"/>
  <c r="I12"/>
  <c r="I18"/>
  <c r="I19"/>
  <c r="I20"/>
  <c r="I22"/>
  <c r="I23"/>
  <c r="P297" i="7"/>
  <c r="I8" i="9" s="1"/>
  <c r="P321" i="7"/>
  <c r="P325"/>
  <c r="Z306"/>
  <c r="I18" i="28" s="1"/>
  <c r="V327" i="7"/>
  <c r="I38" i="25" s="1"/>
  <c r="P320" i="7"/>
  <c r="O320" s="1"/>
  <c r="I41" i="24"/>
  <c r="P329" i="7"/>
  <c r="R303"/>
  <c r="Z328"/>
  <c r="I40" i="28" s="1"/>
  <c r="X328" i="7"/>
  <c r="I39" i="27" s="1"/>
  <c r="X313" i="7"/>
  <c r="I24" i="27" s="1"/>
  <c r="T300" i="7"/>
  <c r="I11" i="26" s="1"/>
  <c r="P300" i="7"/>
  <c r="X327"/>
  <c r="I38" i="27" s="1"/>
  <c r="Z312" i="7"/>
  <c r="I24" i="28" s="1"/>
  <c r="X312" i="7"/>
  <c r="I23" i="27" s="1"/>
  <c r="AK337" i="7"/>
  <c r="AI337"/>
  <c r="Z326"/>
  <c r="I38" i="28" s="1"/>
  <c r="X326" i="7"/>
  <c r="I37" i="27" s="1"/>
  <c r="Z311" i="7"/>
  <c r="I23" i="28" s="1"/>
  <c r="X311" i="7"/>
  <c r="I22" i="27" s="1"/>
  <c r="AK336" i="7"/>
  <c r="AI336"/>
  <c r="X325"/>
  <c r="I36" i="27" s="1"/>
  <c r="AK335" i="7"/>
  <c r="AI335"/>
  <c r="Z324"/>
  <c r="I36" i="28" s="1"/>
  <c r="X324" i="7"/>
  <c r="I35" i="27" s="1"/>
  <c r="AK334" i="7"/>
  <c r="AI334"/>
  <c r="Z323"/>
  <c r="I35" i="28" s="1"/>
  <c r="X323" i="7"/>
  <c r="I34" i="27" s="1"/>
  <c r="Z308" i="7"/>
  <c r="I20" i="28" s="1"/>
  <c r="X308" i="7"/>
  <c r="I19" i="27" s="1"/>
  <c r="AK333" i="7"/>
  <c r="AI333"/>
  <c r="Z322"/>
  <c r="I34" i="28" s="1"/>
  <c r="X322" i="7"/>
  <c r="I33" i="27" s="1"/>
  <c r="X307" i="7"/>
  <c r="I18" i="27" s="1"/>
  <c r="AK332" i="7"/>
  <c r="AI332"/>
  <c r="X321"/>
  <c r="I32" i="27" s="1"/>
  <c r="AK331" i="7"/>
  <c r="AI331"/>
  <c r="X320"/>
  <c r="I31" i="27" s="1"/>
  <c r="T303" i="7"/>
  <c r="AK330"/>
  <c r="AI330"/>
  <c r="X319"/>
  <c r="I30" i="27" s="1"/>
  <c r="Z319" i="7"/>
  <c r="I31" i="28" s="1"/>
  <c r="Z302" i="7"/>
  <c r="I14" i="28" s="1"/>
  <c r="X302" i="7"/>
  <c r="I13" i="27" s="1"/>
  <c r="AG329" i="7"/>
  <c r="AE329"/>
  <c r="R309" s="1"/>
  <c r="AC329"/>
  <c r="X318"/>
  <c r="I29" i="27" s="1"/>
  <c r="Z301" i="7"/>
  <c r="I13" i="28" s="1"/>
  <c r="X301" i="7"/>
  <c r="I12" i="27" s="1"/>
  <c r="AK328" i="7"/>
  <c r="AI328"/>
  <c r="X317"/>
  <c r="I28" i="27" s="1"/>
  <c r="Z317" i="7"/>
  <c r="I29" i="28" s="1"/>
  <c r="AK327" i="7"/>
  <c r="AI327"/>
  <c r="X316"/>
  <c r="I27" i="27" s="1"/>
  <c r="Z299" i="7"/>
  <c r="I11" i="28" s="1"/>
  <c r="X299" i="7"/>
  <c r="I10" i="27" s="1"/>
  <c r="AG326" i="7"/>
  <c r="AE326"/>
  <c r="R310" s="1"/>
  <c r="I22" i="24" s="1"/>
  <c r="AC326" i="7"/>
  <c r="P310" s="1"/>
  <c r="Z315"/>
  <c r="I27" i="28" s="1"/>
  <c r="X315" i="7"/>
  <c r="I26" i="27" s="1"/>
  <c r="X298" i="7"/>
  <c r="I9" i="27" s="1"/>
  <c r="AK325" i="7"/>
  <c r="AI325"/>
  <c r="Z314"/>
  <c r="I26" i="28" s="1"/>
  <c r="X314" i="7"/>
  <c r="I25" i="27" s="1"/>
  <c r="V314" i="7"/>
  <c r="I25" i="25" s="1"/>
  <c r="X297" i="7"/>
  <c r="I8" i="27" s="1"/>
  <c r="H26" i="9"/>
  <c r="H27"/>
  <c r="H33"/>
  <c r="H34"/>
  <c r="H35"/>
  <c r="H36"/>
  <c r="H37"/>
  <c r="H25"/>
  <c r="H12"/>
  <c r="H22"/>
  <c r="H23"/>
  <c r="Z239" i="7"/>
  <c r="H9" i="28" s="1"/>
  <c r="V248" i="7"/>
  <c r="H17" i="25" s="1"/>
  <c r="P259" i="7"/>
  <c r="P273"/>
  <c r="P271" s="1"/>
  <c r="P244"/>
  <c r="H13" i="9" s="1"/>
  <c r="N13" s="1"/>
  <c r="H40" i="26"/>
  <c r="H41" i="24"/>
  <c r="R245" i="7"/>
  <c r="X270"/>
  <c r="H39" i="27" s="1"/>
  <c r="X255" i="7"/>
  <c r="H24" i="27" s="1"/>
  <c r="T242" i="7"/>
  <c r="H11" i="26" s="1"/>
  <c r="P242" i="7"/>
  <c r="X269"/>
  <c r="H38" i="27" s="1"/>
  <c r="Z254" i="7"/>
  <c r="H24" i="28" s="1"/>
  <c r="X254" i="7"/>
  <c r="H23" i="27" s="1"/>
  <c r="AK279" i="7"/>
  <c r="AI279"/>
  <c r="Z268"/>
  <c r="H38" i="28" s="1"/>
  <c r="X268" i="7"/>
  <c r="H37" i="27" s="1"/>
  <c r="Z253" i="7"/>
  <c r="H23" i="28" s="1"/>
  <c r="X253" i="7"/>
  <c r="H22" i="27" s="1"/>
  <c r="AK278" i="7"/>
  <c r="AI278"/>
  <c r="Z267"/>
  <c r="H37" i="28" s="1"/>
  <c r="X267" i="7"/>
  <c r="H36" i="27" s="1"/>
  <c r="AK277" i="7"/>
  <c r="AI277"/>
  <c r="Z266"/>
  <c r="H36" i="28" s="1"/>
  <c r="X266" i="7"/>
  <c r="H35" i="27" s="1"/>
  <c r="AK276" i="7"/>
  <c r="AI276"/>
  <c r="X265"/>
  <c r="H34" i="27" s="1"/>
  <c r="Z265" i="7"/>
  <c r="H35" i="28" s="1"/>
  <c r="X250" i="7"/>
  <c r="H19" i="27" s="1"/>
  <c r="AK275" i="7"/>
  <c r="AI275"/>
  <c r="Z264"/>
  <c r="H34" i="28" s="1"/>
  <c r="X264" i="7"/>
  <c r="H33" i="27" s="1"/>
  <c r="X249" i="7"/>
  <c r="H18" i="27" s="1"/>
  <c r="AK274" i="7"/>
  <c r="AI274"/>
  <c r="X263"/>
  <c r="H32" i="27" s="1"/>
  <c r="X248" i="7"/>
  <c r="H17" i="27" s="1"/>
  <c r="AK273" i="7"/>
  <c r="AI273"/>
  <c r="X262"/>
  <c r="H31" i="27" s="1"/>
  <c r="T245" i="7"/>
  <c r="AK272"/>
  <c r="AI272"/>
  <c r="X261"/>
  <c r="H30" i="27" s="1"/>
  <c r="X244" i="7"/>
  <c r="H13" i="27" s="1"/>
  <c r="AG271" i="7"/>
  <c r="T251" s="1"/>
  <c r="H20" i="26" s="1"/>
  <c r="N20" s="1"/>
  <c r="AE271" i="7"/>
  <c r="AC271"/>
  <c r="P251" s="1"/>
  <c r="V251" s="1"/>
  <c r="H20" i="25" s="1"/>
  <c r="X260" i="7"/>
  <c r="H29" i="27" s="1"/>
  <c r="Z243" i="7"/>
  <c r="H13" i="28" s="1"/>
  <c r="X243" i="7"/>
  <c r="H12" i="27" s="1"/>
  <c r="AK270" i="7"/>
  <c r="AI270"/>
  <c r="X259"/>
  <c r="H28" i="27" s="1"/>
  <c r="AK269" i="7"/>
  <c r="AI269"/>
  <c r="Z258"/>
  <c r="H28" i="28" s="1"/>
  <c r="X258" i="7"/>
  <c r="H27" i="27" s="1"/>
  <c r="X241" i="7"/>
  <c r="H10" i="27" s="1"/>
  <c r="AG268" i="7"/>
  <c r="T252" s="1"/>
  <c r="H21" i="26" s="1"/>
  <c r="N21" s="1"/>
  <c r="AE268" i="7"/>
  <c r="H22" i="24" s="1"/>
  <c r="AC268" i="7"/>
  <c r="P252" s="1"/>
  <c r="X257"/>
  <c r="H26" i="27" s="1"/>
  <c r="Z257" i="7"/>
  <c r="H27" i="28" s="1"/>
  <c r="X240" i="7"/>
  <c r="H9" i="27" s="1"/>
  <c r="AK267" i="7"/>
  <c r="AI267"/>
  <c r="Z256"/>
  <c r="H26" i="28" s="1"/>
  <c r="X256" i="7"/>
  <c r="H25" i="27" s="1"/>
  <c r="V256" i="7"/>
  <c r="H25" i="25" s="1"/>
  <c r="X239" i="7"/>
  <c r="H8" i="27" s="1"/>
  <c r="G27" i="9"/>
  <c r="G30"/>
  <c r="G33"/>
  <c r="G35"/>
  <c r="G36"/>
  <c r="G37"/>
  <c r="G38"/>
  <c r="G39"/>
  <c r="G25"/>
  <c r="G12"/>
  <c r="G18"/>
  <c r="G19"/>
  <c r="G20"/>
  <c r="G21"/>
  <c r="G22"/>
  <c r="G23"/>
  <c r="G8"/>
  <c r="V185" i="7"/>
  <c r="G9" i="25" s="1"/>
  <c r="P210" i="7"/>
  <c r="V210" s="1"/>
  <c r="G34" i="25" s="1"/>
  <c r="P204" i="7"/>
  <c r="V204" s="1"/>
  <c r="G28" i="25" s="1"/>
  <c r="P221" i="7"/>
  <c r="P207"/>
  <c r="O207" s="1"/>
  <c r="P186"/>
  <c r="P202"/>
  <c r="P217"/>
  <c r="P216" s="1"/>
  <c r="G40" i="26"/>
  <c r="G41" i="24"/>
  <c r="R190" i="7"/>
  <c r="Z215"/>
  <c r="G40" i="28" s="1"/>
  <c r="X215" i="7"/>
  <c r="G39" i="27" s="1"/>
  <c r="X200" i="7"/>
  <c r="G24" i="27" s="1"/>
  <c r="AM195" i="7"/>
  <c r="AK195"/>
  <c r="AI195"/>
  <c r="T187"/>
  <c r="G11" i="26" s="1"/>
  <c r="P187" i="7"/>
  <c r="X214"/>
  <c r="G38" i="27" s="1"/>
  <c r="Z214" i="7"/>
  <c r="G39" i="28" s="1"/>
  <c r="Z199" i="7"/>
  <c r="G24" i="28" s="1"/>
  <c r="X199" i="7"/>
  <c r="G23" i="27" s="1"/>
  <c r="AM198" i="7"/>
  <c r="AK198"/>
  <c r="AI198"/>
  <c r="AK224"/>
  <c r="AI224"/>
  <c r="Z213"/>
  <c r="G38" i="28" s="1"/>
  <c r="X213" i="7"/>
  <c r="G37" i="27" s="1"/>
  <c r="X198" i="7"/>
  <c r="G22" i="27" s="1"/>
  <c r="Z198" i="7"/>
  <c r="G23" i="28" s="1"/>
  <c r="AK194" i="7"/>
  <c r="AI194"/>
  <c r="AK223"/>
  <c r="AI223"/>
  <c r="Z212"/>
  <c r="G37" i="28" s="1"/>
  <c r="X212" i="7"/>
  <c r="G36" i="27" s="1"/>
  <c r="Z197" i="7"/>
  <c r="G22" i="28" s="1"/>
  <c r="X197" i="7"/>
  <c r="G21" i="27" s="1"/>
  <c r="AM193" i="7"/>
  <c r="AK193"/>
  <c r="AI193"/>
  <c r="AK222"/>
  <c r="AI222"/>
  <c r="Z211"/>
  <c r="G36" i="28" s="1"/>
  <c r="X211" i="7"/>
  <c r="G35" i="27" s="1"/>
  <c r="AM192" i="7"/>
  <c r="AK192"/>
  <c r="AI192"/>
  <c r="AK221"/>
  <c r="AI221"/>
  <c r="X210"/>
  <c r="G34" i="27" s="1"/>
  <c r="X195" i="7"/>
  <c r="G19" i="27" s="1"/>
  <c r="Z195" i="7"/>
  <c r="G20" i="28" s="1"/>
  <c r="AM191" i="7"/>
  <c r="AK191"/>
  <c r="AI191"/>
  <c r="AK220"/>
  <c r="AI220"/>
  <c r="Z209"/>
  <c r="G34" i="28" s="1"/>
  <c r="X209" i="7"/>
  <c r="G33" i="27" s="1"/>
  <c r="Z194" i="7"/>
  <c r="G19" i="28" s="1"/>
  <c r="X194" i="7"/>
  <c r="G18" i="27" s="1"/>
  <c r="AM190" i="7"/>
  <c r="AK190"/>
  <c r="AI190"/>
  <c r="AK219"/>
  <c r="AI219"/>
  <c r="X208"/>
  <c r="G32" i="27" s="1"/>
  <c r="X193" i="7"/>
  <c r="G17" i="27" s="1"/>
  <c r="AM197" i="7"/>
  <c r="AK197"/>
  <c r="AI197"/>
  <c r="AK218"/>
  <c r="AI218"/>
  <c r="X207"/>
  <c r="G31" i="27" s="1"/>
  <c r="T190" i="7"/>
  <c r="AK189"/>
  <c r="AM189"/>
  <c r="AK217"/>
  <c r="AI217"/>
  <c r="X206"/>
  <c r="G30" i="27" s="1"/>
  <c r="Z206" i="7"/>
  <c r="G31" i="28" s="1"/>
  <c r="X189" i="7"/>
  <c r="G13" i="27" s="1"/>
  <c r="AM188" i="7"/>
  <c r="AK188"/>
  <c r="AI188"/>
  <c r="AG216"/>
  <c r="AC216"/>
  <c r="X205"/>
  <c r="G29" i="27" s="1"/>
  <c r="Z188" i="7"/>
  <c r="G13" i="28" s="1"/>
  <c r="X188" i="7"/>
  <c r="G12" i="27" s="1"/>
  <c r="AK199" i="7"/>
  <c r="AK215"/>
  <c r="AI215"/>
  <c r="X204"/>
  <c r="G28" i="27" s="1"/>
  <c r="AM187" i="7"/>
  <c r="AK187"/>
  <c r="AI187"/>
  <c r="Z203"/>
  <c r="G28" i="28" s="1"/>
  <c r="X203" i="7"/>
  <c r="G27" i="27" s="1"/>
  <c r="X186" i="7"/>
  <c r="G10" i="27" s="1"/>
  <c r="AM186" i="7"/>
  <c r="AK186"/>
  <c r="AI186"/>
  <c r="AG213"/>
  <c r="AE213"/>
  <c r="AC213"/>
  <c r="X202"/>
  <c r="G26" i="27" s="1"/>
  <c r="X185" i="7"/>
  <c r="G9" i="27" s="1"/>
  <c r="AM185" i="7"/>
  <c r="AK185"/>
  <c r="AI185"/>
  <c r="AK212"/>
  <c r="AI212"/>
  <c r="X201"/>
  <c r="G25" i="27" s="1"/>
  <c r="V201" i="7"/>
  <c r="G25" i="25" s="1"/>
  <c r="X184" i="7"/>
  <c r="G8" i="27" s="1"/>
  <c r="V184" i="7"/>
  <c r="G8" i="25" s="1"/>
  <c r="AM184" i="7"/>
  <c r="AK184"/>
  <c r="AI184"/>
  <c r="Z123"/>
  <c r="F9" i="28" s="1"/>
  <c r="AC128" i="7"/>
  <c r="Z153"/>
  <c r="F39" i="28" s="1"/>
  <c r="P156" i="7"/>
  <c r="P155" s="1"/>
  <c r="AC130"/>
  <c r="AI130" s="1"/>
  <c r="AI129"/>
  <c r="P143"/>
  <c r="AC138"/>
  <c r="AC139" s="1"/>
  <c r="AI133"/>
  <c r="P137"/>
  <c r="AC69"/>
  <c r="F27" i="9"/>
  <c r="F33"/>
  <c r="F35"/>
  <c r="F36"/>
  <c r="F37"/>
  <c r="F39"/>
  <c r="F25"/>
  <c r="F12"/>
  <c r="F18"/>
  <c r="F20"/>
  <c r="F21"/>
  <c r="F23"/>
  <c r="Z147" i="7"/>
  <c r="F33" i="28" s="1"/>
  <c r="Z149" i="7"/>
  <c r="F35" i="28" s="1"/>
  <c r="F26" i="9"/>
  <c r="AC152" i="7"/>
  <c r="F40" i="26"/>
  <c r="F41" i="24"/>
  <c r="R129" i="7"/>
  <c r="Z154"/>
  <c r="F40" i="28" s="1"/>
  <c r="X154" i="7"/>
  <c r="F39" i="27" s="1"/>
  <c r="X139" i="7"/>
  <c r="F24" i="27" s="1"/>
  <c r="AM134" i="7"/>
  <c r="AK134"/>
  <c r="AI134"/>
  <c r="R126"/>
  <c r="F12" i="24" s="1"/>
  <c r="X153" i="7"/>
  <c r="F38" i="27" s="1"/>
  <c r="Z138" i="7"/>
  <c r="F24" i="28" s="1"/>
  <c r="X138" i="7"/>
  <c r="F23" i="27" s="1"/>
  <c r="AM137" i="7"/>
  <c r="AK137"/>
  <c r="AI137"/>
  <c r="AK163"/>
  <c r="Z152"/>
  <c r="F38" i="28" s="1"/>
  <c r="X152" i="7"/>
  <c r="F37" i="27" s="1"/>
  <c r="X137" i="7"/>
  <c r="F22" i="27" s="1"/>
  <c r="AK133" i="7"/>
  <c r="AK162"/>
  <c r="AI162"/>
  <c r="Z151"/>
  <c r="F37" i="28" s="1"/>
  <c r="X151" i="7"/>
  <c r="F36" i="27" s="1"/>
  <c r="Z136" i="7"/>
  <c r="F22" i="28" s="1"/>
  <c r="X136" i="7"/>
  <c r="F21" i="27" s="1"/>
  <c r="AK132" i="7"/>
  <c r="AI132"/>
  <c r="AM132"/>
  <c r="AK161"/>
  <c r="AI161"/>
  <c r="Z150"/>
  <c r="F36" i="28" s="1"/>
  <c r="X150" i="7"/>
  <c r="F35" i="27" s="1"/>
  <c r="AM131" i="7"/>
  <c r="AK131"/>
  <c r="AI131"/>
  <c r="AK160"/>
  <c r="AI160"/>
  <c r="X149"/>
  <c r="F34" i="27" s="1"/>
  <c r="X134" i="7"/>
  <c r="F19" i="27" s="1"/>
  <c r="AK130" i="7"/>
  <c r="AK159"/>
  <c r="AI159"/>
  <c r="Z148"/>
  <c r="F34" i="28" s="1"/>
  <c r="X148" i="7"/>
  <c r="F33" i="27" s="1"/>
  <c r="Z133" i="7"/>
  <c r="F19" i="28" s="1"/>
  <c r="X133" i="7"/>
  <c r="F18" i="27" s="1"/>
  <c r="AK129" i="7"/>
  <c r="AK158"/>
  <c r="AI158"/>
  <c r="X147"/>
  <c r="F32" i="27" s="1"/>
  <c r="X132" i="7"/>
  <c r="F17" i="27" s="1"/>
  <c r="AM136" i="7"/>
  <c r="AK136"/>
  <c r="AI136"/>
  <c r="AK157"/>
  <c r="AI157"/>
  <c r="X146"/>
  <c r="F31" i="27" s="1"/>
  <c r="T129" i="7"/>
  <c r="AK128"/>
  <c r="AK156"/>
  <c r="AI156"/>
  <c r="X145"/>
  <c r="F30" i="27" s="1"/>
  <c r="X128" i="7"/>
  <c r="F13" i="27" s="1"/>
  <c r="AM127" i="7"/>
  <c r="AK127"/>
  <c r="AI127"/>
  <c r="AG155"/>
  <c r="AE155"/>
  <c r="R135" s="1"/>
  <c r="Z135" s="1"/>
  <c r="F21" i="28" s="1"/>
  <c r="AC155" i="7"/>
  <c r="X144"/>
  <c r="F29" i="27" s="1"/>
  <c r="Z127" i="7"/>
  <c r="F13" i="28" s="1"/>
  <c r="X127" i="7"/>
  <c r="F12" i="27" s="1"/>
  <c r="AK138" i="7"/>
  <c r="AK154"/>
  <c r="AI154"/>
  <c r="X143"/>
  <c r="F28" i="27" s="1"/>
  <c r="AM126" i="7"/>
  <c r="AK126"/>
  <c r="AI126"/>
  <c r="AK153"/>
  <c r="AI153"/>
  <c r="Z142"/>
  <c r="F28" i="28" s="1"/>
  <c r="X142" i="7"/>
  <c r="F27" i="27" s="1"/>
  <c r="X125" i="7"/>
  <c r="F10" i="27" s="1"/>
  <c r="AM125" i="7"/>
  <c r="AK125"/>
  <c r="AI125"/>
  <c r="AG152"/>
  <c r="AE152"/>
  <c r="Z141"/>
  <c r="F27" i="28" s="1"/>
  <c r="X141" i="7"/>
  <c r="F26" i="27" s="1"/>
  <c r="X124" i="7"/>
  <c r="F9" i="27" s="1"/>
  <c r="AM124" i="7"/>
  <c r="AK124"/>
  <c r="AI124"/>
  <c r="AK151"/>
  <c r="AI151"/>
  <c r="Z140"/>
  <c r="F26" i="28" s="1"/>
  <c r="X140" i="7"/>
  <c r="F25" i="27" s="1"/>
  <c r="V140" i="7"/>
  <c r="F25" i="25" s="1"/>
  <c r="X123" i="7"/>
  <c r="F8" i="27" s="1"/>
  <c r="AM123" i="7"/>
  <c r="AK123"/>
  <c r="AI123"/>
  <c r="AC68"/>
  <c r="AC74" s="1"/>
  <c r="P63"/>
  <c r="P62"/>
  <c r="E8" i="9" s="1"/>
  <c r="E26"/>
  <c r="E27"/>
  <c r="E28"/>
  <c r="E29"/>
  <c r="E31"/>
  <c r="E32"/>
  <c r="E33"/>
  <c r="E34"/>
  <c r="E35"/>
  <c r="E36"/>
  <c r="E37"/>
  <c r="E39"/>
  <c r="E10"/>
  <c r="E12"/>
  <c r="E18"/>
  <c r="E19"/>
  <c r="E21"/>
  <c r="E22"/>
  <c r="E23"/>
  <c r="E24"/>
  <c r="Z79" i="7"/>
  <c r="E41" i="24"/>
  <c r="Z92" i="7"/>
  <c r="Z84"/>
  <c r="AC102"/>
  <c r="AC103" s="1"/>
  <c r="V32"/>
  <c r="D33" i="25" s="1"/>
  <c r="N33" s="1"/>
  <c r="O33" s="1"/>
  <c r="V28" i="7"/>
  <c r="D29" i="25" s="1"/>
  <c r="V31" i="7"/>
  <c r="D32" i="25" s="1"/>
  <c r="I14" i="26" l="1"/>
  <c r="T305" i="7"/>
  <c r="I16" i="26" s="1"/>
  <c r="I15" i="24"/>
  <c r="R305" i="7"/>
  <c r="I17" i="24" s="1"/>
  <c r="F14" i="26"/>
  <c r="T131" i="7"/>
  <c r="F16" i="26" s="1"/>
  <c r="G14"/>
  <c r="T192" i="7"/>
  <c r="G16" i="26" s="1"/>
  <c r="AI128" i="7"/>
  <c r="AC135"/>
  <c r="H14" i="26"/>
  <c r="T247" i="7"/>
  <c r="H16" i="26" s="1"/>
  <c r="P130" i="7"/>
  <c r="AM139"/>
  <c r="AI139"/>
  <c r="G15" i="24"/>
  <c r="R192" i="7"/>
  <c r="H15" i="24"/>
  <c r="R247" i="7"/>
  <c r="F15" i="24"/>
  <c r="R131" i="7"/>
  <c r="O13" i="9"/>
  <c r="X252" i="7"/>
  <c r="H21" i="27" s="1"/>
  <c r="O21" i="26"/>
  <c r="O20"/>
  <c r="X310" i="7"/>
  <c r="I21" i="27" s="1"/>
  <c r="V309" i="7"/>
  <c r="I20" i="25" s="1"/>
  <c r="I21" i="24"/>
  <c r="X309" i="7"/>
  <c r="I20" i="27" s="1"/>
  <c r="Z309" i="7"/>
  <c r="I21" i="28" s="1"/>
  <c r="U207" i="7"/>
  <c r="Y207"/>
  <c r="U320"/>
  <c r="Y320"/>
  <c r="X251"/>
  <c r="H20" i="27" s="1"/>
  <c r="F21" i="24"/>
  <c r="V135" i="7"/>
  <c r="F20" i="25" s="1"/>
  <c r="X135" i="7"/>
  <c r="F20" i="27" s="1"/>
  <c r="AM138" i="7"/>
  <c r="N32" i="27"/>
  <c r="O32" s="1"/>
  <c r="N34"/>
  <c r="O34" s="1"/>
  <c r="Z94" i="7"/>
  <c r="E41" i="28" s="1"/>
  <c r="E25" i="9"/>
  <c r="V306" i="7"/>
  <c r="I17" i="25" s="1"/>
  <c r="F40" i="9"/>
  <c r="V155" i="7"/>
  <c r="F40" i="25" s="1"/>
  <c r="H24" i="9"/>
  <c r="V255" i="7"/>
  <c r="H24" i="25" s="1"/>
  <c r="I24" i="9"/>
  <c r="V313" i="7"/>
  <c r="I24" i="25" s="1"/>
  <c r="V128" i="7"/>
  <c r="F13" i="25" s="1"/>
  <c r="Z262" i="7"/>
  <c r="H32" i="28" s="1"/>
  <c r="V262" i="7"/>
  <c r="H31" i="25" s="1"/>
  <c r="Z124" i="7"/>
  <c r="F10" i="28" s="1"/>
  <c r="V124" i="7"/>
  <c r="F9" i="25" s="1"/>
  <c r="F24" i="9"/>
  <c r="V139" i="7"/>
  <c r="F24" i="25" s="1"/>
  <c r="G32" i="9"/>
  <c r="V208" i="7"/>
  <c r="G32" i="25" s="1"/>
  <c r="H11" i="9"/>
  <c r="Z269" i="7"/>
  <c r="H39" i="28" s="1"/>
  <c r="V269" i="7"/>
  <c r="H38" i="25" s="1"/>
  <c r="Z200" i="7"/>
  <c r="G25" i="28" s="1"/>
  <c r="V200" i="7"/>
  <c r="G24" i="25" s="1"/>
  <c r="H9" i="9"/>
  <c r="V240" i="7"/>
  <c r="H9" i="25" s="1"/>
  <c r="Z321" i="7"/>
  <c r="I33" i="28" s="1"/>
  <c r="V321" i="7"/>
  <c r="I32" i="25" s="1"/>
  <c r="V94" i="7"/>
  <c r="E40" i="25" s="1"/>
  <c r="E9" i="9"/>
  <c r="V63" i="7"/>
  <c r="E9" i="25" s="1"/>
  <c r="Z146" i="7"/>
  <c r="F32" i="28" s="1"/>
  <c r="V146" i="7"/>
  <c r="F31" i="25" s="1"/>
  <c r="G29" i="9"/>
  <c r="V205" i="7"/>
  <c r="G29" i="25" s="1"/>
  <c r="H29" i="9"/>
  <c r="V260" i="7"/>
  <c r="H29" i="25" s="1"/>
  <c r="I11" i="9"/>
  <c r="I9"/>
  <c r="V298" i="7"/>
  <c r="I9" i="25" s="1"/>
  <c r="E38" i="9"/>
  <c r="V92" i="7"/>
  <c r="E38" i="25" s="1"/>
  <c r="Z325" i="7"/>
  <c r="I37" i="28" s="1"/>
  <c r="V325" i="7"/>
  <c r="I36" i="25" s="1"/>
  <c r="N36" s="1"/>
  <c r="O36" s="1"/>
  <c r="Z144" i="7"/>
  <c r="F30" i="28" s="1"/>
  <c r="V144" i="7"/>
  <c r="F29" i="25" s="1"/>
  <c r="H10" i="9"/>
  <c r="V241" i="7"/>
  <c r="H10" i="25" s="1"/>
  <c r="H30" i="9"/>
  <c r="V261" i="7"/>
  <c r="H30" i="25" s="1"/>
  <c r="Z310" i="7"/>
  <c r="I22" i="28" s="1"/>
  <c r="V310" i="7"/>
  <c r="I21" i="25" s="1"/>
  <c r="Z244" i="7"/>
  <c r="H14" i="28" s="1"/>
  <c r="V244" i="7"/>
  <c r="H13" i="25" s="1"/>
  <c r="Z125" i="7"/>
  <c r="F11" i="28" s="1"/>
  <c r="V125" i="7"/>
  <c r="F10" i="25" s="1"/>
  <c r="F19" i="9"/>
  <c r="V134" i="7"/>
  <c r="F19" i="25" s="1"/>
  <c r="G11" i="9"/>
  <c r="V216" i="7"/>
  <c r="G40" i="25" s="1"/>
  <c r="H28" i="9"/>
  <c r="V259" i="7"/>
  <c r="H28" i="25" s="1"/>
  <c r="H18" i="9"/>
  <c r="V249" i="7"/>
  <c r="H18" i="25" s="1"/>
  <c r="N18" s="1"/>
  <c r="O18" s="1"/>
  <c r="I27" i="9"/>
  <c r="V316" i="7"/>
  <c r="I27" i="25" s="1"/>
  <c r="N27" s="1"/>
  <c r="O27" s="1"/>
  <c r="Z137" i="7"/>
  <c r="F23" i="28" s="1"/>
  <c r="V137" i="7"/>
  <c r="F22" i="25" s="1"/>
  <c r="N22" s="1"/>
  <c r="O22" s="1"/>
  <c r="I40" i="9"/>
  <c r="V329" i="7"/>
  <c r="I40" i="25" s="1"/>
  <c r="G26" i="9"/>
  <c r="V202" i="7"/>
  <c r="G26" i="25" s="1"/>
  <c r="N26" s="1"/>
  <c r="O26" s="1"/>
  <c r="Z263" i="7"/>
  <c r="H33" i="28" s="1"/>
  <c r="V263" i="7"/>
  <c r="H32" i="25" s="1"/>
  <c r="Z320" i="7"/>
  <c r="I32" i="28" s="1"/>
  <c r="V320" i="7"/>
  <c r="I31" i="25" s="1"/>
  <c r="E20" i="9"/>
  <c r="V74" i="7"/>
  <c r="E20" i="25" s="1"/>
  <c r="F28" i="9"/>
  <c r="V143" i="7"/>
  <c r="F28" i="25" s="1"/>
  <c r="Z186" i="7"/>
  <c r="G11" i="28" s="1"/>
  <c r="V186" i="7"/>
  <c r="G10" i="25" s="1"/>
  <c r="Z145" i="7"/>
  <c r="F31" i="28" s="1"/>
  <c r="V145" i="7"/>
  <c r="F30" i="25" s="1"/>
  <c r="Z207" i="7"/>
  <c r="G32" i="28" s="1"/>
  <c r="V207" i="7"/>
  <c r="G31" i="25" s="1"/>
  <c r="H19" i="9"/>
  <c r="V250" i="7"/>
  <c r="H19" i="25" s="1"/>
  <c r="Z318" i="7"/>
  <c r="I30" i="28" s="1"/>
  <c r="V318" i="7"/>
  <c r="I29" i="25" s="1"/>
  <c r="E30" i="9"/>
  <c r="V84" i="7"/>
  <c r="E30" i="25" s="1"/>
  <c r="H21" i="9"/>
  <c r="V252" i="7"/>
  <c r="H21" i="25" s="1"/>
  <c r="Z270" i="7"/>
  <c r="H40" i="28" s="1"/>
  <c r="V270" i="7"/>
  <c r="H39" i="25" s="1"/>
  <c r="N39" s="1"/>
  <c r="O39" s="1"/>
  <c r="Z143" i="7"/>
  <c r="F29" i="28" s="1"/>
  <c r="Z298" i="7"/>
  <c r="I10" i="28" s="1"/>
  <c r="I32" i="9"/>
  <c r="I31"/>
  <c r="I36"/>
  <c r="I38"/>
  <c r="AK329" i="7"/>
  <c r="AI213"/>
  <c r="Z134"/>
  <c r="F20" i="28" s="1"/>
  <c r="Z259" i="7"/>
  <c r="H29" i="28" s="1"/>
  <c r="Z249" i="7"/>
  <c r="H19" i="28" s="1"/>
  <c r="F10" i="9"/>
  <c r="Z204" i="7"/>
  <c r="G29" i="28" s="1"/>
  <c r="H8" i="9"/>
  <c r="V239" i="7"/>
  <c r="H8" i="25" s="1"/>
  <c r="X329" i="7"/>
  <c r="I40" i="27" s="1"/>
  <c r="V297" i="7"/>
  <c r="I8" i="25" s="1"/>
  <c r="Z261" i="7"/>
  <c r="H31" i="28" s="1"/>
  <c r="Z297" i="7"/>
  <c r="I9" i="28" s="1"/>
  <c r="X245" i="7"/>
  <c r="H14" i="27" s="1"/>
  <c r="Z248" i="7"/>
  <c r="H18" i="28" s="1"/>
  <c r="AM130" i="7"/>
  <c r="X303"/>
  <c r="I14" i="27" s="1"/>
  <c r="Z251" i="7"/>
  <c r="H21" i="28" s="1"/>
  <c r="H32" i="9"/>
  <c r="Z313" i="7"/>
  <c r="I25" i="28" s="1"/>
  <c r="Z250" i="7"/>
  <c r="H20" i="28" s="1"/>
  <c r="Z128" i="7"/>
  <c r="F14" i="28" s="1"/>
  <c r="Z252" i="7"/>
  <c r="H22" i="28" s="1"/>
  <c r="AI280" i="7"/>
  <c r="X271"/>
  <c r="H40" i="27" s="1"/>
  <c r="H20" i="9"/>
  <c r="H39"/>
  <c r="AK338" i="7"/>
  <c r="AK280"/>
  <c r="H38" i="9"/>
  <c r="Z260" i="7"/>
  <c r="H30" i="28" s="1"/>
  <c r="AK213" i="7"/>
  <c r="Z240"/>
  <c r="H10" i="28" s="1"/>
  <c r="AI271" i="7"/>
  <c r="AI329"/>
  <c r="AK271"/>
  <c r="G24" i="9"/>
  <c r="Z255" i="7"/>
  <c r="H25" i="28" s="1"/>
  <c r="H31" i="9"/>
  <c r="Z316" i="7"/>
  <c r="I28" i="28" s="1"/>
  <c r="AI268" i="7"/>
  <c r="AI326"/>
  <c r="I21" i="9"/>
  <c r="X94" i="7"/>
  <c r="E40" i="27" s="1"/>
  <c r="AI155" i="7"/>
  <c r="AK268"/>
  <c r="AK326"/>
  <c r="Z329"/>
  <c r="I41" i="28" s="1"/>
  <c r="P303" i="7"/>
  <c r="P305" s="1"/>
  <c r="I16" i="9" s="1"/>
  <c r="Z307" i="7"/>
  <c r="I19" i="28" s="1"/>
  <c r="Z327" i="7"/>
  <c r="I39" i="28" s="1"/>
  <c r="AI338" i="7"/>
  <c r="R300"/>
  <c r="I12" i="24" s="1"/>
  <c r="P245" i="7"/>
  <c r="P247" s="1"/>
  <c r="H16" i="9" s="1"/>
  <c r="R242" i="7"/>
  <c r="H12" i="24" s="1"/>
  <c r="Z241" i="7"/>
  <c r="H11" i="28" s="1"/>
  <c r="X129" i="7"/>
  <c r="F14" i="27" s="1"/>
  <c r="F22" i="9"/>
  <c r="Z208" i="7"/>
  <c r="G33" i="28" s="1"/>
  <c r="X155" i="7"/>
  <c r="F40" i="27" s="1"/>
  <c r="AK164" i="7"/>
  <c r="AM133"/>
  <c r="G34" i="9"/>
  <c r="Z202" i="7"/>
  <c r="G27" i="28" s="1"/>
  <c r="AK155" i="7"/>
  <c r="G31" i="9"/>
  <c r="X190" i="7"/>
  <c r="G14" i="27" s="1"/>
  <c r="G10" i="9"/>
  <c r="G40"/>
  <c r="E40"/>
  <c r="Z185" i="7"/>
  <c r="G10" i="28" s="1"/>
  <c r="AM128" i="7"/>
  <c r="F38" i="9"/>
  <c r="V123" i="7"/>
  <c r="F8" i="25" s="1"/>
  <c r="AI225" i="7"/>
  <c r="X216"/>
  <c r="G40" i="27" s="1"/>
  <c r="Z216" i="7"/>
  <c r="G41" i="28" s="1"/>
  <c r="Z210" i="7"/>
  <c r="G35" i="28" s="1"/>
  <c r="G9" i="9"/>
  <c r="T126" i="7"/>
  <c r="G28" i="9"/>
  <c r="F31"/>
  <c r="Z139" i="7"/>
  <c r="F25" i="28" s="1"/>
  <c r="F30" i="9"/>
  <c r="Z193" i="7"/>
  <c r="G18" i="28" s="1"/>
  <c r="P190" i="7"/>
  <c r="P192" s="1"/>
  <c r="Z205"/>
  <c r="G30" i="28" s="1"/>
  <c r="Z189" i="7"/>
  <c r="G14" i="28" s="1"/>
  <c r="AM194" i="7"/>
  <c r="AK225"/>
  <c r="R187"/>
  <c r="G12" i="24" s="1"/>
  <c r="AI199" i="7"/>
  <c r="AM199"/>
  <c r="AI189"/>
  <c r="F8" i="9"/>
  <c r="AM129" i="7"/>
  <c r="F34" i="9"/>
  <c r="F32"/>
  <c r="F9"/>
  <c r="F29"/>
  <c r="Z132" i="7"/>
  <c r="F18" i="28" s="1"/>
  <c r="AK152" i="7"/>
  <c r="AI152"/>
  <c r="P126"/>
  <c r="AI164"/>
  <c r="Z155"/>
  <c r="F41" i="28" s="1"/>
  <c r="AI138" i="7"/>
  <c r="AI163"/>
  <c r="Z247" l="1"/>
  <c r="X305"/>
  <c r="I16" i="27" s="1"/>
  <c r="Z305" i="7"/>
  <c r="I17" i="28" s="1"/>
  <c r="V305" i="7"/>
  <c r="I16" i="25" s="1"/>
  <c r="G16" i="9"/>
  <c r="V192" i="7"/>
  <c r="G16" i="25" s="1"/>
  <c r="Z192" i="7"/>
  <c r="G17" i="28" s="1"/>
  <c r="F15" i="9"/>
  <c r="N15" s="1"/>
  <c r="V130" i="7"/>
  <c r="F15" i="25" s="1"/>
  <c r="N15" s="1"/>
  <c r="O15" s="1"/>
  <c r="Z130" i="7"/>
  <c r="F16" i="28" s="1"/>
  <c r="N16" s="1"/>
  <c r="AI135" i="7"/>
  <c r="AM135"/>
  <c r="X247"/>
  <c r="H16" i="27" s="1"/>
  <c r="H17" i="24"/>
  <c r="X192" i="7"/>
  <c r="G16" i="27" s="1"/>
  <c r="G17" i="24"/>
  <c r="H17" i="28"/>
  <c r="V247" i="7"/>
  <c r="H16" i="25" s="1"/>
  <c r="X131" i="7"/>
  <c r="F16" i="27" s="1"/>
  <c r="F17" i="24"/>
  <c r="V245" i="7"/>
  <c r="H14" i="25" s="1"/>
  <c r="Z245" i="7"/>
  <c r="H15" i="28" s="1"/>
  <c r="N31" i="25"/>
  <c r="O31" s="1"/>
  <c r="N28"/>
  <c r="O28" s="1"/>
  <c r="N32"/>
  <c r="O32" s="1"/>
  <c r="N29"/>
  <c r="O29" s="1"/>
  <c r="N10"/>
  <c r="O10" s="1"/>
  <c r="N30"/>
  <c r="O30" s="1"/>
  <c r="N13"/>
  <c r="O13" s="1"/>
  <c r="N19"/>
  <c r="O19" s="1"/>
  <c r="H40" i="9"/>
  <c r="V271" i="7"/>
  <c r="H40" i="25" s="1"/>
  <c r="G14" i="9"/>
  <c r="V190" i="7"/>
  <c r="G14" i="25" s="1"/>
  <c r="I14" i="9"/>
  <c r="V303" i="7"/>
  <c r="I14" i="25" s="1"/>
  <c r="V242" i="7"/>
  <c r="H11" i="25" s="1"/>
  <c r="V187" i="7"/>
  <c r="G11" i="25" s="1"/>
  <c r="X126" i="7"/>
  <c r="F11" i="27" s="1"/>
  <c r="F11" i="26"/>
  <c r="F11" i="9"/>
  <c r="V126" i="7"/>
  <c r="F11" i="25" s="1"/>
  <c r="V300" i="7"/>
  <c r="I11" i="25" s="1"/>
  <c r="X242" i="7"/>
  <c r="H11" i="27" s="1"/>
  <c r="X187" i="7"/>
  <c r="G11" i="27" s="1"/>
  <c r="Z271" i="7"/>
  <c r="H41" i="28" s="1"/>
  <c r="H14" i="9"/>
  <c r="Z300" i="7"/>
  <c r="I12" i="28" s="1"/>
  <c r="X300" i="7"/>
  <c r="I11" i="27" s="1"/>
  <c r="Z303" i="7"/>
  <c r="I15" i="28" s="1"/>
  <c r="Z242" i="7"/>
  <c r="H12" i="28" s="1"/>
  <c r="Z187" i="7"/>
  <c r="G12" i="28" s="1"/>
  <c r="Z190" i="7"/>
  <c r="G15" i="28" s="1"/>
  <c r="Z126" i="7"/>
  <c r="F12" i="28" s="1"/>
  <c r="P129" i="7"/>
  <c r="P131" s="1"/>
  <c r="F16" i="9" s="1"/>
  <c r="O16" i="28" l="1"/>
  <c r="V131" i="7"/>
  <c r="F16" i="25" s="1"/>
  <c r="Z131" i="7"/>
  <c r="F17" i="28" s="1"/>
  <c r="O15" i="9"/>
  <c r="F14"/>
  <c r="V129" i="7"/>
  <c r="F14" i="25" s="1"/>
  <c r="Z129" i="7"/>
  <c r="F15" i="28" s="1"/>
  <c r="E40" l="1"/>
  <c r="X78" i="7"/>
  <c r="E24" i="27" s="1"/>
  <c r="Z78" i="7"/>
  <c r="E25" i="28" s="1"/>
  <c r="AM73" i="7"/>
  <c r="AK73"/>
  <c r="AI73"/>
  <c r="T65"/>
  <c r="E11" i="26" s="1"/>
  <c r="X92" i="7"/>
  <c r="E38" i="27" s="1"/>
  <c r="N38" s="1"/>
  <c r="O38" s="1"/>
  <c r="E39" i="28"/>
  <c r="X77" i="7"/>
  <c r="E23" i="27" s="1"/>
  <c r="AM76" i="7"/>
  <c r="AK76"/>
  <c r="AI76"/>
  <c r="AK102"/>
  <c r="AI102"/>
  <c r="E38" i="28"/>
  <c r="X91" i="7"/>
  <c r="E37" i="27" s="1"/>
  <c r="N37" s="1"/>
  <c r="O37" s="1"/>
  <c r="Z76" i="7"/>
  <c r="E23" i="28" s="1"/>
  <c r="X76" i="7"/>
  <c r="E22" i="27" s="1"/>
  <c r="AM72" i="7"/>
  <c r="AK101"/>
  <c r="AI101"/>
  <c r="E37" i="28"/>
  <c r="X90" i="7"/>
  <c r="E36" i="27" s="1"/>
  <c r="N36" s="1"/>
  <c r="O36" s="1"/>
  <c r="AM71" i="7"/>
  <c r="AK71"/>
  <c r="AI71"/>
  <c r="AK100"/>
  <c r="AI100"/>
  <c r="E36" i="28"/>
  <c r="X89" i="7"/>
  <c r="E35" i="27" s="1"/>
  <c r="N35" s="1"/>
  <c r="O35" s="1"/>
  <c r="AM70" i="7"/>
  <c r="AI70"/>
  <c r="AK70"/>
  <c r="AK99"/>
  <c r="AI99"/>
  <c r="E35" i="28"/>
  <c r="Z73" i="7"/>
  <c r="E20" i="28" s="1"/>
  <c r="X73" i="7"/>
  <c r="E19" i="27" s="1"/>
  <c r="AM69" i="7"/>
  <c r="AK69"/>
  <c r="AK98"/>
  <c r="AI98"/>
  <c r="E34" i="28"/>
  <c r="X87" i="7"/>
  <c r="E33" i="27" s="1"/>
  <c r="N33" s="1"/>
  <c r="O33" s="1"/>
  <c r="Z72" i="7"/>
  <c r="E19" i="28" s="1"/>
  <c r="AM68" i="7"/>
  <c r="AK97"/>
  <c r="AI97"/>
  <c r="E33" i="28"/>
  <c r="X71" i="7"/>
  <c r="E17" i="27" s="1"/>
  <c r="Z71" i="7"/>
  <c r="E18" i="28" s="1"/>
  <c r="AM75" i="7"/>
  <c r="AK75"/>
  <c r="AI75"/>
  <c r="AK96"/>
  <c r="AI96"/>
  <c r="E32" i="28"/>
  <c r="X85" i="7"/>
  <c r="E31" i="27" s="1"/>
  <c r="N31" s="1"/>
  <c r="O31" s="1"/>
  <c r="AI67" i="7"/>
  <c r="AM67"/>
  <c r="AK95"/>
  <c r="AI95"/>
  <c r="E31" i="28"/>
  <c r="Z67" i="7"/>
  <c r="E14" i="28" s="1"/>
  <c r="AM66" i="7"/>
  <c r="AK66"/>
  <c r="AI66"/>
  <c r="AG94"/>
  <c r="AE94"/>
  <c r="X74" s="1"/>
  <c r="E20" i="27" s="1"/>
  <c r="E30" i="28"/>
  <c r="X83" i="7"/>
  <c r="E29" i="27" s="1"/>
  <c r="N29" s="1"/>
  <c r="O29" s="1"/>
  <c r="Z66" i="7"/>
  <c r="E13" i="28" s="1"/>
  <c r="X66" i="7"/>
  <c r="E12" i="27" s="1"/>
  <c r="AK93" i="7"/>
  <c r="AI93"/>
  <c r="E29" i="28"/>
  <c r="X82" i="7"/>
  <c r="E28" i="27" s="1"/>
  <c r="N28" s="1"/>
  <c r="O28" s="1"/>
  <c r="AM65" i="7"/>
  <c r="AK65"/>
  <c r="AI65"/>
  <c r="AK92"/>
  <c r="AI92"/>
  <c r="E28" i="28"/>
  <c r="X81" i="7"/>
  <c r="E27" i="27" s="1"/>
  <c r="N27" s="1"/>
  <c r="O27" s="1"/>
  <c r="Z64" i="7"/>
  <c r="E11" i="28" s="1"/>
  <c r="AM64" i="7"/>
  <c r="AK64"/>
  <c r="AI64"/>
  <c r="AG91"/>
  <c r="AE91"/>
  <c r="AC91"/>
  <c r="E27" i="28"/>
  <c r="X80" i="7"/>
  <c r="E26" i="27" s="1"/>
  <c r="N26" s="1"/>
  <c r="O26" s="1"/>
  <c r="Z63" i="7"/>
  <c r="E10" i="28" s="1"/>
  <c r="X63" i="7"/>
  <c r="E9" i="27" s="1"/>
  <c r="AM63" i="7"/>
  <c r="AK63"/>
  <c r="AI63"/>
  <c r="AK90"/>
  <c r="AI90"/>
  <c r="E26" i="28"/>
  <c r="X79" i="7"/>
  <c r="E25" i="27" s="1"/>
  <c r="N25" s="1"/>
  <c r="O25" s="1"/>
  <c r="V79" i="7"/>
  <c r="E25" i="25" s="1"/>
  <c r="X62" i="7"/>
  <c r="E8" i="27" s="1"/>
  <c r="V62" i="7"/>
  <c r="E8" i="25" s="1"/>
  <c r="AM62" i="7"/>
  <c r="AK62"/>
  <c r="AI62"/>
  <c r="Z30"/>
  <c r="D32" i="28" s="1"/>
  <c r="Z24" i="7"/>
  <c r="D26" i="28" s="1"/>
  <c r="Z36" i="7"/>
  <c r="D38" i="28" s="1"/>
  <c r="N38" s="1"/>
  <c r="Z35" i="7"/>
  <c r="D37" i="28" s="1"/>
  <c r="Z34" i="7"/>
  <c r="D36" i="28" s="1"/>
  <c r="N36" s="1"/>
  <c r="Z32" i="7"/>
  <c r="D34" i="28" s="1"/>
  <c r="Z26" i="7"/>
  <c r="D28" i="28" s="1"/>
  <c r="Z25" i="7"/>
  <c r="D27" i="28" s="1"/>
  <c r="N27" s="1"/>
  <c r="Z21" i="7"/>
  <c r="D23" i="28" s="1"/>
  <c r="Z20" i="7"/>
  <c r="D22" i="28" s="1"/>
  <c r="AM8" i="7"/>
  <c r="AM9"/>
  <c r="AM10"/>
  <c r="AM11"/>
  <c r="AM21"/>
  <c r="AM16"/>
  <c r="AM20"/>
  <c r="AM18"/>
  <c r="T13"/>
  <c r="Z38"/>
  <c r="D40" i="28" s="1"/>
  <c r="N40" s="1"/>
  <c r="AM22" i="7"/>
  <c r="AM14"/>
  <c r="X11"/>
  <c r="D12" i="27" s="1"/>
  <c r="AM17" i="7"/>
  <c r="Z9"/>
  <c r="D11" i="28" s="1"/>
  <c r="N11" s="1"/>
  <c r="X22" i="7"/>
  <c r="D23" i="27" s="1"/>
  <c r="R39" i="7"/>
  <c r="X12"/>
  <c r="D13" i="27" s="1"/>
  <c r="AI12" i="7"/>
  <c r="AM15"/>
  <c r="D26" i="9"/>
  <c r="N26" s="1"/>
  <c r="D27"/>
  <c r="N27" s="1"/>
  <c r="D28"/>
  <c r="N28" s="1"/>
  <c r="D29"/>
  <c r="N29" s="1"/>
  <c r="D30"/>
  <c r="N30" s="1"/>
  <c r="D31"/>
  <c r="N31" s="1"/>
  <c r="D33"/>
  <c r="N33" s="1"/>
  <c r="D35"/>
  <c r="N35" s="1"/>
  <c r="D36"/>
  <c r="N36" s="1"/>
  <c r="D37"/>
  <c r="N37" s="1"/>
  <c r="D39"/>
  <c r="N39" s="1"/>
  <c r="D25"/>
  <c r="N25" s="1"/>
  <c r="D10"/>
  <c r="N10" s="1"/>
  <c r="D12"/>
  <c r="N12" s="1"/>
  <c r="D18"/>
  <c r="D19"/>
  <c r="N19" s="1"/>
  <c r="D20"/>
  <c r="N20" s="1"/>
  <c r="D21"/>
  <c r="N21" s="1"/>
  <c r="D22"/>
  <c r="N22" s="1"/>
  <c r="D23"/>
  <c r="N23" s="1"/>
  <c r="P8" i="7"/>
  <c r="P7"/>
  <c r="D32" i="9"/>
  <c r="N32" s="1"/>
  <c r="P33" i="7"/>
  <c r="V33" s="1"/>
  <c r="D34" i="25" s="1"/>
  <c r="N34" s="1"/>
  <c r="O34" s="1"/>
  <c r="V23" i="7"/>
  <c r="D24" i="25" s="1"/>
  <c r="N24" s="1"/>
  <c r="O24" s="1"/>
  <c r="AI45" i="7"/>
  <c r="T39"/>
  <c r="D40" i="26" s="1"/>
  <c r="N40" s="1"/>
  <c r="X23" i="7"/>
  <c r="D24" i="27" s="1"/>
  <c r="AK18" i="7"/>
  <c r="AI18"/>
  <c r="T10"/>
  <c r="D11" i="26" s="1"/>
  <c r="R10" i="7"/>
  <c r="D12" i="24" s="1"/>
  <c r="AK20" i="7"/>
  <c r="AI20"/>
  <c r="AK47"/>
  <c r="AI47"/>
  <c r="X21"/>
  <c r="D22" i="27" s="1"/>
  <c r="N22" s="1"/>
  <c r="O22" s="1"/>
  <c r="AK46" i="7"/>
  <c r="AI46"/>
  <c r="X20"/>
  <c r="D21" i="27" s="1"/>
  <c r="AK16" i="7"/>
  <c r="AI16"/>
  <c r="AK45"/>
  <c r="AK15"/>
  <c r="AI15"/>
  <c r="AK44"/>
  <c r="AI44"/>
  <c r="AK43"/>
  <c r="AI43"/>
  <c r="AK42"/>
  <c r="AI42"/>
  <c r="AK21"/>
  <c r="AI21"/>
  <c r="AK41"/>
  <c r="AI41"/>
  <c r="AK40"/>
  <c r="AI40"/>
  <c r="AK11"/>
  <c r="AI11"/>
  <c r="AE39"/>
  <c r="R19" s="1"/>
  <c r="AK22"/>
  <c r="AK38"/>
  <c r="AI38"/>
  <c r="AK10"/>
  <c r="AI10"/>
  <c r="AK37"/>
  <c r="AI37"/>
  <c r="AK9"/>
  <c r="AI9"/>
  <c r="AE36"/>
  <c r="X8"/>
  <c r="D9" i="27" s="1"/>
  <c r="AK8" i="7"/>
  <c r="AI8"/>
  <c r="AK35"/>
  <c r="AI35"/>
  <c r="V24"/>
  <c r="D25" i="25" s="1"/>
  <c r="D14" i="26" l="1"/>
  <c r="T15" i="7"/>
  <c r="N9" i="27"/>
  <c r="O9" s="1"/>
  <c r="O28" i="9"/>
  <c r="O10"/>
  <c r="O27"/>
  <c r="N18"/>
  <c r="O37"/>
  <c r="O12"/>
  <c r="O36"/>
  <c r="O25"/>
  <c r="O23"/>
  <c r="O35"/>
  <c r="O22"/>
  <c r="O33"/>
  <c r="O40" i="26"/>
  <c r="O39" i="9"/>
  <c r="O21"/>
  <c r="O31"/>
  <c r="O32"/>
  <c r="O20"/>
  <c r="O26"/>
  <c r="O19"/>
  <c r="N24" i="27"/>
  <c r="O24" s="1"/>
  <c r="N32" i="28"/>
  <c r="AK91" i="7"/>
  <c r="R75"/>
  <c r="O36" i="28"/>
  <c r="O38"/>
  <c r="O11"/>
  <c r="O40"/>
  <c r="O27"/>
  <c r="AC28" i="7"/>
  <c r="P16" s="1"/>
  <c r="AI24"/>
  <c r="AI91"/>
  <c r="V8"/>
  <c r="D9" i="25" s="1"/>
  <c r="N9" s="1"/>
  <c r="O9" s="1"/>
  <c r="Z7" i="7"/>
  <c r="D9" i="28" s="1"/>
  <c r="V7" i="7"/>
  <c r="D8" i="25" s="1"/>
  <c r="N8" s="1"/>
  <c r="O8" s="1"/>
  <c r="V19" i="7"/>
  <c r="D20" i="25" s="1"/>
  <c r="Z19" i="7"/>
  <c r="D21" i="28" s="1"/>
  <c r="D21" i="24"/>
  <c r="N25" i="25"/>
  <c r="O25" s="1"/>
  <c r="N12" i="27"/>
  <c r="O12" s="1"/>
  <c r="N34" i="28"/>
  <c r="N23" i="27"/>
  <c r="O23" s="1"/>
  <c r="O30" i="9"/>
  <c r="O29"/>
  <c r="N23" i="28"/>
  <c r="N37"/>
  <c r="N26"/>
  <c r="N28"/>
  <c r="N11" i="26"/>
  <c r="D41" i="24"/>
  <c r="N41" s="1"/>
  <c r="X39" i="7"/>
  <c r="D40" i="27" s="1"/>
  <c r="N40" s="1"/>
  <c r="O40" s="1"/>
  <c r="D38" i="9"/>
  <c r="N38" s="1"/>
  <c r="V37" i="7"/>
  <c r="D38" i="25" s="1"/>
  <c r="N38" s="1"/>
  <c r="O38" s="1"/>
  <c r="D40" i="9"/>
  <c r="N40" s="1"/>
  <c r="V39" i="7"/>
  <c r="D40" i="25" s="1"/>
  <c r="N40" s="1"/>
  <c r="O40" s="1"/>
  <c r="X19" i="7"/>
  <c r="D20" i="27" s="1"/>
  <c r="AK13" i="7"/>
  <c r="AK94"/>
  <c r="AI14"/>
  <c r="AK14"/>
  <c r="X18"/>
  <c r="D19" i="27" s="1"/>
  <c r="N19" s="1"/>
  <c r="O19" s="1"/>
  <c r="X9" i="7"/>
  <c r="D10" i="27" s="1"/>
  <c r="X16" i="7"/>
  <c r="D17" i="27" s="1"/>
  <c r="N17" s="1"/>
  <c r="O17" s="1"/>
  <c r="X17" i="7"/>
  <c r="D18" i="27" s="1"/>
  <c r="AK103" i="7"/>
  <c r="R65"/>
  <c r="E12" i="24" s="1"/>
  <c r="N12" s="1"/>
  <c r="Z12" i="7"/>
  <c r="D14" i="28" s="1"/>
  <c r="N14" s="1"/>
  <c r="D20"/>
  <c r="Z22" i="7"/>
  <c r="D24" i="28" s="1"/>
  <c r="AM13" i="7"/>
  <c r="D8" i="9"/>
  <c r="N8" s="1"/>
  <c r="Z27" i="7"/>
  <c r="D29" i="28" s="1"/>
  <c r="N29" s="1"/>
  <c r="Z28" i="7"/>
  <c r="D30" i="28" s="1"/>
  <c r="N30" s="1"/>
  <c r="AI94" i="7"/>
  <c r="AI103"/>
  <c r="P65"/>
  <c r="Z62"/>
  <c r="E9" i="28" s="1"/>
  <c r="X67" i="7"/>
  <c r="E13" i="27" s="1"/>
  <c r="N13" s="1"/>
  <c r="O13" s="1"/>
  <c r="Z74" i="7"/>
  <c r="E21" i="28" s="1"/>
  <c r="Z77" i="7"/>
  <c r="E24" i="28" s="1"/>
  <c r="AI77" i="7"/>
  <c r="X64"/>
  <c r="E10" i="27" s="1"/>
  <c r="AK77" i="7"/>
  <c r="AI68"/>
  <c r="AM77"/>
  <c r="X84"/>
  <c r="E30" i="27" s="1"/>
  <c r="N30" s="1"/>
  <c r="O30" s="1"/>
  <c r="AK68" i="7"/>
  <c r="AI69"/>
  <c r="AI72"/>
  <c r="X72"/>
  <c r="E18" i="27" s="1"/>
  <c r="AK72" i="7"/>
  <c r="X93"/>
  <c r="E39" i="27" s="1"/>
  <c r="N39" s="1"/>
  <c r="O39" s="1"/>
  <c r="AK67" i="7"/>
  <c r="D8" i="27"/>
  <c r="N8" s="1"/>
  <c r="O8" s="1"/>
  <c r="AK12" i="7"/>
  <c r="Z11"/>
  <c r="D13" i="28" s="1"/>
  <c r="N13" s="1"/>
  <c r="D34" i="9"/>
  <c r="N34" s="1"/>
  <c r="AM12" i="7"/>
  <c r="D19" i="28"/>
  <c r="N19" s="1"/>
  <c r="Z29" i="7"/>
  <c r="D31" i="28" s="1"/>
  <c r="N31" s="1"/>
  <c r="Z31" i="7"/>
  <c r="D33" i="28" s="1"/>
  <c r="N33" s="1"/>
  <c r="AI22" i="7"/>
  <c r="AI17"/>
  <c r="Z33"/>
  <c r="D35" i="28" s="1"/>
  <c r="N35" s="1"/>
  <c r="AK17" i="7"/>
  <c r="D24" i="9"/>
  <c r="N24" s="1"/>
  <c r="D9"/>
  <c r="N9" s="1"/>
  <c r="Z23" i="7"/>
  <c r="D25" i="28" s="1"/>
  <c r="N25" s="1"/>
  <c r="Z8" i="7"/>
  <c r="D10" i="28" s="1"/>
  <c r="N10" s="1"/>
  <c r="Z37" i="7"/>
  <c r="D39" i="28" s="1"/>
  <c r="N39" s="1"/>
  <c r="AI39" i="7"/>
  <c r="AI36"/>
  <c r="AI13"/>
  <c r="AK39"/>
  <c r="AK36"/>
  <c r="X10"/>
  <c r="D11" i="27" s="1"/>
  <c r="AK48" i="7"/>
  <c r="O32" i="28" l="1"/>
  <c r="D16" i="26"/>
  <c r="X15" i="7"/>
  <c r="D16" i="27" s="1"/>
  <c r="Z15" i="7"/>
  <c r="D17" i="28" s="1"/>
  <c r="O12" i="24"/>
  <c r="O18" i="9"/>
  <c r="O34"/>
  <c r="O40"/>
  <c r="O9"/>
  <c r="O38"/>
  <c r="O24"/>
  <c r="O8"/>
  <c r="O41" i="24"/>
  <c r="O11" i="26"/>
  <c r="E22" i="24"/>
  <c r="N22" s="1"/>
  <c r="V75" i="7"/>
  <c r="E21" i="25" s="1"/>
  <c r="N21" s="1"/>
  <c r="O21" s="1"/>
  <c r="Z75" i="7"/>
  <c r="E22" i="28" s="1"/>
  <c r="N22" s="1"/>
  <c r="X75" i="7"/>
  <c r="E21" i="27" s="1"/>
  <c r="N21" s="1"/>
  <c r="O21" s="1"/>
  <c r="N20" i="28"/>
  <c r="O19"/>
  <c r="O23"/>
  <c r="O14"/>
  <c r="O10"/>
  <c r="O33"/>
  <c r="O26"/>
  <c r="O25"/>
  <c r="O28"/>
  <c r="O31"/>
  <c r="O37"/>
  <c r="O30"/>
  <c r="O34"/>
  <c r="O13"/>
  <c r="O29"/>
  <c r="O39"/>
  <c r="O35"/>
  <c r="V13" i="7"/>
  <c r="D14" i="25" s="1"/>
  <c r="Z13" i="7"/>
  <c r="D15" i="28" s="1"/>
  <c r="AI28" i="7"/>
  <c r="N18" i="27"/>
  <c r="O18" s="1"/>
  <c r="N9" i="28"/>
  <c r="N10" i="27"/>
  <c r="O10" s="1"/>
  <c r="N24" i="28"/>
  <c r="V65" i="7"/>
  <c r="E11" i="25" s="1"/>
  <c r="D11" i="9"/>
  <c r="V10" i="7"/>
  <c r="D11" i="25" s="1"/>
  <c r="X13" i="7"/>
  <c r="D14" i="27" s="1"/>
  <c r="D15" i="24"/>
  <c r="X65" i="7"/>
  <c r="E11" i="27" s="1"/>
  <c r="N11" s="1"/>
  <c r="O11" s="1"/>
  <c r="AI48" i="7"/>
  <c r="Z10"/>
  <c r="D12" i="28" s="1"/>
  <c r="Z65" i="7"/>
  <c r="E12" i="28" s="1"/>
  <c r="E11" i="9"/>
  <c r="Z39" i="7"/>
  <c r="D41" i="28" s="1"/>
  <c r="N41" s="1"/>
  <c r="O20" l="1"/>
  <c r="O22" i="24"/>
  <c r="O22" i="28"/>
  <c r="O24"/>
  <c r="O9"/>
  <c r="O41"/>
  <c r="V16" i="7"/>
  <c r="D17" i="25" s="1"/>
  <c r="N17" s="1"/>
  <c r="O17" s="1"/>
  <c r="Z16" i="7"/>
  <c r="D18" i="28" s="1"/>
  <c r="N18" s="1"/>
  <c r="N11" i="25"/>
  <c r="O11" s="1"/>
  <c r="N11" i="9"/>
  <c r="N12" i="28"/>
  <c r="F582" i="14"/>
  <c r="M44" i="24"/>
  <c r="D582" i="14"/>
  <c r="E582"/>
  <c r="M42" i="24"/>
  <c r="M43"/>
  <c r="K42" i="26"/>
  <c r="J41"/>
  <c r="E420" i="14"/>
  <c r="F420"/>
  <c r="F298"/>
  <c r="D243"/>
  <c r="D246" i="29" s="1"/>
  <c r="E243" i="14"/>
  <c r="F243"/>
  <c r="D145"/>
  <c r="E145"/>
  <c r="E44" i="26"/>
  <c r="D44"/>
  <c r="E147" i="14" l="1"/>
  <c r="E148" i="29" s="1"/>
  <c r="E146"/>
  <c r="O11" i="9"/>
  <c r="E584" i="14"/>
  <c r="E588" i="29" s="1"/>
  <c r="E586"/>
  <c r="D584" i="14"/>
  <c r="D588" i="29" s="1"/>
  <c r="D586"/>
  <c r="F584" i="14"/>
  <c r="F588" i="29" s="1"/>
  <c r="F586"/>
  <c r="F245" i="14"/>
  <c r="F248" i="29" s="1"/>
  <c r="F246"/>
  <c r="E245" i="14"/>
  <c r="E248" i="29" s="1"/>
  <c r="E246"/>
  <c r="D618"/>
  <c r="D619" s="1"/>
  <c r="D678"/>
  <c r="D679" s="1"/>
  <c r="E422" i="14"/>
  <c r="E424" i="29" s="1"/>
  <c r="E422"/>
  <c r="F422" i="14"/>
  <c r="F424" i="29" s="1"/>
  <c r="F422"/>
  <c r="D147" i="14"/>
  <c r="D148" i="29" s="1"/>
  <c r="D146"/>
  <c r="F300" i="14"/>
  <c r="F302" i="29" s="1"/>
  <c r="F300"/>
  <c r="D245" i="14"/>
  <c r="D248" i="29" s="1"/>
  <c r="D681" i="14"/>
  <c r="O18" i="28"/>
  <c r="O12"/>
  <c r="M42" i="26"/>
  <c r="M41"/>
  <c r="M43"/>
  <c r="K43"/>
  <c r="J43"/>
  <c r="J42"/>
  <c r="G43" i="24"/>
  <c r="G44"/>
  <c r="G42"/>
  <c r="E42" i="26"/>
  <c r="E41"/>
  <c r="E43"/>
  <c r="H44" i="24"/>
  <c r="H43"/>
  <c r="H42"/>
  <c r="F590" i="14"/>
  <c r="F592" s="1"/>
  <c r="G153"/>
  <c r="G155" s="1"/>
  <c r="G157"/>
  <c r="G159" s="1"/>
  <c r="E590"/>
  <c r="E592" s="1"/>
  <c r="D590"/>
  <c r="D592" s="1"/>
  <c r="K44" i="26"/>
  <c r="E155" i="29" l="1"/>
  <c r="E157" s="1"/>
  <c r="E159"/>
  <c r="E161" s="1"/>
  <c r="D594"/>
  <c r="D598"/>
  <c r="F594"/>
  <c r="F596" s="1"/>
  <c r="F598"/>
  <c r="F600" s="1"/>
  <c r="E598"/>
  <c r="E600" s="1"/>
  <c r="E594"/>
  <c r="E596" s="1"/>
  <c r="F258"/>
  <c r="F260" s="1"/>
  <c r="F431"/>
  <c r="F435"/>
  <c r="E435"/>
  <c r="E437" s="1"/>
  <c r="E431"/>
  <c r="D155"/>
  <c r="F618"/>
  <c r="F619" s="1"/>
  <c r="F319"/>
  <c r="F311"/>
  <c r="F315"/>
  <c r="D682" i="14"/>
  <c r="M42" i="27"/>
  <c r="M43"/>
  <c r="M41"/>
  <c r="E44"/>
  <c r="M44" i="26"/>
  <c r="E45" i="28"/>
  <c r="D600" i="29" l="1"/>
  <c r="D596"/>
  <c r="F437"/>
  <c r="E433"/>
  <c r="F433"/>
  <c r="D157"/>
  <c r="F313"/>
  <c r="F626"/>
  <c r="F627" s="1"/>
  <c r="F321"/>
  <c r="F317"/>
  <c r="J44" i="26"/>
  <c r="I44" i="9"/>
  <c r="J45" i="24"/>
  <c r="I44"/>
  <c r="D586" i="14" l="1"/>
  <c r="D588" s="1"/>
  <c r="M45" i="24"/>
  <c r="M41" i="9"/>
  <c r="I43" i="24"/>
  <c r="I42"/>
  <c r="F586" i="14"/>
  <c r="F588" s="1"/>
  <c r="M43" i="9"/>
  <c r="E586" i="14"/>
  <c r="E588" s="1"/>
  <c r="M42" i="9"/>
  <c r="G586" i="14"/>
  <c r="G588" s="1"/>
  <c r="G596"/>
  <c r="D368"/>
  <c r="D370" s="1"/>
  <c r="D594"/>
  <c r="D596" s="1"/>
  <c r="F368"/>
  <c r="F370" s="1"/>
  <c r="E368"/>
  <c r="E370" s="1"/>
  <c r="G429"/>
  <c r="G431" s="1"/>
  <c r="F594"/>
  <c r="F596" s="1"/>
  <c r="E594"/>
  <c r="E596" s="1"/>
  <c r="M41" i="25" l="1"/>
  <c r="M42"/>
  <c r="M43" i="28"/>
  <c r="M44"/>
  <c r="M43" i="25"/>
  <c r="M42" i="28"/>
  <c r="I41" i="27"/>
  <c r="I43"/>
  <c r="I42"/>
  <c r="G590" i="14"/>
  <c r="G592" s="1"/>
  <c r="M45" i="28"/>
  <c r="J44" i="27"/>
  <c r="M44" i="25"/>
  <c r="F527" i="14"/>
  <c r="E527"/>
  <c r="D527"/>
  <c r="D533"/>
  <c r="D535" s="1"/>
  <c r="K41" i="9"/>
  <c r="E466" i="14"/>
  <c r="F466"/>
  <c r="J44" i="24"/>
  <c r="D529" i="14" l="1"/>
  <c r="D534" i="29" s="1"/>
  <c r="D532"/>
  <c r="F529" i="14"/>
  <c r="F534" i="29" s="1"/>
  <c r="F532"/>
  <c r="E529" i="14"/>
  <c r="E534" i="29" s="1"/>
  <c r="E532"/>
  <c r="F468" i="14"/>
  <c r="F472" i="29" s="1"/>
  <c r="F470"/>
  <c r="E468" i="14"/>
  <c r="E472" i="29" s="1"/>
  <c r="E470"/>
  <c r="E457" i="14"/>
  <c r="E461" i="29" s="1"/>
  <c r="E459"/>
  <c r="G457" i="14"/>
  <c r="G461" i="29" s="1"/>
  <c r="G459"/>
  <c r="L41" i="25"/>
  <c r="K44" i="9"/>
  <c r="M44" i="27"/>
  <c r="K42" i="9"/>
  <c r="K43"/>
  <c r="J43" i="24"/>
  <c r="J42"/>
  <c r="F482" i="14"/>
  <c r="F484" s="1"/>
  <c r="K44" i="24"/>
  <c r="E482" i="14"/>
  <c r="E484" s="1"/>
  <c r="K43" i="24"/>
  <c r="D649" i="14"/>
  <c r="L41" i="26"/>
  <c r="L44"/>
  <c r="D482" i="14"/>
  <c r="D484" s="1"/>
  <c r="K42" i="24"/>
  <c r="E649" i="14"/>
  <c r="L42" i="26"/>
  <c r="F649" i="14"/>
  <c r="L43" i="26"/>
  <c r="F429" i="14"/>
  <c r="F431" s="1"/>
  <c r="F644"/>
  <c r="D429"/>
  <c r="D431" s="1"/>
  <c r="D644"/>
  <c r="E429"/>
  <c r="E431" s="1"/>
  <c r="E644"/>
  <c r="F533"/>
  <c r="F535" s="1"/>
  <c r="F537"/>
  <c r="F539" s="1"/>
  <c r="G537"/>
  <c r="G539" s="1"/>
  <c r="E478"/>
  <c r="E480" s="1"/>
  <c r="E537"/>
  <c r="E539" s="1"/>
  <c r="F478"/>
  <c r="F480" s="1"/>
  <c r="D478"/>
  <c r="D480" s="1"/>
  <c r="D486"/>
  <c r="D488" s="1"/>
  <c r="F425"/>
  <c r="F427" s="1"/>
  <c r="D537"/>
  <c r="D539" s="1"/>
  <c r="E486"/>
  <c r="E488" s="1"/>
  <c r="F486"/>
  <c r="F488" s="1"/>
  <c r="D541"/>
  <c r="D543" s="1"/>
  <c r="F541"/>
  <c r="F543" s="1"/>
  <c r="E541" i="29" l="1"/>
  <c r="E543" s="1"/>
  <c r="E648"/>
  <c r="E649" s="1"/>
  <c r="F541"/>
  <c r="F543" s="1"/>
  <c r="F545"/>
  <c r="F547" s="1"/>
  <c r="F648"/>
  <c r="F649" s="1"/>
  <c r="D545"/>
  <c r="D541"/>
  <c r="D648"/>
  <c r="D649" s="1"/>
  <c r="E644"/>
  <c r="E645" s="1"/>
  <c r="E486"/>
  <c r="F644"/>
  <c r="F645" s="1"/>
  <c r="F482"/>
  <c r="F490"/>
  <c r="F486"/>
  <c r="F678"/>
  <c r="F679" s="1"/>
  <c r="E490"/>
  <c r="E492" s="1"/>
  <c r="E482"/>
  <c r="E484" s="1"/>
  <c r="G482"/>
  <c r="G490"/>
  <c r="F650" i="14"/>
  <c r="E650"/>
  <c r="E645"/>
  <c r="D645"/>
  <c r="F645"/>
  <c r="D650"/>
  <c r="L42" i="28"/>
  <c r="L42" i="27"/>
  <c r="L44" i="28"/>
  <c r="L43" i="27"/>
  <c r="L41"/>
  <c r="K43" i="25"/>
  <c r="K41" i="27"/>
  <c r="L43" i="25"/>
  <c r="K43" i="28"/>
  <c r="K42" i="27"/>
  <c r="K44" i="28"/>
  <c r="K43" i="27"/>
  <c r="K41" i="25"/>
  <c r="K42"/>
  <c r="K42" i="28"/>
  <c r="J43" i="27"/>
  <c r="J43" i="25"/>
  <c r="J42" i="27"/>
  <c r="J41"/>
  <c r="G478" i="14"/>
  <c r="G480" s="1"/>
  <c r="K45" i="24"/>
  <c r="L44" i="27"/>
  <c r="G486" i="14"/>
  <c r="G488" s="1"/>
  <c r="E658"/>
  <c r="D658"/>
  <c r="F658"/>
  <c r="G482"/>
  <c r="G484" s="1"/>
  <c r="E425"/>
  <c r="E427" s="1"/>
  <c r="D543" i="29" l="1"/>
  <c r="D656"/>
  <c r="D657" s="1"/>
  <c r="D547"/>
  <c r="D660"/>
  <c r="D661" s="1"/>
  <c r="F488"/>
  <c r="F656"/>
  <c r="F657" s="1"/>
  <c r="F492"/>
  <c r="F660"/>
  <c r="F661" s="1"/>
  <c r="F484"/>
  <c r="F652"/>
  <c r="F653" s="1"/>
  <c r="F686"/>
  <c r="F687" s="1"/>
  <c r="E488"/>
  <c r="E656"/>
  <c r="E657" s="1"/>
  <c r="G403" i="14"/>
  <c r="G405" i="29" s="1"/>
  <c r="G403"/>
  <c r="G492"/>
  <c r="G484"/>
  <c r="E659" i="14"/>
  <c r="F659"/>
  <c r="D659"/>
  <c r="K45" i="28"/>
  <c r="J42" i="25"/>
  <c r="J44" i="9"/>
  <c r="G359" i="14"/>
  <c r="K44" i="27"/>
  <c r="K44" i="25"/>
  <c r="F364" i="14"/>
  <c r="F366" s="1"/>
  <c r="F639"/>
  <c r="D425"/>
  <c r="D427" s="1"/>
  <c r="D433"/>
  <c r="D435" s="1"/>
  <c r="G435" i="29" l="1"/>
  <c r="G437" s="1"/>
  <c r="G427"/>
  <c r="G640"/>
  <c r="G641" s="1"/>
  <c r="G361" i="14"/>
  <c r="G364" i="29" s="1"/>
  <c r="G362"/>
  <c r="F640" i="14"/>
  <c r="J42" i="28"/>
  <c r="J41" i="25"/>
  <c r="G649" i="14"/>
  <c r="I44" i="26"/>
  <c r="F654" i="14"/>
  <c r="I43" i="25"/>
  <c r="G425" i="14"/>
  <c r="G427" s="1"/>
  <c r="G433"/>
  <c r="G435" s="1"/>
  <c r="E305"/>
  <c r="G305"/>
  <c r="G232"/>
  <c r="F42" i="26"/>
  <c r="E307" i="14" l="1"/>
  <c r="E309" i="29" s="1"/>
  <c r="E307"/>
  <c r="G307" i="14"/>
  <c r="G309" i="29" s="1"/>
  <c r="G307"/>
  <c r="G234" i="14"/>
  <c r="G237" i="29" s="1"/>
  <c r="G235"/>
  <c r="G429"/>
  <c r="G652"/>
  <c r="G653" s="1"/>
  <c r="G372"/>
  <c r="G377"/>
  <c r="G648"/>
  <c r="G649" s="1"/>
  <c r="G682"/>
  <c r="G683" s="1"/>
  <c r="G650" i="14"/>
  <c r="F655"/>
  <c r="G44" i="9"/>
  <c r="J44" i="25"/>
  <c r="J45" i="28"/>
  <c r="F316" i="14"/>
  <c r="F318" s="1"/>
  <c r="H43" i="26"/>
  <c r="E316" i="14"/>
  <c r="E318" s="1"/>
  <c r="H42" i="26"/>
  <c r="H44"/>
  <c r="N44" s="1"/>
  <c r="D316" i="14"/>
  <c r="D318" s="1"/>
  <c r="H41" i="26"/>
  <c r="F312" i="14"/>
  <c r="F314" s="1"/>
  <c r="H43" i="9"/>
  <c r="E312" i="14"/>
  <c r="E314" s="1"/>
  <c r="H42" i="9"/>
  <c r="D312" i="14"/>
  <c r="D314" s="1"/>
  <c r="H41" i="9"/>
  <c r="E43"/>
  <c r="G319" i="29" l="1"/>
  <c r="G321" s="1"/>
  <c r="G315"/>
  <c r="G690" s="1"/>
  <c r="G691" s="1"/>
  <c r="G622"/>
  <c r="G623" s="1"/>
  <c r="E319"/>
  <c r="E321" s="1"/>
  <c r="E315"/>
  <c r="E317" s="1"/>
  <c r="O44" i="26"/>
  <c r="G614" i="29"/>
  <c r="G615" s="1"/>
  <c r="G266"/>
  <c r="G258"/>
  <c r="G674"/>
  <c r="G675" s="1"/>
  <c r="G379"/>
  <c r="G660"/>
  <c r="G661" s="1"/>
  <c r="G374"/>
  <c r="G656"/>
  <c r="G657" s="1"/>
  <c r="H42" i="25"/>
  <c r="H41"/>
  <c r="H42" i="27"/>
  <c r="H43"/>
  <c r="H43" i="25"/>
  <c r="H41" i="27"/>
  <c r="H44" i="9"/>
  <c r="F433" i="14"/>
  <c r="F435" s="1"/>
  <c r="D320"/>
  <c r="D232"/>
  <c r="E232"/>
  <c r="F257"/>
  <c r="F259" s="1"/>
  <c r="F250"/>
  <c r="E250"/>
  <c r="D250"/>
  <c r="F43" i="26"/>
  <c r="F41"/>
  <c r="E208" i="14"/>
  <c r="E210" s="1"/>
  <c r="E44" i="24"/>
  <c r="N44" s="1"/>
  <c r="D127" i="14"/>
  <c r="D128" i="29" s="1"/>
  <c r="G694" l="1"/>
  <c r="G695" s="1"/>
  <c r="D322" i="14"/>
  <c r="D252"/>
  <c r="D255" i="29" s="1"/>
  <c r="D253"/>
  <c r="D262" s="1"/>
  <c r="D264" s="1"/>
  <c r="F252" i="14"/>
  <c r="F255" i="29" s="1"/>
  <c r="F253"/>
  <c r="E252" i="14"/>
  <c r="E255" i="29" s="1"/>
  <c r="E253"/>
  <c r="E262" s="1"/>
  <c r="E264" s="1"/>
  <c r="G317"/>
  <c r="G630"/>
  <c r="G631" s="1"/>
  <c r="O44" i="24"/>
  <c r="G260" i="29"/>
  <c r="G626"/>
  <c r="G627" s="1"/>
  <c r="G686"/>
  <c r="G687" s="1"/>
  <c r="E234" i="14"/>
  <c r="E237" i="29" s="1"/>
  <c r="E235"/>
  <c r="G268"/>
  <c r="G634"/>
  <c r="G635" s="1"/>
  <c r="D234" i="14"/>
  <c r="D237" i="29" s="1"/>
  <c r="D235"/>
  <c r="D674" s="1"/>
  <c r="D675" s="1"/>
  <c r="D151"/>
  <c r="D159"/>
  <c r="D129" i="14"/>
  <c r="D130" i="29" s="1"/>
  <c r="D676" i="14"/>
  <c r="J44" i="28"/>
  <c r="D609" i="14"/>
  <c r="G41" i="9"/>
  <c r="H42" i="28"/>
  <c r="F42" i="27"/>
  <c r="G43" i="25"/>
  <c r="F41" i="9"/>
  <c r="F42"/>
  <c r="F43"/>
  <c r="N43" s="1"/>
  <c r="D261" i="14"/>
  <c r="D263" s="1"/>
  <c r="G41" i="26"/>
  <c r="E261" i="14"/>
  <c r="E263" s="1"/>
  <c r="G42" i="26"/>
  <c r="F261" i="14"/>
  <c r="F263" s="1"/>
  <c r="G43" i="26"/>
  <c r="E257" i="14"/>
  <c r="E259" s="1"/>
  <c r="G42" i="9"/>
  <c r="E153" i="14"/>
  <c r="E155" s="1"/>
  <c r="E43" i="24"/>
  <c r="D153" i="14"/>
  <c r="D155" s="1"/>
  <c r="E42" i="24"/>
  <c r="N42" s="1"/>
  <c r="E42" i="9"/>
  <c r="E41"/>
  <c r="F676" i="14"/>
  <c r="F681"/>
  <c r="D45" i="24"/>
  <c r="E149" i="14"/>
  <c r="E151" s="1"/>
  <c r="E364"/>
  <c r="E366" s="1"/>
  <c r="D364"/>
  <c r="D366" s="1"/>
  <c r="D639"/>
  <c r="D204"/>
  <c r="D206" s="1"/>
  <c r="E204"/>
  <c r="E206" s="1"/>
  <c r="F153"/>
  <c r="F155" s="1"/>
  <c r="F614"/>
  <c r="F149"/>
  <c r="F151" s="1"/>
  <c r="F204"/>
  <c r="F206" s="1"/>
  <c r="F609"/>
  <c r="D265"/>
  <c r="D267" s="1"/>
  <c r="D257"/>
  <c r="D259" s="1"/>
  <c r="D149"/>
  <c r="D151" s="1"/>
  <c r="D157"/>
  <c r="F208"/>
  <c r="F210" s="1"/>
  <c r="D208"/>
  <c r="D210" s="1"/>
  <c r="H45" i="24"/>
  <c r="G45"/>
  <c r="E433" i="14"/>
  <c r="E435" s="1"/>
  <c r="D372"/>
  <c r="D374" s="1"/>
  <c r="D212"/>
  <c r="D214" s="1"/>
  <c r="E157"/>
  <c r="E159" s="1"/>
  <c r="F372"/>
  <c r="F374" s="1"/>
  <c r="E372"/>
  <c r="E374" s="1"/>
  <c r="F265"/>
  <c r="F267" s="1"/>
  <c r="F320"/>
  <c r="F322" s="1"/>
  <c r="E320"/>
  <c r="E322" s="1"/>
  <c r="E265"/>
  <c r="E267" s="1"/>
  <c r="F157"/>
  <c r="F159" s="1"/>
  <c r="F212"/>
  <c r="F214" s="1"/>
  <c r="E212"/>
  <c r="E214" s="1"/>
  <c r="D159" l="1"/>
  <c r="F622" i="29"/>
  <c r="F623" s="1"/>
  <c r="F262"/>
  <c r="F682"/>
  <c r="F683" s="1"/>
  <c r="F266"/>
  <c r="D614"/>
  <c r="D615" s="1"/>
  <c r="O43" i="9"/>
  <c r="O42" i="24"/>
  <c r="D266" i="29"/>
  <c r="D268" s="1"/>
  <c r="D258"/>
  <c r="D260" s="1"/>
  <c r="E614"/>
  <c r="E615" s="1"/>
  <c r="E266"/>
  <c r="E268" s="1"/>
  <c r="E258"/>
  <c r="E260" s="1"/>
  <c r="D161"/>
  <c r="D153"/>
  <c r="D640" i="14"/>
  <c r="D610"/>
  <c r="F682"/>
  <c r="F677"/>
  <c r="F610"/>
  <c r="D677"/>
  <c r="F615"/>
  <c r="I43" i="28"/>
  <c r="J43"/>
  <c r="H43"/>
  <c r="H44"/>
  <c r="N41" i="9"/>
  <c r="G41" i="27"/>
  <c r="G43"/>
  <c r="G44" i="28"/>
  <c r="G42"/>
  <c r="G43"/>
  <c r="G42" i="27"/>
  <c r="F42" i="28"/>
  <c r="F44"/>
  <c r="F43"/>
  <c r="F41" i="27"/>
  <c r="F43"/>
  <c r="G42" i="25"/>
  <c r="G41"/>
  <c r="F43"/>
  <c r="F42"/>
  <c r="F45" i="24"/>
  <c r="F41" i="25"/>
  <c r="E41" i="27"/>
  <c r="E41" i="25"/>
  <c r="E42" i="27"/>
  <c r="E42" i="25"/>
  <c r="E43" i="28"/>
  <c r="E43" i="25"/>
  <c r="E42" i="28"/>
  <c r="E43" i="27"/>
  <c r="E44" i="28"/>
  <c r="F663" i="14"/>
  <c r="I44" i="28"/>
  <c r="D663" i="14"/>
  <c r="I42" i="28"/>
  <c r="I42" i="25"/>
  <c r="G644" i="14"/>
  <c r="I45" i="24"/>
  <c r="D654" i="14"/>
  <c r="I41" i="25"/>
  <c r="G686" i="14"/>
  <c r="F691"/>
  <c r="G368"/>
  <c r="G370" s="1"/>
  <c r="G364"/>
  <c r="G366" s="1"/>
  <c r="G372"/>
  <c r="G374" s="1"/>
  <c r="G619"/>
  <c r="F624"/>
  <c r="G261"/>
  <c r="G263" s="1"/>
  <c r="G265"/>
  <c r="G267" s="1"/>
  <c r="G257"/>
  <c r="G259" s="1"/>
  <c r="G208"/>
  <c r="G210" s="1"/>
  <c r="G204"/>
  <c r="G206" s="1"/>
  <c r="G212"/>
  <c r="G214" s="1"/>
  <c r="G316"/>
  <c r="G318" s="1"/>
  <c r="G320"/>
  <c r="G322" s="1"/>
  <c r="G312"/>
  <c r="G314" s="1"/>
  <c r="F268" i="29" l="1"/>
  <c r="F634"/>
  <c r="F635" s="1"/>
  <c r="F694"/>
  <c r="F695" s="1"/>
  <c r="F264"/>
  <c r="F630"/>
  <c r="F631" s="1"/>
  <c r="F690"/>
  <c r="F691" s="1"/>
  <c r="D686"/>
  <c r="D687" s="1"/>
  <c r="D626"/>
  <c r="D627" s="1"/>
  <c r="O41" i="9"/>
  <c r="F664" i="14"/>
  <c r="G687"/>
  <c r="F692"/>
  <c r="G645"/>
  <c r="D655"/>
  <c r="G620"/>
  <c r="D664"/>
  <c r="F625"/>
  <c r="I45" i="28"/>
  <c r="I44" i="27"/>
  <c r="I44" i="25"/>
  <c r="N43"/>
  <c r="O43" s="1"/>
  <c r="N45" i="24"/>
  <c r="H44" i="27"/>
  <c r="H44" i="25"/>
  <c r="H45" i="28"/>
  <c r="G44" i="27"/>
  <c r="G44" i="25"/>
  <c r="G45" i="28"/>
  <c r="F44" i="27"/>
  <c r="F45" i="28"/>
  <c r="F44" i="25"/>
  <c r="G658" i="14"/>
  <c r="E91"/>
  <c r="D91"/>
  <c r="O45" i="24" l="1"/>
  <c r="D93" i="14"/>
  <c r="D95" i="29" s="1"/>
  <c r="D93"/>
  <c r="E93" i="14"/>
  <c r="E95" i="29" s="1"/>
  <c r="E93"/>
  <c r="G659" i="14"/>
  <c r="D41" i="26"/>
  <c r="N41" s="1"/>
  <c r="D42"/>
  <c r="N42" s="1"/>
  <c r="F686" i="14"/>
  <c r="D43" i="26"/>
  <c r="N43" s="1"/>
  <c r="D619" i="14"/>
  <c r="D686"/>
  <c r="E619"/>
  <c r="E686"/>
  <c r="F100"/>
  <c r="F102" s="1"/>
  <c r="F619"/>
  <c r="O43" i="26" l="1"/>
  <c r="O41"/>
  <c r="O42"/>
  <c r="E622" i="29"/>
  <c r="E623" s="1"/>
  <c r="E682"/>
  <c r="E683" s="1"/>
  <c r="D101"/>
  <c r="D105"/>
  <c r="D622"/>
  <c r="D623" s="1"/>
  <c r="D682"/>
  <c r="D683" s="1"/>
  <c r="F620" i="14"/>
  <c r="E620"/>
  <c r="D620"/>
  <c r="F687"/>
  <c r="D687"/>
  <c r="E687"/>
  <c r="F629"/>
  <c r="D43" i="27"/>
  <c r="N43" s="1"/>
  <c r="O43" s="1"/>
  <c r="F696" i="14"/>
  <c r="D107" i="29" l="1"/>
  <c r="D634"/>
  <c r="D635" s="1"/>
  <c r="D694"/>
  <c r="D695" s="1"/>
  <c r="D103"/>
  <c r="D630"/>
  <c r="D631" s="1"/>
  <c r="D690"/>
  <c r="D691" s="1"/>
  <c r="F697" i="14"/>
  <c r="F630"/>
  <c r="G681"/>
  <c r="E84"/>
  <c r="E86" l="1"/>
  <c r="E88" i="29" s="1"/>
  <c r="E86"/>
  <c r="G682" i="14"/>
  <c r="D43" i="24"/>
  <c r="N43" s="1"/>
  <c r="D42" i="9"/>
  <c r="D44"/>
  <c r="E681" i="14"/>
  <c r="D96"/>
  <c r="D98" s="1"/>
  <c r="E96"/>
  <c r="E98" s="1"/>
  <c r="E609"/>
  <c r="D100"/>
  <c r="D102" s="1"/>
  <c r="D614"/>
  <c r="E100"/>
  <c r="E102" s="1"/>
  <c r="E614"/>
  <c r="G100"/>
  <c r="G102" s="1"/>
  <c r="G614"/>
  <c r="D104"/>
  <c r="D701" s="1"/>
  <c r="F104"/>
  <c r="F106" s="1"/>
  <c r="E104"/>
  <c r="E106" s="1"/>
  <c r="D106" l="1"/>
  <c r="O43" i="24"/>
  <c r="E101" i="29"/>
  <c r="E105"/>
  <c r="E97"/>
  <c r="E678"/>
  <c r="E679" s="1"/>
  <c r="E618"/>
  <c r="E619" s="1"/>
  <c r="E610" i="14"/>
  <c r="D615"/>
  <c r="E682"/>
  <c r="G615"/>
  <c r="E615"/>
  <c r="D44" i="28"/>
  <c r="N44" s="1"/>
  <c r="D42" i="25"/>
  <c r="D43" i="28"/>
  <c r="D41" i="25"/>
  <c r="N41" s="1"/>
  <c r="O41" s="1"/>
  <c r="D42" i="28"/>
  <c r="N42" s="1"/>
  <c r="D44" i="27"/>
  <c r="N44" s="1"/>
  <c r="O44" s="1"/>
  <c r="E629" i="14"/>
  <c r="D42" i="27"/>
  <c r="N42" s="1"/>
  <c r="O42" s="1"/>
  <c r="D629" i="14"/>
  <c r="D41" i="27"/>
  <c r="N41" s="1"/>
  <c r="O41" s="1"/>
  <c r="G696" i="14"/>
  <c r="G629"/>
  <c r="D634"/>
  <c r="G104"/>
  <c r="G106" s="1"/>
  <c r="D696"/>
  <c r="E696"/>
  <c r="E624"/>
  <c r="D624"/>
  <c r="D691"/>
  <c r="G609"/>
  <c r="E634"/>
  <c r="G96"/>
  <c r="G98" s="1"/>
  <c r="F634"/>
  <c r="F701"/>
  <c r="E99" i="29" l="1"/>
  <c r="E626"/>
  <c r="E627" s="1"/>
  <c r="E107"/>
  <c r="E634"/>
  <c r="E635" s="1"/>
  <c r="E103"/>
  <c r="E630"/>
  <c r="E631" s="1"/>
  <c r="E690"/>
  <c r="E691" s="1"/>
  <c r="G697" i="14"/>
  <c r="D702"/>
  <c r="F702"/>
  <c r="E697"/>
  <c r="D697"/>
  <c r="G630"/>
  <c r="D630"/>
  <c r="F635"/>
  <c r="G610"/>
  <c r="E630"/>
  <c r="D635"/>
  <c r="D625"/>
  <c r="E635"/>
  <c r="D692"/>
  <c r="E625"/>
  <c r="O42" i="28"/>
  <c r="O44"/>
  <c r="D45"/>
  <c r="D44" i="25"/>
  <c r="G634" i="14"/>
  <c r="G624"/>
  <c r="G635" l="1"/>
  <c r="G625"/>
  <c r="AI214" i="7"/>
  <c r="G21" i="24" l="1"/>
  <c r="N21" s="1"/>
  <c r="V196" i="7"/>
  <c r="G20" i="25" s="1"/>
  <c r="N20" s="1"/>
  <c r="O20" s="1"/>
  <c r="AI216" i="7"/>
  <c r="AK216"/>
  <c r="AK214"/>
  <c r="O21" i="24" l="1"/>
  <c r="Z196" i="7"/>
  <c r="G21" i="28" s="1"/>
  <c r="N21" s="1"/>
  <c r="X196" i="7"/>
  <c r="G20" i="27" s="1"/>
  <c r="N20" s="1"/>
  <c r="O20" s="1"/>
  <c r="O21" i="28" l="1"/>
  <c r="G639" i="14"/>
  <c r="E507"/>
  <c r="E509" l="1"/>
  <c r="E514" i="29" s="1"/>
  <c r="E512"/>
  <c r="G640" i="14"/>
  <c r="E533"/>
  <c r="E535" s="1"/>
  <c r="E676"/>
  <c r="E639"/>
  <c r="L44" i="9"/>
  <c r="N44" s="1"/>
  <c r="E541" i="14"/>
  <c r="E543" s="1"/>
  <c r="G541"/>
  <c r="L42" i="9"/>
  <c r="N42" s="1"/>
  <c r="G676" i="14"/>
  <c r="G533"/>
  <c r="G535" s="1"/>
  <c r="E691" l="1"/>
  <c r="E692" s="1"/>
  <c r="G543"/>
  <c r="G701"/>
  <c r="L42" i="25"/>
  <c r="N42" s="1"/>
  <c r="O42" s="1"/>
  <c r="E654" i="14"/>
  <c r="E655" s="1"/>
  <c r="O44" i="9"/>
  <c r="O42"/>
  <c r="E640" i="29"/>
  <c r="E641" s="1"/>
  <c r="E537"/>
  <c r="E545"/>
  <c r="E674"/>
  <c r="E675" s="1"/>
  <c r="E640" i="14"/>
  <c r="E677"/>
  <c r="G677"/>
  <c r="L43" i="28"/>
  <c r="N43" s="1"/>
  <c r="E701" i="14"/>
  <c r="E663"/>
  <c r="G654"/>
  <c r="G691"/>
  <c r="L44" i="25"/>
  <c r="N44" s="1"/>
  <c r="O44" s="1"/>
  <c r="G663" i="14"/>
  <c r="L45" i="28"/>
  <c r="N45" s="1"/>
  <c r="E547" i="29" l="1"/>
  <c r="E660"/>
  <c r="E661" s="1"/>
  <c r="E694"/>
  <c r="E695" s="1"/>
  <c r="E539"/>
  <c r="E652"/>
  <c r="E653" s="1"/>
  <c r="E686"/>
  <c r="E687" s="1"/>
  <c r="G702" i="14"/>
  <c r="E702"/>
  <c r="G664"/>
  <c r="G692"/>
  <c r="G655"/>
  <c r="E664"/>
  <c r="O45" i="28"/>
  <c r="O43"/>
  <c r="S68" i="7"/>
  <c r="S70" s="1"/>
  <c r="AJ74"/>
  <c r="Q68"/>
  <c r="Q70" s="1"/>
  <c r="AL74"/>
  <c r="AH74"/>
  <c r="R68"/>
  <c r="E15" i="24" s="1"/>
  <c r="T68" i="7"/>
  <c r="T70" s="1"/>
  <c r="E16" i="26" s="1"/>
  <c r="AM74" i="7"/>
  <c r="AI74"/>
  <c r="O68"/>
  <c r="O70" s="1"/>
  <c r="AK74"/>
  <c r="P68"/>
  <c r="X68" l="1"/>
  <c r="E14" i="27" s="1"/>
  <c r="N14" s="1"/>
  <c r="O14" s="1"/>
  <c r="V68" i="7"/>
  <c r="E14" i="25" s="1"/>
  <c r="N14" s="1"/>
  <c r="O14" s="1"/>
  <c r="W70" i="7"/>
  <c r="E14" i="26"/>
  <c r="N14" s="1"/>
  <c r="R70" i="7"/>
  <c r="E17" i="24" s="1"/>
  <c r="N17" s="1"/>
  <c r="Y68" i="7"/>
  <c r="E14" i="9"/>
  <c r="N14" s="1"/>
  <c r="N16" i="26"/>
  <c r="O16" s="1"/>
  <c r="W68" i="7"/>
  <c r="N15" i="24"/>
  <c r="Y70" i="7"/>
  <c r="U70"/>
  <c r="U68"/>
  <c r="Z68"/>
  <c r="E15" i="28" s="1"/>
  <c r="P70" i="7"/>
  <c r="X70" l="1"/>
  <c r="E16" i="27" s="1"/>
  <c r="N16" s="1"/>
  <c r="O16" s="1"/>
  <c r="O14" i="9"/>
  <c r="O14" i="26"/>
  <c r="Z70" i="7"/>
  <c r="E17" i="28" s="1"/>
  <c r="N17" s="1"/>
  <c r="E16" i="9"/>
  <c r="N16" s="1"/>
  <c r="V70" i="7"/>
  <c r="E16" i="25" s="1"/>
  <c r="N16" s="1"/>
  <c r="O16" s="1"/>
  <c r="N15" i="28"/>
  <c r="O15" i="24"/>
  <c r="O17"/>
  <c r="O16" i="9" l="1"/>
  <c r="O15" i="28"/>
  <c r="O17"/>
</calcChain>
</file>

<file path=xl/sharedStrings.xml><?xml version="1.0" encoding="utf-8"?>
<sst xmlns="http://schemas.openxmlformats.org/spreadsheetml/2006/main" count="5717" uniqueCount="882">
  <si>
    <t xml:space="preserve">Сезон : </t>
  </si>
  <si>
    <t xml:space="preserve">   1-я неделя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</si>
  <si>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</si>
  <si>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</si>
  <si>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</si>
  <si>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</si>
  <si>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</si>
  <si>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</si>
  <si>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</si>
  <si>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</si>
  <si>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</si>
  <si>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</si>
  <si>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</si>
  <si>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>Чай с сахаром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</si>
  <si>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</si>
  <si>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</si>
  <si>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</si>
  <si>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</si>
  <si>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>СБОРНИК РЕЦЕПТУР НА ПРОДУКЦИЮ ДЛЯ  ОБУЧАЮЩИХСЯ ВО  ВСЕХ  ОБРАЗОВАТЕЛЬНЫХ  УЧРЕЖДЕНИЯХ</t>
  </si>
  <si>
    <t xml:space="preserve">"Ведомость контроля за рационом питания"                                       </t>
  </si>
  <si>
    <t>норма</t>
  </si>
  <si>
    <t>в</t>
  </si>
  <si>
    <t>Откло-</t>
  </si>
  <si>
    <t>нение</t>
  </si>
  <si>
    <t>наименование группы</t>
  </si>
  <si>
    <t xml:space="preserve">от </t>
  </si>
  <si>
    <t>за</t>
  </si>
  <si>
    <t>1-й</t>
  </si>
  <si>
    <t>2-й</t>
  </si>
  <si>
    <t>3-й</t>
  </si>
  <si>
    <t>4-й</t>
  </si>
  <si>
    <t>5-й</t>
  </si>
  <si>
    <t>6-й</t>
  </si>
  <si>
    <t>7-й</t>
  </si>
  <si>
    <t>8-й</t>
  </si>
  <si>
    <t>9-й</t>
  </si>
  <si>
    <t>10-й</t>
  </si>
  <si>
    <t>нормы</t>
  </si>
  <si>
    <t>граммах</t>
  </si>
  <si>
    <t>день</t>
  </si>
  <si>
    <t>хлеб пшеничный</t>
  </si>
  <si>
    <t>мука пшеничная</t>
  </si>
  <si>
    <t>крупы, бобовые</t>
  </si>
  <si>
    <t xml:space="preserve">макаронные изделия </t>
  </si>
  <si>
    <t>картофель</t>
  </si>
  <si>
    <t>рыба-филе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</si>
  <si>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</si>
  <si>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</si>
  <si>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</si>
  <si>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</si>
  <si>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</si>
  <si>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</si>
  <si>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дрожжи хлебопекарные</t>
  </si>
  <si>
    <t>соль</t>
  </si>
  <si>
    <t xml:space="preserve">белки </t>
  </si>
  <si>
    <t>жиры</t>
  </si>
  <si>
    <t>углеводы</t>
  </si>
  <si>
    <t>каллорийность</t>
  </si>
  <si>
    <t>огурец</t>
  </si>
  <si>
    <t>ОВОЩИ</t>
  </si>
  <si>
    <t xml:space="preserve">молоко </t>
  </si>
  <si>
    <t xml:space="preserve">                     норма закладки продуктов в гр на 1 порцию</t>
  </si>
  <si>
    <t>репа бакл</t>
  </si>
  <si>
    <t>1-п/г.</t>
  </si>
  <si>
    <t>кабачек</t>
  </si>
  <si>
    <t xml:space="preserve">творог </t>
  </si>
  <si>
    <t>тыква</t>
  </si>
  <si>
    <t>печень</t>
  </si>
  <si>
    <t xml:space="preserve">макароны </t>
  </si>
  <si>
    <t>томат</t>
  </si>
  <si>
    <t xml:space="preserve">сметана </t>
  </si>
  <si>
    <t>итог мяса</t>
  </si>
  <si>
    <t>морковь</t>
  </si>
  <si>
    <t>м/слив</t>
  </si>
  <si>
    <t>овощи</t>
  </si>
  <si>
    <t>горох</t>
  </si>
  <si>
    <t>фрукты</t>
  </si>
  <si>
    <t>манка</t>
  </si>
  <si>
    <t>овсянка</t>
  </si>
  <si>
    <t>перловка</t>
  </si>
  <si>
    <t>свекла</t>
  </si>
  <si>
    <t>пшено</t>
  </si>
  <si>
    <t>пшеничка</t>
  </si>
  <si>
    <t xml:space="preserve">дрожжи </t>
  </si>
  <si>
    <t>рис</t>
  </si>
  <si>
    <t>хлеб пш.</t>
  </si>
  <si>
    <t>мука пш.</t>
  </si>
  <si>
    <t>молоко</t>
  </si>
  <si>
    <t>вода</t>
  </si>
  <si>
    <t>м/сливочное</t>
  </si>
  <si>
    <t>итого овощ</t>
  </si>
  <si>
    <t xml:space="preserve">соль </t>
  </si>
  <si>
    <t>л/лист</t>
  </si>
  <si>
    <t>говядина</t>
  </si>
  <si>
    <t>смесь сух-в</t>
  </si>
  <si>
    <t>лук репчатый</t>
  </si>
  <si>
    <t>сахар песок</t>
  </si>
  <si>
    <t>м/растительное</t>
  </si>
  <si>
    <t>чай с сахаром</t>
  </si>
  <si>
    <t>творог</t>
  </si>
  <si>
    <t xml:space="preserve">чай </t>
  </si>
  <si>
    <t>сметана</t>
  </si>
  <si>
    <t>яйцо</t>
  </si>
  <si>
    <t xml:space="preserve">морковь       </t>
  </si>
  <si>
    <t>соус</t>
  </si>
  <si>
    <t>мука пшенич</t>
  </si>
  <si>
    <t>томат пюре</t>
  </si>
  <si>
    <t>Плов с говядиной</t>
  </si>
  <si>
    <t>крупа рисовая</t>
  </si>
  <si>
    <t>Котлета рубленая</t>
  </si>
  <si>
    <t>сухарь панирован.</t>
  </si>
  <si>
    <t>капуста б/кач</t>
  </si>
  <si>
    <t>сырьё</t>
  </si>
  <si>
    <t xml:space="preserve">брутто </t>
  </si>
  <si>
    <t>нетто</t>
  </si>
  <si>
    <t>филе</t>
  </si>
  <si>
    <t>сухофрукты</t>
  </si>
  <si>
    <t>макароны</t>
  </si>
  <si>
    <t>м /сливочное</t>
  </si>
  <si>
    <t xml:space="preserve">из птицы </t>
  </si>
  <si>
    <t>Кофейный напиток</t>
  </si>
  <si>
    <t>картофельное пюре /</t>
  </si>
  <si>
    <t>по</t>
  </si>
  <si>
    <t>лук репч.</t>
  </si>
  <si>
    <t>Суп картоф. с горохом</t>
  </si>
  <si>
    <t>сухарь панир</t>
  </si>
  <si>
    <t>Ответственный за разработку меню инженер-технолог       ___________________________________________</t>
  </si>
  <si>
    <t>/Ткаченко А.Н./</t>
  </si>
  <si>
    <t>Суп  картофельный с горохом</t>
  </si>
  <si>
    <t>мясо 1-й категории</t>
  </si>
  <si>
    <t>цыплята 1 кат. потрошеные</t>
  </si>
  <si>
    <r>
      <t xml:space="preserve">Субпродукты </t>
    </r>
    <r>
      <rPr>
        <sz val="8"/>
        <rFont val="Arial Cyr"/>
        <charset val="204"/>
      </rPr>
      <t>(печень, язык, сердце)</t>
    </r>
  </si>
  <si>
    <t>кофейный напиток</t>
  </si>
  <si>
    <t>Крахмал</t>
  </si>
  <si>
    <t>Специи</t>
  </si>
  <si>
    <t>СанПиН  2.3 /2.4. 3590 - 20</t>
  </si>
  <si>
    <t>1-й день</t>
  </si>
  <si>
    <t xml:space="preserve">   чай с сахаром</t>
  </si>
  <si>
    <t>с картофелем</t>
  </si>
  <si>
    <t xml:space="preserve">Щи из свежей капусты </t>
  </si>
  <si>
    <t>минтай б/г</t>
  </si>
  <si>
    <t>Сок фруктовый (яблочный)</t>
  </si>
  <si>
    <t xml:space="preserve">О Б Е Д </t>
  </si>
  <si>
    <t>Суп картофель. с горохом</t>
  </si>
  <si>
    <t>Какао с молоком</t>
  </si>
  <si>
    <t>капуста свеж.</t>
  </si>
  <si>
    <t xml:space="preserve">огурец солёный </t>
  </si>
  <si>
    <t>огурец свежий</t>
  </si>
  <si>
    <t>капуста квашен.</t>
  </si>
  <si>
    <t>горошек конс. зелён.</t>
  </si>
  <si>
    <t>помидор св.</t>
  </si>
  <si>
    <t>зелень св.</t>
  </si>
  <si>
    <t xml:space="preserve">сок </t>
  </si>
  <si>
    <t>хлеб пшен.</t>
  </si>
  <si>
    <t>хлеб ржан.</t>
  </si>
  <si>
    <t>крупа</t>
  </si>
  <si>
    <t>лим/кислота</t>
  </si>
  <si>
    <t>кофейный нап.</t>
  </si>
  <si>
    <t>какао порошок</t>
  </si>
  <si>
    <t>кисломолочка</t>
  </si>
  <si>
    <t>кондитерка</t>
  </si>
  <si>
    <t>капуста св.</t>
  </si>
  <si>
    <t>2 - я   неделя</t>
  </si>
  <si>
    <t>1 - я   неделя</t>
  </si>
  <si>
    <t>яйца шт./ гр.</t>
  </si>
  <si>
    <t>крахмал</t>
  </si>
  <si>
    <t>Среднее за 10 дней (фактически)</t>
  </si>
  <si>
    <t>сыр костромской</t>
  </si>
  <si>
    <t>Шницель рыбный</t>
  </si>
  <si>
    <t xml:space="preserve">СОУС: </t>
  </si>
  <si>
    <t xml:space="preserve"> мука пш.</t>
  </si>
  <si>
    <t xml:space="preserve"> зелень</t>
  </si>
  <si>
    <t>О С Е Н Ь</t>
  </si>
  <si>
    <t>Суп с макаронами</t>
  </si>
  <si>
    <t>Жаркое по - дормашнему</t>
  </si>
  <si>
    <t>свинина</t>
  </si>
  <si>
    <t>помидор</t>
  </si>
  <si>
    <t xml:space="preserve">    Суп из овощей </t>
  </si>
  <si>
    <t xml:space="preserve">Суп из овощей </t>
  </si>
  <si>
    <t>помидоры св.</t>
  </si>
  <si>
    <t xml:space="preserve"> "УТВЕРЖДАЮ"</t>
  </si>
  <si>
    <t>мука на подпыл</t>
  </si>
  <si>
    <t>З А В Т Р А К</t>
  </si>
  <si>
    <t>бедро кур на кости</t>
  </si>
  <si>
    <t xml:space="preserve">капуста         </t>
  </si>
  <si>
    <t xml:space="preserve">картофельное пюре </t>
  </si>
  <si>
    <t>ячневая</t>
  </si>
  <si>
    <t>перец сладкий</t>
  </si>
  <si>
    <t>Суп с лапшой</t>
  </si>
  <si>
    <t>Тефтели рыбные (минтай)</t>
  </si>
  <si>
    <t>Компот из смеси сухофруктов</t>
  </si>
  <si>
    <t>Котлета рублен. из птицы</t>
  </si>
  <si>
    <t>лук репчат.</t>
  </si>
  <si>
    <t>лавр./лист</t>
  </si>
  <si>
    <t>приправа овощная</t>
  </si>
  <si>
    <t>Борщ с картофелем</t>
  </si>
  <si>
    <t>и свежей капустой</t>
  </si>
  <si>
    <t>яйца шт./гр.</t>
  </si>
  <si>
    <t>мука пшен.</t>
  </si>
  <si>
    <t>лавр. / лист</t>
  </si>
  <si>
    <t>нарезка</t>
  </si>
  <si>
    <t>итого Специи</t>
  </si>
  <si>
    <t xml:space="preserve">Компот из смеси </t>
  </si>
  <si>
    <t xml:space="preserve">    Суп с крупой </t>
  </si>
  <si>
    <t xml:space="preserve">Суп с макаронами </t>
  </si>
  <si>
    <t xml:space="preserve">лук репчат.      </t>
  </si>
  <si>
    <t>бедро куриное</t>
  </si>
  <si>
    <t>Крупа манная</t>
  </si>
  <si>
    <t>горошек зелёный</t>
  </si>
  <si>
    <t xml:space="preserve">лук репчат.        </t>
  </si>
  <si>
    <t>молоком сгущённым</t>
  </si>
  <si>
    <t xml:space="preserve">филе бедро кур </t>
  </si>
  <si>
    <t xml:space="preserve">картофель    </t>
  </si>
  <si>
    <t>яйцо шт. / гр.</t>
  </si>
  <si>
    <t>Котлета мясная</t>
  </si>
  <si>
    <t>рагу из овощей</t>
  </si>
  <si>
    <t>филе бедро птиц</t>
  </si>
  <si>
    <t>Рагу из  овощей</t>
  </si>
  <si>
    <t xml:space="preserve">                            ДЕСЯТИДНЕВНОЕ МЕНЮ ПРИГОТОВЛЯЕМЫХ БЛЮД </t>
  </si>
  <si>
    <t xml:space="preserve">                             ДЛЯ  УЧАЩИХСЯ    В   ОБЩЕОБРАЗОВАТЕЛЬНОМ   УЧРЕЖДЕНИЕ</t>
  </si>
  <si>
    <t>меню разработано согласно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</si>
  <si>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</si>
  <si>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</si>
  <si>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</si>
  <si>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</si>
  <si>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</si>
  <si>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</si>
  <si>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</si>
  <si>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</si>
  <si>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</si>
  <si>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</si>
  <si>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</si>
  <si>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</si>
  <si>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Сборнику</t>
  </si>
  <si>
    <t>ценность</t>
  </si>
  <si>
    <t>рецептур</t>
  </si>
  <si>
    <t>неделя</t>
  </si>
  <si>
    <t>1 -я</t>
  </si>
  <si>
    <t>1 -й</t>
  </si>
  <si>
    <t>итого за обед</t>
  </si>
  <si>
    <t>2 -й</t>
  </si>
  <si>
    <t>3 -й</t>
  </si>
  <si>
    <t>4 -й</t>
  </si>
  <si>
    <t>5 -й</t>
  </si>
  <si>
    <t>6 -й</t>
  </si>
  <si>
    <t>7 -й</t>
  </si>
  <si>
    <t>8 -й</t>
  </si>
  <si>
    <t>10 -й</t>
  </si>
  <si>
    <t>в %</t>
  </si>
  <si>
    <t>( + / - )</t>
  </si>
  <si>
    <t xml:space="preserve">                            ДЛЯ  УЧАЩИХСЯ  В ОБЩЕОБРАЗОВАТЕЛЬНОМ УЧРЕЖДЕНИЕ</t>
  </si>
  <si>
    <t>итого за завтрак</t>
  </si>
  <si>
    <t>З А В Т Р А К И   И  О Б Е Д Ы</t>
  </si>
  <si>
    <t xml:space="preserve">Россия Краснодарский край </t>
  </si>
  <si>
    <t>продукции</t>
  </si>
  <si>
    <t>п/п</t>
  </si>
  <si>
    <t>пищевой продукции</t>
  </si>
  <si>
    <t>г (нетто)</t>
  </si>
  <si>
    <t xml:space="preserve">хлеб ржаной </t>
  </si>
  <si>
    <t>фрукты  свежие</t>
  </si>
  <si>
    <r>
      <t>соки</t>
    </r>
    <r>
      <rPr>
        <sz val="8"/>
        <rFont val="Arial Cyr"/>
        <charset val="204"/>
      </rPr>
      <t xml:space="preserve"> </t>
    </r>
    <r>
      <rPr>
        <sz val="6"/>
        <rFont val="Arial Cyr"/>
        <charset val="204"/>
      </rPr>
      <t>фруктовые</t>
    </r>
  </si>
  <si>
    <t>молоко (м. д. ж. 2,5% 3,2%)</t>
  </si>
  <si>
    <t>кисломолоч. (м. д. ж. 2,5% 3,2%)</t>
  </si>
  <si>
    <t>творог (м. д. ж.  5% не более 9%)</t>
  </si>
  <si>
    <t>сметана (м. д. ж.. не более15%)</t>
  </si>
  <si>
    <t>яйцо диетическое столовое</t>
  </si>
  <si>
    <t>какао - порошок</t>
  </si>
  <si>
    <t>соль пищевая поваренная йодированная</t>
  </si>
  <si>
    <t>меню   10 - тидневка</t>
  </si>
  <si>
    <t xml:space="preserve">     г,  на одного человека</t>
  </si>
  <si>
    <t>среднем</t>
  </si>
  <si>
    <t>Рекомендации по корректировке  меню :</t>
  </si>
  <si>
    <t>Подпись  медицинского работника и дата:</t>
  </si>
  <si>
    <t>Подпись  руководителя образовательной (оздоровительной) организации, организации по уходу и присмотру и дата ознокомления:</t>
  </si>
  <si>
    <t xml:space="preserve">Подпись   ответственного    лица   за   организацию   питания  и  дата  ознакомления,  а  также проведённой   корректировки   в   соответствии   с </t>
  </si>
  <si>
    <t>рекомендациями медицинского работника:</t>
  </si>
  <si>
    <t xml:space="preserve">масло порциями </t>
  </si>
  <si>
    <t xml:space="preserve">Масло порциями </t>
  </si>
  <si>
    <t>бедро птицы</t>
  </si>
  <si>
    <t>итого мяса</t>
  </si>
  <si>
    <t>яблоки св.</t>
  </si>
  <si>
    <t>сок яблочный</t>
  </si>
  <si>
    <t xml:space="preserve">Картофель </t>
  </si>
  <si>
    <t xml:space="preserve"> сухофруктов</t>
  </si>
  <si>
    <t xml:space="preserve">               10 - ТИДНЕВНАЯ  М Е Н Ю  -  Р А С К Л А Д К А    ДЛЯ ПИТАНИЯ ДЕТЕЙ  ШКОЛЬНЫХ </t>
  </si>
  <si>
    <t xml:space="preserve">   1 - я неделя</t>
  </si>
  <si>
    <t xml:space="preserve">                                            Россия   Краснодарский край </t>
  </si>
  <si>
    <t>П О Л Д Н И К</t>
  </si>
  <si>
    <t>Кефир  (м. д. ж. 2,5% )</t>
  </si>
  <si>
    <t>яблоко</t>
  </si>
  <si>
    <t xml:space="preserve">макароны отварные </t>
  </si>
  <si>
    <t>кефир</t>
  </si>
  <si>
    <t>Кефир</t>
  </si>
  <si>
    <t>каша вязкая ( ячневая )</t>
  </si>
  <si>
    <t>Квашеная капуста</t>
  </si>
  <si>
    <t xml:space="preserve">каша  вязкая ячневая </t>
  </si>
  <si>
    <t>Кофейный напиток с молоком</t>
  </si>
  <si>
    <t>с молоком</t>
  </si>
  <si>
    <t xml:space="preserve">Кофейный напиток </t>
  </si>
  <si>
    <t>из манной крупы</t>
  </si>
  <si>
    <t>Мясо духовое</t>
  </si>
  <si>
    <t>лук репч</t>
  </si>
  <si>
    <t>тушёные в соусе</t>
  </si>
  <si>
    <t xml:space="preserve">Картофель и овощи </t>
  </si>
  <si>
    <t xml:space="preserve"> бедро кур</t>
  </si>
  <si>
    <t>З А В Т Р А К О В   -   О Б Е Д О В   И  П О Л Д Н И К О В</t>
  </si>
  <si>
    <t xml:space="preserve">                        10 - ТИДНЕВНАЯ  М Е Н Ю  -  Р А С К Л А Д К А    ДЛЯ ПИТАНИЯ ДЕТЕЙ  ШКОЛЬНЫХ </t>
  </si>
  <si>
    <t xml:space="preserve"> З А В Т Р А К О В   -  О Б Е Д О В   И  П О Л Д Н И К О В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</si>
  <si>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трёхразовый      с               по</t>
    </r>
  </si>
  <si>
    <r>
      <t xml:space="preserve">               Фактически выдано продуктов в   </t>
    </r>
    <r>
      <rPr>
        <b/>
        <sz val="9"/>
        <rFont val="Arial Cyr"/>
        <charset val="204"/>
      </rPr>
      <t>Н Е Т Т О</t>
    </r>
    <r>
      <rPr>
        <sz val="9"/>
        <rFont val="Arial Cyr"/>
        <family val="2"/>
        <charset val="204"/>
      </rPr>
      <t xml:space="preserve">  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 xml:space="preserve">по </t>
    </r>
    <r>
      <rPr>
        <sz val="9"/>
        <rFont val="Arial Cyr"/>
        <family val="2"/>
        <charset val="204"/>
      </rPr>
      <t>дням в качестве горячих</t>
    </r>
  </si>
  <si>
    <t xml:space="preserve">       З А В Т Р А К О В   -   О Б Е Д О В  -  П О Л Д Н И К О В</t>
  </si>
  <si>
    <t>КОМПАНОВКА  10- ТИДНЕВНОЕ ЦИКЛИЧНОЕ МЕНЮ ШКОЛЬНЫХ    З А В Т Р А К О В  - О Б Е Д О В - П О Л Д Н И К О В</t>
  </si>
  <si>
    <t>итого за полдник</t>
  </si>
  <si>
    <t>ВСЕГО: за  завтрак  -   обед - полдник</t>
  </si>
  <si>
    <t xml:space="preserve">                                                  З А В Т Р А К О В  -  О Б Е Д О В   - П О Л Д Н И К О В</t>
  </si>
  <si>
    <t xml:space="preserve">                                       10 - ТИДНЕВНОЕ  МЕНЮ ПРИГОТОВЛЯЕМЫХ БЛЮД ШКОЛЬНЫХ    </t>
  </si>
  <si>
    <t>Среднее за 5 дней (фактически)</t>
  </si>
  <si>
    <t xml:space="preserve">   2-я неделя</t>
  </si>
  <si>
    <t>Помидор свежий в нарезке</t>
  </si>
  <si>
    <t xml:space="preserve">Каша жидкая молочная </t>
  </si>
  <si>
    <t>Рассольник ленинградский</t>
  </si>
  <si>
    <t>огурец солён</t>
  </si>
  <si>
    <t>Запеканка овощная</t>
  </si>
  <si>
    <t>мясо тушёное</t>
  </si>
  <si>
    <t>Помидор  свежий  в нарезке</t>
  </si>
  <si>
    <t>Мясо тушёное</t>
  </si>
  <si>
    <t xml:space="preserve">Суп  с макаронами </t>
  </si>
  <si>
    <t>Картофель и овощи тушёные в соусе</t>
  </si>
  <si>
    <t>Каша  жидкая молочная (рисовая)</t>
  </si>
  <si>
    <t>крупа перловая</t>
  </si>
  <si>
    <t>сухарь пан</t>
  </si>
  <si>
    <t>90/20</t>
  </si>
  <si>
    <t>90 / 20</t>
  </si>
  <si>
    <r>
      <t xml:space="preserve"> </t>
    </r>
    <r>
      <rPr>
        <b/>
        <sz val="9"/>
        <rFont val="Arial Cyr"/>
        <charset val="204"/>
      </rPr>
      <t xml:space="preserve"> З А В Т Р А К  О В    25 %     О  Б Е Д  О В   35 %    П О Л Д Н И К О В  10%   (всего  70 % )</t>
    </r>
  </si>
  <si>
    <t>бедро</t>
  </si>
  <si>
    <t>говяд</t>
  </si>
  <si>
    <r>
      <t xml:space="preserve"> </t>
    </r>
    <r>
      <rPr>
        <b/>
        <sz val="9"/>
        <rFont val="Arial Cyr"/>
        <charset val="204"/>
      </rPr>
      <t xml:space="preserve"> З А В Т Р А К  О В    25 %    </t>
    </r>
  </si>
  <si>
    <r>
      <t xml:space="preserve"> </t>
    </r>
    <r>
      <rPr>
        <b/>
        <sz val="9"/>
        <rFont val="Arial Cyr"/>
        <charset val="204"/>
      </rPr>
      <t xml:space="preserve">     О  Б Е Д  О В   35 %    </t>
    </r>
  </si>
  <si>
    <r>
      <t xml:space="preserve"> </t>
    </r>
    <r>
      <rPr>
        <b/>
        <sz val="9"/>
        <rFont val="Arial Cyr"/>
        <charset val="204"/>
      </rPr>
      <t xml:space="preserve"> З А В Т Р А К  О В    25 %     О  Б Е Д  О В   35 %    </t>
    </r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</si>
  <si>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двухразовый      с               по</t>
    </r>
  </si>
  <si>
    <t xml:space="preserve">Каша жидкая молочная  </t>
  </si>
  <si>
    <t>плов с говядиной</t>
  </si>
  <si>
    <t>2- й   день</t>
  </si>
  <si>
    <t>специи для плова</t>
  </si>
  <si>
    <t>Запеканка из творога с молоком сгущённым</t>
  </si>
  <si>
    <t>Запеканка  из творога с</t>
  </si>
  <si>
    <t>молоко сгущ.</t>
  </si>
  <si>
    <t>сл/ масло</t>
  </si>
  <si>
    <t>масло порциями</t>
  </si>
  <si>
    <t xml:space="preserve"> 4 - й день</t>
  </si>
  <si>
    <t xml:space="preserve">       тефтели   </t>
  </si>
  <si>
    <t xml:space="preserve">соус в тефтели         </t>
  </si>
  <si>
    <t>огурец свежий в нарезку</t>
  </si>
  <si>
    <t>м/сливоч</t>
  </si>
  <si>
    <t>/ овощи припущенные</t>
  </si>
  <si>
    <t>128-136</t>
  </si>
  <si>
    <t>картофель пюре  /</t>
  </si>
  <si>
    <t xml:space="preserve">  3 - й   день</t>
  </si>
  <si>
    <t>сушён. Яблок</t>
  </si>
  <si>
    <t xml:space="preserve">  5 - й   день</t>
  </si>
  <si>
    <t>филе  бедро кур</t>
  </si>
  <si>
    <t>Омлет с птицей</t>
  </si>
  <si>
    <t>бананы</t>
  </si>
  <si>
    <t>6- й   день</t>
  </si>
  <si>
    <t>Компот из смеси  сухофруктов</t>
  </si>
  <si>
    <t>огурец свежие в нарезку</t>
  </si>
  <si>
    <t>лимон /кислота</t>
  </si>
  <si>
    <t xml:space="preserve">  7 - й день</t>
  </si>
  <si>
    <t>Капуста тушеная</t>
  </si>
  <si>
    <t xml:space="preserve">томат </t>
  </si>
  <si>
    <t>лавр. Лист</t>
  </si>
  <si>
    <t>лимон/кислота</t>
  </si>
  <si>
    <t xml:space="preserve">  8 - й день</t>
  </si>
  <si>
    <t xml:space="preserve">  (рисовая)</t>
  </si>
  <si>
    <t>9- й   день</t>
  </si>
  <si>
    <t>Жаркое по - домашнему</t>
  </si>
  <si>
    <t xml:space="preserve">  10- й день</t>
  </si>
  <si>
    <t>какао-пор</t>
  </si>
  <si>
    <t>сухари пан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</si>
  <si>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одноразовый      с               по</t>
    </r>
  </si>
  <si>
    <t xml:space="preserve">      О  Б Е Д  О В   35 %    И  П О Л Д Н И К О В  10 %</t>
  </si>
  <si>
    <t>режим питания: двухразовый      с               по</t>
  </si>
  <si>
    <t xml:space="preserve">           П О Л Д Н И К О В           10 %    </t>
  </si>
  <si>
    <t>Биточек рисовый</t>
  </si>
  <si>
    <t>с морковью</t>
  </si>
  <si>
    <t>Биточек рисовый с моркрвью</t>
  </si>
  <si>
    <t>крупа рис</t>
  </si>
  <si>
    <t>ванилль</t>
  </si>
  <si>
    <t>ваниль</t>
  </si>
  <si>
    <t>крупа манная</t>
  </si>
  <si>
    <t xml:space="preserve">сухарь панир </t>
  </si>
  <si>
    <t>чай фруктовый</t>
  </si>
  <si>
    <t>яблоко св.</t>
  </si>
  <si>
    <t xml:space="preserve">соус </t>
  </si>
  <si>
    <t>Макароны запечённые с яйцом</t>
  </si>
  <si>
    <t>с яйцом</t>
  </si>
  <si>
    <t>кукуруза конс</t>
  </si>
  <si>
    <t xml:space="preserve">кукуруза конс. </t>
  </si>
  <si>
    <t>Зразы картофельные</t>
  </si>
  <si>
    <t>Картофель</t>
  </si>
  <si>
    <t xml:space="preserve">капуста белокач        </t>
  </si>
  <si>
    <t>Макароны запечёные</t>
  </si>
  <si>
    <t>Голубцы ленивые</t>
  </si>
  <si>
    <t>0,093 шт.</t>
  </si>
  <si>
    <t xml:space="preserve">морковь </t>
  </si>
  <si>
    <t xml:space="preserve">  бедро кур</t>
  </si>
  <si>
    <t>сухарь. Пан</t>
  </si>
  <si>
    <t>Котлета  мясная</t>
  </si>
  <si>
    <t>горошек зел</t>
  </si>
  <si>
    <t>П О Л Д Н И К И</t>
  </si>
  <si>
    <t xml:space="preserve"> О Б Е Д Ы  И  П О Л Д Н И К И</t>
  </si>
  <si>
    <t>ЗАВТРАКИ  -  ОБЕДЫ  И  ПОЛДНИКИ</t>
  </si>
  <si>
    <t>Среднее за 5 дней   (фактически)</t>
  </si>
  <si>
    <t xml:space="preserve">З А В Т Р А К И   </t>
  </si>
  <si>
    <t>О Б Е Д Ы</t>
  </si>
  <si>
    <t xml:space="preserve">меню завтраки   10-тидневка </t>
  </si>
  <si>
    <t xml:space="preserve">ВСЕГО: за  ОБЕД   И ПОЛДНИК </t>
  </si>
  <si>
    <t>ВСЕГО: за  ЗАВТРАК - ОБЕД</t>
  </si>
  <si>
    <t xml:space="preserve">  1 -я - 2-я неделя</t>
  </si>
  <si>
    <t>Каша жидкая молочная  из манной крупы</t>
  </si>
  <si>
    <t>Биточек рисовый с морковью</t>
  </si>
  <si>
    <t>ТТК</t>
  </si>
  <si>
    <t>Чай фруктовый</t>
  </si>
  <si>
    <t xml:space="preserve">огурец </t>
  </si>
  <si>
    <t>помидор солёный</t>
  </si>
  <si>
    <t>Суп  с лапшой</t>
  </si>
  <si>
    <t>Котлета рубленая из птицы</t>
  </si>
  <si>
    <t>Щи из свежей. капусты с картофелем</t>
  </si>
  <si>
    <t>2 -я</t>
  </si>
  <si>
    <t>Запеканка из творога</t>
  </si>
  <si>
    <t>Биточки  (особые )   мясные</t>
  </si>
  <si>
    <t>Биточки (особые) мясные</t>
  </si>
  <si>
    <t>Шницель рыбный натуральный (минтай)</t>
  </si>
  <si>
    <t>натуральный (минтай)</t>
  </si>
  <si>
    <t>СЫРЬЕ</t>
  </si>
  <si>
    <t xml:space="preserve">                               Возрастная категория:      12   лет  и  старше</t>
  </si>
  <si>
    <t xml:space="preserve">  Возрастная категория:  с   12  лет и старше</t>
  </si>
  <si>
    <t xml:space="preserve">      Возрастная категория:       12 лет  и старше</t>
  </si>
  <si>
    <t>12- 18 л</t>
  </si>
  <si>
    <t>Возрастная категория:   12 лет и старше</t>
  </si>
  <si>
    <t>возрастная категория 12- лет и старше</t>
  </si>
  <si>
    <t>60/160</t>
  </si>
  <si>
    <t>110/10</t>
  </si>
  <si>
    <t>110/70</t>
  </si>
  <si>
    <t>163/37</t>
  </si>
  <si>
    <t>0,163шт.</t>
  </si>
  <si>
    <t>тушёные в с оусе</t>
  </si>
  <si>
    <t>молоком</t>
  </si>
  <si>
    <t>0,1шт.</t>
  </si>
  <si>
    <t>100/20</t>
  </si>
  <si>
    <t>55/155</t>
  </si>
  <si>
    <t>Кофейный напиток с</t>
  </si>
  <si>
    <t>Овощи припущенные</t>
  </si>
  <si>
    <t>Омлет с птицей /</t>
  </si>
  <si>
    <t>/ овощи припущенные (капуста)</t>
  </si>
  <si>
    <t>овощи припущенные (морковь)</t>
  </si>
  <si>
    <t>0,005 шт.</t>
  </si>
  <si>
    <t>0,023шт.</t>
  </si>
  <si>
    <t>крупа горох</t>
  </si>
  <si>
    <t>0,125 шт.</t>
  </si>
  <si>
    <t>выход  подсушенной лапши 20 гр.</t>
  </si>
  <si>
    <t>каша  вязкая пшёная</t>
  </si>
  <si>
    <t>Крупа пшено</t>
  </si>
  <si>
    <t>филе бедра кур</t>
  </si>
  <si>
    <t>150 / 30</t>
  </si>
  <si>
    <t>100 / 20</t>
  </si>
  <si>
    <t>2,932 шт.</t>
  </si>
  <si>
    <t>90/30</t>
  </si>
  <si>
    <t>156/24</t>
  </si>
  <si>
    <t>140/40</t>
  </si>
  <si>
    <t>155/25</t>
  </si>
  <si>
    <t>/ овощи припущенные (капуста белокачанная)</t>
  </si>
  <si>
    <t>100 / 30</t>
  </si>
  <si>
    <t>помидор солён.</t>
  </si>
  <si>
    <t>овощи свежие в нарезке</t>
  </si>
  <si>
    <t xml:space="preserve">р-р </t>
  </si>
  <si>
    <t>г.изд.</t>
  </si>
  <si>
    <t xml:space="preserve">                                    ТАБЛИЦА   ПОТРЕБНОСТИ  ВИТАМИНОВ  И  МИНЕРАЛЬНЫХ ВЕЩЕСТВ</t>
  </si>
  <si>
    <t xml:space="preserve">                      К       ДЕСЯТИДНЕВНОМУ  МЕНЮ ПРИГОТОВЛЯЕМЫХ БЛЮД </t>
  </si>
  <si>
    <t xml:space="preserve">              ШКОЛЬНЫХ   З А В Т Р А К О В    -    О Б Е Д  О В    И    П О Л Д Н И К О В</t>
  </si>
  <si>
    <t xml:space="preserve"> ПЕРИОД:     О С Е Н Ь</t>
  </si>
  <si>
    <t xml:space="preserve">  Витамины  ( мг./сут. )</t>
  </si>
  <si>
    <t>С</t>
  </si>
  <si>
    <t>В1</t>
  </si>
  <si>
    <t>В2</t>
  </si>
  <si>
    <t>A</t>
  </si>
  <si>
    <t>Минерал. в-ва (мг)</t>
  </si>
  <si>
    <t>Ca</t>
  </si>
  <si>
    <t>P</t>
  </si>
  <si>
    <t>Mg</t>
  </si>
  <si>
    <t>Fe</t>
  </si>
  <si>
    <t>кальций</t>
  </si>
  <si>
    <t>фосфор</t>
  </si>
  <si>
    <t>магний</t>
  </si>
  <si>
    <t>железо</t>
  </si>
  <si>
    <t xml:space="preserve">  ВСЕГО: за  завтрак  -   обед - полдник</t>
  </si>
  <si>
    <t xml:space="preserve">    ВСЕГО: за  завтрак  -   обед - полдник</t>
  </si>
  <si>
    <t>витаминизированный</t>
  </si>
  <si>
    <t>Сок фруктовый (персиковый)</t>
  </si>
  <si>
    <t>апельсин</t>
  </si>
  <si>
    <t>лимон</t>
  </si>
  <si>
    <t>Сок фруктовый (абрикосовый)</t>
  </si>
  <si>
    <t>овощи свежие в нарезку</t>
  </si>
  <si>
    <t xml:space="preserve">мясо тушёное </t>
  </si>
  <si>
    <t>Биточек рыбный (минтай)</t>
  </si>
  <si>
    <t>Биточек рыбные (минтай)</t>
  </si>
  <si>
    <t>огурец свежий в нарезке</t>
  </si>
  <si>
    <t>(консервированный)</t>
  </si>
  <si>
    <t xml:space="preserve">№ </t>
  </si>
  <si>
    <t>ТК</t>
  </si>
  <si>
    <t>ПРИЛОЖЕНИЕ К МЕНЮ</t>
  </si>
  <si>
    <t xml:space="preserve">  Возрастная категория:  7 -   11  лет </t>
  </si>
  <si>
    <t>Д Е Н Ь    1 - й</t>
  </si>
  <si>
    <t>№ сб.</t>
  </si>
  <si>
    <t>Минеральные веществава (мг)</t>
  </si>
  <si>
    <t>Д Е Н Ь    2 - й</t>
  </si>
  <si>
    <t>Д Е Н Ь    3  - й</t>
  </si>
  <si>
    <t>Д Е Н Ь    4  - й</t>
  </si>
  <si>
    <t>Д Е Н Ь    5 - й</t>
  </si>
  <si>
    <t xml:space="preserve">  ТАБЛИЦА   ПОТРЕБНОСТИ  ВИТАМИНОВ  И  МИНЕРАЛЬНЫХ ВЕЩЕСТВ К 10- ТИДНЕВНОМУ  МЕНЮ</t>
  </si>
  <si>
    <t xml:space="preserve">  ПРИГОТОВЛЯЕМЫХ БЛЮД </t>
  </si>
  <si>
    <t xml:space="preserve">     З А В Т Р А К О В  -  О Б Е Д О В   - П О Л Д Н И К О В</t>
  </si>
  <si>
    <t>ДЛЯ  УЧАЩИХСЯ  В ОБЩЕОБРАЗОВАТЕЛЬНОМ УЧРЕЖДЕНИЕ</t>
  </si>
  <si>
    <t>Д Е Н Ь    6 - й</t>
  </si>
  <si>
    <t>Д Е Н Ь   7 - й</t>
  </si>
  <si>
    <t>Д Е Н Ь   8 - й</t>
  </si>
  <si>
    <t>Д Е Н Ь   9 - й</t>
  </si>
  <si>
    <t>Д Е Н Ь   10 - й</t>
  </si>
  <si>
    <t xml:space="preserve"> 1   -   2-я   неделя</t>
  </si>
  <si>
    <t>завтрак-обед-полдник</t>
  </si>
  <si>
    <t xml:space="preserve">                               Возрастная категория:         12    лет  и  старше</t>
  </si>
  <si>
    <t xml:space="preserve">  Возрастная категория:  12  лет и старше</t>
  </si>
  <si>
    <t xml:space="preserve">      Возрастная категория:    12  лет  и старше</t>
  </si>
  <si>
    <t>12-18 лет</t>
  </si>
  <si>
    <t xml:space="preserve"> ПЕРИОД:     О С Е Н Ь -</t>
  </si>
  <si>
    <t>и моркови  с молоком</t>
  </si>
  <si>
    <t>сгущённым</t>
  </si>
  <si>
    <t>Горошек зелёный (консервированный)</t>
  </si>
  <si>
    <t>Биточек  рыбный (минтай)</t>
  </si>
  <si>
    <t>консервированный</t>
  </si>
  <si>
    <t>54-2з/22</t>
  </si>
  <si>
    <t>54-12з/22</t>
  </si>
  <si>
    <t>Икра морковная</t>
  </si>
  <si>
    <t>саха -песок</t>
  </si>
  <si>
    <t>кислота лимон</t>
  </si>
  <si>
    <t>Икра свекольная</t>
  </si>
  <si>
    <t>54-2з/22г.</t>
  </si>
  <si>
    <t>54-3з/22г.</t>
  </si>
  <si>
    <t>54-3з/22</t>
  </si>
  <si>
    <t>54-20з/22</t>
  </si>
  <si>
    <t>54-15з/22</t>
  </si>
  <si>
    <t>54-2ГН/22</t>
  </si>
  <si>
    <t>54-2гн/22</t>
  </si>
  <si>
    <t>54-1з/22</t>
  </si>
  <si>
    <t xml:space="preserve">сыр твёрдых </t>
  </si>
  <si>
    <t>сортов в нарезке</t>
  </si>
  <si>
    <t>сыр полутвёрдый</t>
  </si>
  <si>
    <t>54-1хн/22</t>
  </si>
  <si>
    <t>чай без сахара</t>
  </si>
  <si>
    <t>Кисель из яблок</t>
  </si>
  <si>
    <t xml:space="preserve">Кисель из яблок </t>
  </si>
  <si>
    <t>54-3гн/22</t>
  </si>
  <si>
    <t xml:space="preserve">   чай без сахара</t>
  </si>
  <si>
    <t xml:space="preserve">54-20з/22г. 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</si>
  <si>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</si>
  <si>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</si>
  <si>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</si>
  <si>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специи зелень сушёная</t>
  </si>
  <si>
    <t>90 / 30</t>
  </si>
  <si>
    <t>155 / 25</t>
  </si>
  <si>
    <t>50 / 50</t>
  </si>
  <si>
    <t>спреции зелень сушёная</t>
  </si>
  <si>
    <t>ТТК/54-3м/22</t>
  </si>
  <si>
    <t xml:space="preserve">Чай фруктовый </t>
  </si>
  <si>
    <t>54-3м/22</t>
  </si>
  <si>
    <t>Хлеб ржаной</t>
  </si>
  <si>
    <t>0,044 шт.</t>
  </si>
  <si>
    <t>0,0385шт.</t>
  </si>
  <si>
    <t>яйцо шт./гр.</t>
  </si>
  <si>
    <t xml:space="preserve">норма </t>
  </si>
  <si>
    <t>СанПиН</t>
  </si>
  <si>
    <t>суточная</t>
  </si>
  <si>
    <t xml:space="preserve"> дней</t>
  </si>
  <si>
    <t>10 дн.</t>
  </si>
  <si>
    <t>отклонение от нормы   %</t>
  </si>
  <si>
    <t>отклонение от нормы %</t>
  </si>
  <si>
    <t>отклонение от нормы    (  +  / -  )    %</t>
  </si>
  <si>
    <t>отклонение от нормы    %</t>
  </si>
  <si>
    <t>отклонение от нормы  %</t>
  </si>
  <si>
    <t>отклонение от нормы        %</t>
  </si>
  <si>
    <t>ТК  /  ТТК</t>
  </si>
  <si>
    <t>163 / 37</t>
  </si>
  <si>
    <t>Бутерброд с сыром</t>
  </si>
  <si>
    <t>Котлета рыбная (минтай)</t>
  </si>
  <si>
    <t>347/21</t>
  </si>
  <si>
    <t>Котлета школьная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</si>
  <si>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</si>
  <si>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</si>
  <si>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 xml:space="preserve">  Суточная потребность   по СанПиН  </t>
  </si>
  <si>
    <t>Ккал</t>
  </si>
  <si>
    <t xml:space="preserve">            ШКОЛЬНЫХ   З А В Т Р А К О В    -    О Б Е Д  О В    И    П О Л Д Н И К О В</t>
  </si>
  <si>
    <t xml:space="preserve">   10 - ТИДНЕВНОЕ  МЕНЮ  ПРИГОТОВЛЯЕМЫХ  БЛЮД ШКОЛЬНЫХ    З А В Т Р А К О В - О Б Е Д О В - П О Л Д Н И К О В</t>
  </si>
  <si>
    <t xml:space="preserve">   2 - я неделя</t>
  </si>
  <si>
    <t xml:space="preserve">   Суточная потребность   по СанПиН  </t>
  </si>
  <si>
    <t>Запеканка из  творога с морковью с  молоком сгущёным</t>
  </si>
  <si>
    <t>итого за день</t>
  </si>
  <si>
    <t xml:space="preserve">     ЗАВТРАК</t>
  </si>
  <si>
    <t xml:space="preserve">         О Б Е Д </t>
  </si>
  <si>
    <t xml:space="preserve">         ПОЛДНИК</t>
  </si>
  <si>
    <t>ЗАВТРАК - ОБЕД</t>
  </si>
  <si>
    <t>ОБЕД - ПОЛДНИК</t>
  </si>
  <si>
    <t>итог птица</t>
  </si>
  <si>
    <t xml:space="preserve">   ПОЛДНИК</t>
  </si>
  <si>
    <r>
      <t xml:space="preserve">О С Е Н Ь    </t>
    </r>
    <r>
      <rPr>
        <sz val="9"/>
        <rFont val="Arial Cyr"/>
        <charset val="204"/>
      </rPr>
      <t>2022 -  __  г.г.</t>
    </r>
  </si>
  <si>
    <t xml:space="preserve">Компановка сырья по </t>
  </si>
  <si>
    <r>
      <rPr>
        <b/>
        <sz val="10"/>
        <color rgb="FF000000"/>
        <rFont val="Calibri"/>
        <family val="2"/>
        <charset val="204"/>
      </rPr>
      <t>БРУТТО</t>
    </r>
    <r>
      <rPr>
        <sz val="10"/>
        <color rgb="FF000000"/>
        <rFont val="Calibri"/>
        <family val="2"/>
        <charset val="204"/>
      </rPr>
      <t xml:space="preserve"> ( продукт без очистки)</t>
    </r>
  </si>
  <si>
    <r>
      <rPr>
        <sz val="11"/>
        <color rgb="FFC00000"/>
        <rFont val="Calibri"/>
        <family val="2"/>
        <charset val="204"/>
      </rPr>
      <t>НЕТТО</t>
    </r>
    <r>
      <rPr>
        <sz val="11"/>
        <color rgb="FF000000"/>
        <rFont val="Calibri"/>
        <family val="2"/>
        <charset val="204"/>
      </rPr>
      <t xml:space="preserve"> ( продукт после очистки)</t>
    </r>
  </si>
  <si>
    <t xml:space="preserve">10 - ТИДНЕВНОЕ  М Е Н Ю  </t>
  </si>
  <si>
    <t>Возрастная категория:  12 - 18  лет</t>
  </si>
  <si>
    <t>итого фрукты</t>
  </si>
  <si>
    <t>банан</t>
  </si>
  <si>
    <t>итого сок</t>
  </si>
  <si>
    <t>сок яблоко</t>
  </si>
  <si>
    <t>сок абрикос</t>
  </si>
  <si>
    <t>сок персик</t>
  </si>
  <si>
    <t>нап груша дич</t>
  </si>
  <si>
    <t>итого крупы</t>
  </si>
  <si>
    <t>10-й день</t>
  </si>
  <si>
    <t>9-й день</t>
  </si>
  <si>
    <t>8-й день</t>
  </si>
  <si>
    <t>7-й день</t>
  </si>
  <si>
    <t>6-й день</t>
  </si>
  <si>
    <t>5-й день</t>
  </si>
  <si>
    <t>4-й день</t>
  </si>
  <si>
    <t>3-й день</t>
  </si>
  <si>
    <t>2 - й день</t>
  </si>
  <si>
    <t>молоко сгущён</t>
  </si>
  <si>
    <t>итог молоко</t>
  </si>
  <si>
    <t>мясо</t>
  </si>
  <si>
    <t>0,03 шт.</t>
  </si>
  <si>
    <t>0,5725 шт.</t>
  </si>
  <si>
    <t>0,0735 шт.</t>
  </si>
  <si>
    <t>Салат из квашеной капусты</t>
  </si>
  <si>
    <t>вода для бульона</t>
  </si>
  <si>
    <t>Капуста тушёная</t>
  </si>
  <si>
    <t xml:space="preserve">картофель пюре / </t>
  </si>
  <si>
    <t>502/21</t>
  </si>
  <si>
    <t>и витаминами</t>
  </si>
  <si>
    <t>Какао с молоком и витаминами</t>
  </si>
  <si>
    <t>ТТК/502/21</t>
  </si>
  <si>
    <t>Плоды свежие (яблоко)</t>
  </si>
  <si>
    <t>82 / 21</t>
  </si>
  <si>
    <t>Плоды свежие ( яблоко )</t>
  </si>
  <si>
    <t>Плоды свежие (банан)</t>
  </si>
  <si>
    <t>Плоды свежие ( банан)</t>
  </si>
  <si>
    <t>Плоды свежие (яблоко )</t>
  </si>
  <si>
    <t>Плоды  свежие (яблоко )</t>
  </si>
  <si>
    <t>Плоды  свежие (апельсин)</t>
  </si>
  <si>
    <t>Плоды свежие (бананы )</t>
  </si>
  <si>
    <t>Плоды  свежие (яблоко)</t>
  </si>
  <si>
    <t>82 /21</t>
  </si>
  <si>
    <t>Плоды свежие  ( яблоко )</t>
  </si>
  <si>
    <t>Плоды  свежие (яблоки )</t>
  </si>
  <si>
    <t>ТТК/181/17</t>
  </si>
  <si>
    <t>181/17</t>
  </si>
  <si>
    <t>ТТК/82/17</t>
  </si>
  <si>
    <t>82/17</t>
  </si>
  <si>
    <r>
      <t xml:space="preserve">овощи </t>
    </r>
    <r>
      <rPr>
        <i/>
        <sz val="7"/>
        <rFont val="Arial Cyr"/>
        <charset val="204"/>
      </rPr>
      <t>(свежие, мороженные, консервированные)</t>
    </r>
  </si>
  <si>
    <t xml:space="preserve">включая 10% (соленые, квашеные) </t>
  </si>
  <si>
    <t xml:space="preserve">всего общая сумма овощей </t>
  </si>
  <si>
    <t>265/17</t>
  </si>
  <si>
    <t>349/17</t>
  </si>
  <si>
    <t>ТТК/111/17</t>
  </si>
  <si>
    <t>ТТК/212/17</t>
  </si>
  <si>
    <t>ТТК/379/17</t>
  </si>
  <si>
    <t>386/17</t>
  </si>
  <si>
    <t>193/17</t>
  </si>
  <si>
    <t>ТТК/349/17</t>
  </si>
  <si>
    <t>ТТК /212/17</t>
  </si>
  <si>
    <t>ТТК /111/17</t>
  </si>
  <si>
    <t>193 /17</t>
  </si>
  <si>
    <t>389/17</t>
  </si>
  <si>
    <t xml:space="preserve"> / 17</t>
  </si>
  <si>
    <t>239/17</t>
  </si>
  <si>
    <t>ТТК/ 99 /17</t>
  </si>
  <si>
    <t>256/17</t>
  </si>
  <si>
    <t>303/17</t>
  </si>
  <si>
    <t>234/17</t>
  </si>
  <si>
    <t>128 /17</t>
  </si>
  <si>
    <t>136 /17</t>
  </si>
  <si>
    <t>ТТК/99/17</t>
  </si>
  <si>
    <t>256 /17</t>
  </si>
  <si>
    <t>303 /17</t>
  </si>
  <si>
    <t>110 /10</t>
  </si>
  <si>
    <t>Картофельное пюре /</t>
  </si>
  <si>
    <t>50/150</t>
  </si>
  <si>
    <t>223/17</t>
  </si>
  <si>
    <t>14 /17</t>
  </si>
  <si>
    <t>ТТК/102/17</t>
  </si>
  <si>
    <t>258/17</t>
  </si>
  <si>
    <t>224/17</t>
  </si>
  <si>
    <t>223 /17</t>
  </si>
  <si>
    <t>14/17</t>
  </si>
  <si>
    <t>Огурец  свежий в нарезке</t>
  </si>
  <si>
    <t>Огурец свежий в нарезке</t>
  </si>
  <si>
    <t>Сыр твёрдых сортов в нарезке</t>
  </si>
  <si>
    <t>224 /17</t>
  </si>
  <si>
    <t xml:space="preserve">Запеканка из творога и моркови с </t>
  </si>
  <si>
    <t>Чай без сахара</t>
  </si>
  <si>
    <t>Запеканка из творога с</t>
  </si>
  <si>
    <t>ТТК /102 /17</t>
  </si>
  <si>
    <t>156/ 24</t>
  </si>
  <si>
    <t>СОУС; вода</t>
  </si>
  <si>
    <t>ТТК/269 /17</t>
  </si>
  <si>
    <t>ТТК/142/17</t>
  </si>
  <si>
    <t>ТТК/269/17</t>
  </si>
  <si>
    <t>ТТК/352/17</t>
  </si>
  <si>
    <t>ТТК /352/17</t>
  </si>
  <si>
    <t>СОУС: вода</t>
  </si>
  <si>
    <t xml:space="preserve">Рассольник </t>
  </si>
  <si>
    <t>ленинградский</t>
  </si>
  <si>
    <t>136/17</t>
  </si>
  <si>
    <t>ТТК/96/17</t>
  </si>
  <si>
    <t>143/17</t>
  </si>
  <si>
    <t>ТТК/268/17</t>
  </si>
  <si>
    <t>379/17</t>
  </si>
  <si>
    <t>206/17</t>
  </si>
  <si>
    <t>ТТК /379/17</t>
  </si>
  <si>
    <t>ТТК /96/17</t>
  </si>
  <si>
    <t>47/17</t>
  </si>
  <si>
    <t>ТТК/115/17</t>
  </si>
  <si>
    <t xml:space="preserve">   Плов с говядиной</t>
  </si>
  <si>
    <t>150/17</t>
  </si>
  <si>
    <t>ТТК/ 83 /17</t>
  </si>
  <si>
    <t>235/17</t>
  </si>
  <si>
    <t>128/17</t>
  </si>
  <si>
    <t>139/17</t>
  </si>
  <si>
    <t>150 /17</t>
  </si>
  <si>
    <t>110 / 70</t>
  </si>
  <si>
    <t>Картофельное пюре / Капуста</t>
  </si>
  <si>
    <t>тушёная (сложный гарнир)</t>
  </si>
  <si>
    <t>182/17</t>
  </si>
  <si>
    <t>Горошек зелёный</t>
  </si>
  <si>
    <t>294/17</t>
  </si>
  <si>
    <t>ТТК/114/17</t>
  </si>
  <si>
    <t>ТТК /149/17</t>
  </si>
  <si>
    <t>Каша вязкая ( пшёная )</t>
  </si>
  <si>
    <t>88/17</t>
  </si>
  <si>
    <t>165/17</t>
  </si>
  <si>
    <t>259/17</t>
  </si>
  <si>
    <t>ТТК / 88/17</t>
  </si>
  <si>
    <t>165 /17</t>
  </si>
  <si>
    <t>140/ 40</t>
  </si>
  <si>
    <t>54-46гн/22</t>
  </si>
  <si>
    <t>Чай с молоком сахаром</t>
  </si>
  <si>
    <t>54-4гн/22</t>
  </si>
  <si>
    <t>Чай с молоком и сахаром</t>
  </si>
  <si>
    <t>10 - й   день</t>
  </si>
  <si>
    <t>масса моркови отварной 40,77 гр.</t>
  </si>
  <si>
    <t xml:space="preserve"> молоко</t>
  </si>
  <si>
    <t>масса макарон отварных 59,71 гр.</t>
  </si>
  <si>
    <t xml:space="preserve">  2-я неделя</t>
  </si>
  <si>
    <t>СБОРНИК  ТЕХНИЧЕСКИХ  НОРМАТИВОВ РЕКОМЕНДОВАНО НИИ питания РАМН изд.  "МОСКВА" ДЕЛИТ  ПРИНТ 2017 г.</t>
  </si>
  <si>
    <t>отклонение от нормы              (  +  / -  )    %</t>
  </si>
  <si>
    <t>2 - я неделя</t>
  </si>
  <si>
    <t>Среднее за 10 дней   (фактически)</t>
  </si>
  <si>
    <t>ТТК /114/17</t>
  </si>
  <si>
    <t>Печенье</t>
  </si>
  <si>
    <t xml:space="preserve">Печенье </t>
  </si>
  <si>
    <t>Пищевые вещества  ( г )</t>
  </si>
  <si>
    <t>Эн.</t>
  </si>
  <si>
    <t>Цен-ть</t>
  </si>
  <si>
    <t xml:space="preserve">вода </t>
  </si>
  <si>
    <t>54-3гн/22г.</t>
  </si>
  <si>
    <t>чай с лимоном и сахаром</t>
  </si>
  <si>
    <t>Чай с лимоном и сахаром</t>
  </si>
  <si>
    <t>2023 г.</t>
  </si>
  <si>
    <t>О С Е Н Ь    2023 - ___ г.г.</t>
  </si>
  <si>
    <t>2023 -___г.г.</t>
  </si>
  <si>
    <r>
      <t xml:space="preserve">О С Е Н Ь    </t>
    </r>
    <r>
      <rPr>
        <sz val="9"/>
        <rFont val="Arial Cyr"/>
        <charset val="204"/>
      </rPr>
      <t>2023 -  __  г.г.</t>
    </r>
  </si>
  <si>
    <t>помидор свежий в нарезку</t>
  </si>
  <si>
    <t>итого овощ сол</t>
  </si>
  <si>
    <t>овощи св.</t>
  </si>
  <si>
    <t>овощи кваш.</t>
  </si>
  <si>
    <t xml:space="preserve">итого овощи </t>
  </si>
  <si>
    <t>Хлеб  ржаной</t>
  </si>
  <si>
    <t>54-2м/22</t>
  </si>
  <si>
    <t>Гуляш из говядины</t>
  </si>
  <si>
    <t>250 /5</t>
  </si>
  <si>
    <t>Суп картофельный с</t>
  </si>
  <si>
    <t>рыбными фрикадельками</t>
  </si>
  <si>
    <t>106 /17</t>
  </si>
  <si>
    <t xml:space="preserve">фрикадельки </t>
  </si>
  <si>
    <t>запечённый</t>
  </si>
  <si>
    <t xml:space="preserve">Сырник из творога </t>
  </si>
  <si>
    <t>Кукуруза сахарная</t>
  </si>
  <si>
    <t>54-21з/22г.</t>
  </si>
  <si>
    <t>Кукуруза конс</t>
  </si>
  <si>
    <t>286/21</t>
  </si>
  <si>
    <t>Суп картофельный с рыбными фрикадельками</t>
  </si>
  <si>
    <t>0,235 шт.</t>
  </si>
  <si>
    <t>ванилин</t>
  </si>
  <si>
    <t>107/17</t>
  </si>
  <si>
    <t>Капуста свежая</t>
  </si>
  <si>
    <t>капусты с морковью</t>
  </si>
  <si>
    <t>Салат из белокачанной капусты с морковью</t>
  </si>
  <si>
    <t xml:space="preserve"> Рыба запечённая</t>
  </si>
  <si>
    <t>444/22</t>
  </si>
  <si>
    <t xml:space="preserve">441.  Рыба запеченная </t>
  </si>
  <si>
    <t>Подготовленную рыбу нарезают на порционные куски, посыпают солью, панируют в муке, выкладывают в смазанную маслом растительным емкость и запекают в жарочном шкафу при температуре 250-280 °С с двух сторон в течение 1015 минут или в пароконвектомате при температуре 180 °С в течение 10-12 минут до готовности.</t>
  </si>
  <si>
    <t>Режимы тепловой обработки могут быть изменены в зависимости от используемого теплового оборудования, а также при использовании стандартного сырья других кондиций или способов промышленной обработки, отличающихся от предусмотренных в рецептуре.</t>
  </si>
  <si>
    <t>стр, 272</t>
  </si>
  <si>
    <t>Картофель тушёный</t>
  </si>
  <si>
    <t>647/22</t>
  </si>
  <si>
    <t>шиповник</t>
  </si>
  <si>
    <t>0,0875 шт.</t>
  </si>
  <si>
    <t>чеснок</t>
  </si>
  <si>
    <t>говядина заморозка</t>
  </si>
  <si>
    <t>масса готового мяса 50 гр.</t>
  </si>
  <si>
    <t>крупа пшено</t>
  </si>
  <si>
    <t xml:space="preserve">Макароны отварные </t>
  </si>
  <si>
    <t>Салат из белокочанной</t>
  </si>
  <si>
    <t>Суп с крупой (пшено)</t>
  </si>
  <si>
    <t>Наггетсы</t>
  </si>
  <si>
    <t>595/22</t>
  </si>
  <si>
    <t>и свежей капустой со сметаной</t>
  </si>
  <si>
    <t>54-1г/22</t>
  </si>
  <si>
    <t>Борщ  с картофельем со св. капусты со сметаной</t>
  </si>
  <si>
    <t>бедро кур</t>
  </si>
  <si>
    <t>сухари панир</t>
  </si>
  <si>
    <t>яйцо  шт/гр.</t>
  </si>
  <si>
    <t>0,15шт.</t>
  </si>
  <si>
    <t>Картофель отварной</t>
  </si>
  <si>
    <t>и соус сметанный</t>
  </si>
  <si>
    <t>330/17</t>
  </si>
  <si>
    <t>125/17</t>
  </si>
  <si>
    <t>горошек гонс</t>
  </si>
  <si>
    <t>кабачёк</t>
  </si>
  <si>
    <t>54-8з/22</t>
  </si>
  <si>
    <t>Суп с  крупой  (пшено)</t>
  </si>
  <si>
    <t xml:space="preserve"> Рыба запечённая </t>
  </si>
  <si>
    <t>444 //22</t>
  </si>
  <si>
    <t>647 / 22</t>
  </si>
  <si>
    <t>595 / 22</t>
  </si>
  <si>
    <t>Кисель витаминный</t>
  </si>
  <si>
    <t>ТТК/481/21</t>
  </si>
  <si>
    <t>масса пассер моркови 24,6 г.</t>
  </si>
  <si>
    <t>масса пассер лука 9 г.</t>
  </si>
  <si>
    <t>зелень сушёная</t>
  </si>
  <si>
    <t>Макароны отварные с овощами</t>
  </si>
  <si>
    <t>с овощами</t>
  </si>
  <si>
    <t>54-2г/22</t>
  </si>
  <si>
    <t xml:space="preserve">с овощами </t>
  </si>
  <si>
    <t>горошек конс</t>
  </si>
  <si>
    <t>укроп</t>
  </si>
  <si>
    <t>205/17</t>
  </si>
  <si>
    <t>493/22</t>
  </si>
  <si>
    <t>Бефстроганов</t>
  </si>
  <si>
    <t>493 /22</t>
  </si>
  <si>
    <t>масса готовых макарон 143 гр.</t>
  </si>
  <si>
    <t xml:space="preserve">Борщ с картофелем </t>
  </si>
  <si>
    <t>2,1615шт.</t>
  </si>
  <si>
    <t>165 /35</t>
  </si>
  <si>
    <t>Картофель отварной  и  /</t>
  </si>
  <si>
    <t xml:space="preserve"> Соус сметанный</t>
  </si>
  <si>
    <t>15/5 / 20</t>
  </si>
  <si>
    <t>15 / 5 /20</t>
  </si>
  <si>
    <t>3 / 17</t>
  </si>
  <si>
    <t>54-1з/22г.</t>
  </si>
  <si>
    <t>205 /17</t>
  </si>
  <si>
    <t>54-13хн/22</t>
  </si>
  <si>
    <t>Напиток из шиповника</t>
  </si>
  <si>
    <t>Напиток  из шиповника</t>
  </si>
  <si>
    <t xml:space="preserve">   Директор ООО  "Глобус"</t>
  </si>
  <si>
    <t>Л.П.Браташенко</t>
  </si>
  <si>
    <t>2024 -___г.г.</t>
  </si>
  <si>
    <t>2024г.</t>
  </si>
  <si>
    <t>О С Е Н Ь    2024 - ___ г.г.</t>
  </si>
  <si>
    <t>осень     2024 г. -____г.</t>
  </si>
  <si>
    <t>осень -      2024 г. -____г.</t>
  </si>
  <si>
    <t>осень -      2024г. -____г.</t>
  </si>
  <si>
    <t>осень -    2024 г. -____г.</t>
  </si>
</sst>
</file>

<file path=xl/styles.xml><?xml version="1.0" encoding="utf-8"?>
<styleSheet xmlns="http://schemas.openxmlformats.org/spreadsheetml/2006/main">
  <numFmts count="9">
    <numFmt numFmtId="164" formatCode="_-* #,##0.00_-;\-* #,##0.00_-;_-* &quot;-&quot;??_-;_-@_-"/>
    <numFmt numFmtId="165" formatCode="#,##0.00_р_."/>
    <numFmt numFmtId="166" formatCode="0.0"/>
    <numFmt numFmtId="167" formatCode="0.000"/>
    <numFmt numFmtId="168" formatCode="0.0000"/>
    <numFmt numFmtId="169" formatCode="0.00000"/>
    <numFmt numFmtId="170" formatCode="0.000000"/>
    <numFmt numFmtId="171" formatCode="_-* #,##0.0_-;\-* #,##0.0_-;_-* &quot;-&quot;??_-;_-@_-"/>
    <numFmt numFmtId="172" formatCode="_-* #,##0_-;\-* #,##0_-;_-* &quot;-&quot;??_-;_-@_-"/>
  </numFmts>
  <fonts count="147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1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b/>
      <sz val="12"/>
      <color rgb="FF000000"/>
      <name val="Calibri"/>
      <family val="2"/>
      <charset val="204"/>
    </font>
    <font>
      <sz val="9"/>
      <name val="Cambria"/>
      <family val="1"/>
      <charset val="204"/>
    </font>
    <font>
      <b/>
      <sz val="9"/>
      <name val="Arial Cyr"/>
      <charset val="204"/>
    </font>
    <font>
      <sz val="11"/>
      <color rgb="FF000000"/>
      <name val="Calibri"/>
      <family val="2"/>
      <charset val="204"/>
    </font>
    <font>
      <sz val="11"/>
      <color theme="5" tint="-0.499984740745262"/>
      <name val="Calibri"/>
      <family val="2"/>
      <charset val="204"/>
    </font>
    <font>
      <sz val="9"/>
      <color theme="5" tint="-0.499984740745262"/>
      <name val="Calibri"/>
      <family val="2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10"/>
      <color rgb="FFFF0000"/>
      <name val="Arial Cyr"/>
      <family val="2"/>
      <charset val="204"/>
    </font>
    <font>
      <sz val="12"/>
      <color rgb="FFC00000"/>
      <name val="Arial Cyr"/>
      <family val="2"/>
      <charset val="204"/>
    </font>
    <font>
      <b/>
      <sz val="7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8"/>
      <color rgb="FFC00000"/>
      <name val="Calibri"/>
      <family val="2"/>
      <charset val="204"/>
    </font>
    <font>
      <b/>
      <sz val="12"/>
      <name val="Calibri"/>
      <family val="2"/>
      <charset val="204"/>
    </font>
    <font>
      <i/>
      <sz val="7"/>
      <name val="Arial Cyr"/>
      <family val="2"/>
      <charset val="204"/>
    </font>
    <font>
      <i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6"/>
      <name val="Arial Cyr"/>
      <charset val="204"/>
    </font>
    <font>
      <b/>
      <sz val="12"/>
      <color rgb="FF002060"/>
      <name val="Calibri"/>
      <family val="2"/>
      <charset val="204"/>
    </font>
    <font>
      <b/>
      <sz val="7"/>
      <name val="Arial Cyr"/>
      <charset val="204"/>
    </font>
    <font>
      <sz val="11"/>
      <color rgb="FFC00000"/>
      <name val="Calibri"/>
      <family val="2"/>
      <charset val="204"/>
    </font>
    <font>
      <b/>
      <sz val="10"/>
      <color rgb="FFC00000"/>
      <name val="Arial Cyr"/>
      <family val="2"/>
      <charset val="204"/>
    </font>
    <font>
      <sz val="10"/>
      <name val="Cambria"/>
      <family val="1"/>
      <charset val="204"/>
    </font>
    <font>
      <sz val="11"/>
      <color theme="7" tint="-0.499984740745262"/>
      <name val="Calibri"/>
      <family val="2"/>
      <charset val="204"/>
    </font>
    <font>
      <sz val="10.5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7.5"/>
      <color rgb="FF000000"/>
      <name val="Calibri"/>
      <family val="2"/>
      <charset val="204"/>
    </font>
    <font>
      <b/>
      <sz val="7"/>
      <color rgb="FFC00000"/>
      <name val="Calibri"/>
      <family val="2"/>
      <charset val="204"/>
    </font>
    <font>
      <b/>
      <sz val="11"/>
      <color theme="5" tint="-0.499984740745262"/>
      <name val="Calibri"/>
      <family val="2"/>
      <charset val="204"/>
    </font>
    <font>
      <b/>
      <sz val="11"/>
      <color theme="7" tint="-0.499984740745262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002060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rgb="FF002060"/>
      <name val="Times New Roman"/>
      <family val="1"/>
      <charset val="204"/>
    </font>
    <font>
      <sz val="10"/>
      <color rgb="FFC00000"/>
      <name val="Calibri"/>
      <family val="2"/>
      <charset val="204"/>
    </font>
    <font>
      <b/>
      <sz val="6"/>
      <name val="Times New Roman"/>
      <family val="1"/>
      <charset val="204"/>
    </font>
    <font>
      <b/>
      <sz val="6"/>
      <color rgb="FF002060"/>
      <name val="Calibri"/>
      <family val="2"/>
      <charset val="204"/>
    </font>
    <font>
      <sz val="8"/>
      <color rgb="FFFF0000"/>
      <name val="Calibri"/>
      <family val="2"/>
      <charset val="204"/>
    </font>
    <font>
      <sz val="5"/>
      <color rgb="FF000000"/>
      <name val="Calibri"/>
      <family val="2"/>
      <charset val="204"/>
    </font>
    <font>
      <sz val="7"/>
      <color rgb="FFC00000"/>
      <name val="Calibri"/>
      <family val="2"/>
      <charset val="204"/>
    </font>
    <font>
      <sz val="5"/>
      <name val="Arial Cyr"/>
      <family val="2"/>
      <charset val="204"/>
    </font>
    <font>
      <b/>
      <sz val="10"/>
      <color rgb="FF002060"/>
      <name val="Calibri"/>
      <family val="2"/>
      <charset val="204"/>
    </font>
    <font>
      <b/>
      <sz val="9"/>
      <name val="Calibri"/>
      <family val="2"/>
      <charset val="204"/>
    </font>
    <font>
      <b/>
      <sz val="8"/>
      <name val="Calibri"/>
      <family val="2"/>
      <charset val="204"/>
    </font>
    <font>
      <b/>
      <sz val="8"/>
      <name val="Cambria"/>
      <family val="1"/>
      <charset val="204"/>
    </font>
    <font>
      <sz val="9"/>
      <color rgb="FF0070C0"/>
      <name val="Arial Cyr"/>
      <family val="2"/>
      <charset val="204"/>
    </font>
    <font>
      <sz val="11"/>
      <color rgb="FF0070C0"/>
      <name val="Calibri"/>
      <family val="2"/>
      <charset val="204"/>
    </font>
    <font>
      <sz val="9"/>
      <color rgb="FF0070C0"/>
      <name val="Calibri"/>
      <family val="2"/>
      <charset val="204"/>
    </font>
    <font>
      <b/>
      <sz val="6"/>
      <name val="Arial Cyr"/>
      <family val="2"/>
      <charset val="204"/>
    </font>
    <font>
      <b/>
      <sz val="6"/>
      <color rgb="FF000000"/>
      <name val="Calibri"/>
      <family val="2"/>
      <charset val="204"/>
    </font>
    <font>
      <i/>
      <sz val="8"/>
      <name val="Arial Cyr"/>
      <charset val="204"/>
    </font>
    <font>
      <i/>
      <sz val="7"/>
      <name val="Arial Cyr"/>
      <charset val="204"/>
    </font>
    <font>
      <b/>
      <i/>
      <sz val="7"/>
      <color rgb="FF000000"/>
      <name val="Calibri"/>
      <family val="2"/>
      <charset val="204"/>
    </font>
    <font>
      <sz val="10"/>
      <name val="Arial Cyr"/>
      <charset val="204"/>
    </font>
    <font>
      <i/>
      <sz val="7"/>
      <color rgb="FF000000"/>
      <name val="Calibri"/>
      <family val="2"/>
      <charset val="204"/>
    </font>
    <font>
      <i/>
      <sz val="7"/>
      <color rgb="FF000000"/>
      <name val="Arial Cyr"/>
      <family val="2"/>
      <charset val="204"/>
    </font>
    <font>
      <sz val="7"/>
      <color rgb="FFC00000"/>
      <name val="Arial Cyr"/>
      <family val="2"/>
      <charset val="204"/>
    </font>
    <font>
      <b/>
      <sz val="16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7"/>
      <color rgb="FF002060"/>
      <name val="Arial Cyr"/>
      <family val="2"/>
      <charset val="204"/>
    </font>
    <font>
      <b/>
      <sz val="7"/>
      <name val="Calibri"/>
      <family val="2"/>
      <charset val="204"/>
    </font>
    <font>
      <b/>
      <i/>
      <sz val="7"/>
      <name val="Arial Cyr"/>
      <charset val="204"/>
    </font>
    <font>
      <b/>
      <i/>
      <sz val="8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i/>
      <sz val="6"/>
      <name val="Arial Cyr"/>
      <charset val="204"/>
    </font>
    <font>
      <b/>
      <sz val="10"/>
      <color rgb="FFC0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BDD7EE"/>
      </patternFill>
    </fill>
    <fill>
      <patternFill patternType="solid">
        <fgColor rgb="FFFAC090"/>
        <bgColor rgb="FFE6B9B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DD7EE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rgb="FFC3D69B"/>
      </patternFill>
    </fill>
    <fill>
      <patternFill patternType="solid">
        <fgColor theme="0" tint="-4.9989318521683403E-2"/>
        <bgColor rgb="FFFDEADA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56" fillId="0" borderId="0" applyFont="0" applyFill="0" applyBorder="0" applyAlignment="0" applyProtection="0"/>
    <xf numFmtId="164" fontId="56" fillId="0" borderId="0" applyFont="0" applyFill="0" applyBorder="0" applyAlignment="0" applyProtection="0"/>
  </cellStyleXfs>
  <cellXfs count="29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" xfId="0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0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11" fillId="0" borderId="0" xfId="0" applyFont="1"/>
    <xf numFmtId="0" fontId="11" fillId="0" borderId="0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0" xfId="0" applyBorder="1"/>
    <xf numFmtId="165" fontId="14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0" fillId="0" borderId="19" xfId="0" applyBorder="1"/>
    <xf numFmtId="0" fontId="0" fillId="0" borderId="26" xfId="0" applyBorder="1" applyAlignment="1">
      <alignment horizontal="left"/>
    </xf>
    <xf numFmtId="0" fontId="0" fillId="0" borderId="35" xfId="0" applyBorder="1"/>
    <xf numFmtId="0" fontId="33" fillId="0" borderId="3" xfId="0" applyFont="1" applyBorder="1" applyAlignment="1">
      <alignment horizontal="left"/>
    </xf>
    <xf numFmtId="0" fontId="0" fillId="0" borderId="26" xfId="0" applyBorder="1"/>
    <xf numFmtId="0" fontId="20" fillId="0" borderId="0" xfId="0" applyFont="1"/>
    <xf numFmtId="0" fontId="31" fillId="0" borderId="0" xfId="0" applyFont="1"/>
    <xf numFmtId="0" fontId="16" fillId="0" borderId="0" xfId="0" applyFont="1"/>
    <xf numFmtId="0" fontId="3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0" fillId="0" borderId="3" xfId="0" applyBorder="1"/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0" fillId="0" borderId="28" xfId="0" applyBorder="1"/>
    <xf numFmtId="0" fontId="7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14" xfId="0" applyBorder="1"/>
    <xf numFmtId="0" fontId="39" fillId="0" borderId="20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2" fontId="39" fillId="0" borderId="20" xfId="0" applyNumberFormat="1" applyFont="1" applyBorder="1" applyAlignment="1">
      <alignment horizontal="center"/>
    </xf>
    <xf numFmtId="1" fontId="39" fillId="0" borderId="22" xfId="0" applyNumberFormat="1" applyFont="1" applyBorder="1" applyAlignment="1">
      <alignment horizontal="center"/>
    </xf>
    <xf numFmtId="166" fontId="39" fillId="0" borderId="20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3" borderId="0" xfId="0" applyFont="1" applyFill="1" applyBorder="1"/>
    <xf numFmtId="0" fontId="1" fillId="0" borderId="0" xfId="0" applyFont="1" applyAlignment="1">
      <alignment horizontal="right"/>
    </xf>
    <xf numFmtId="0" fontId="2" fillId="0" borderId="18" xfId="0" applyFont="1" applyBorder="1"/>
    <xf numFmtId="0" fontId="7" fillId="0" borderId="38" xfId="0" applyFont="1" applyBorder="1"/>
    <xf numFmtId="0" fontId="7" fillId="5" borderId="0" xfId="0" applyFont="1" applyFill="1" applyBorder="1"/>
    <xf numFmtId="0" fontId="44" fillId="0" borderId="0" xfId="0" applyFont="1" applyBorder="1"/>
    <xf numFmtId="0" fontId="0" fillId="0" borderId="18" xfId="0" applyBorder="1"/>
    <xf numFmtId="0" fontId="7" fillId="3" borderId="0" xfId="0" applyFont="1" applyFill="1" applyBorder="1"/>
    <xf numFmtId="0" fontId="0" fillId="0" borderId="27" xfId="0" applyBorder="1"/>
    <xf numFmtId="0" fontId="0" fillId="0" borderId="9" xfId="0" applyBorder="1"/>
    <xf numFmtId="0" fontId="41" fillId="0" borderId="0" xfId="0" applyFont="1" applyBorder="1"/>
    <xf numFmtId="0" fontId="43" fillId="0" borderId="0" xfId="0" applyFont="1" applyBorder="1"/>
    <xf numFmtId="166" fontId="16" fillId="0" borderId="0" xfId="0" applyNumberFormat="1" applyFont="1" applyBorder="1"/>
    <xf numFmtId="0" fontId="0" fillId="0" borderId="2" xfId="0" applyBorder="1"/>
    <xf numFmtId="0" fontId="50" fillId="0" borderId="0" xfId="0" applyFont="1" applyBorder="1"/>
    <xf numFmtId="0" fontId="2" fillId="0" borderId="10" xfId="0" applyFont="1" applyBorder="1"/>
    <xf numFmtId="1" fontId="7" fillId="0" borderId="0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0" fillId="0" borderId="0" xfId="0" applyFill="1"/>
    <xf numFmtId="2" fontId="10" fillId="0" borderId="24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2" fontId="17" fillId="0" borderId="0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3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8" xfId="0" applyFill="1" applyBorder="1"/>
    <xf numFmtId="0" fontId="0" fillId="0" borderId="26" xfId="0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0" fillId="0" borderId="0" xfId="0" applyFill="1" applyBorder="1"/>
    <xf numFmtId="0" fontId="41" fillId="0" borderId="0" xfId="0" applyFont="1" applyFill="1" applyBorder="1"/>
    <xf numFmtId="0" fontId="41" fillId="0" borderId="0" xfId="0" applyFont="1" applyFill="1" applyBorder="1" applyAlignment="1">
      <alignment horizontal="left"/>
    </xf>
    <xf numFmtId="166" fontId="14" fillId="0" borderId="0" xfId="0" applyNumberFormat="1" applyFont="1" applyFill="1" applyBorder="1" applyAlignment="1">
      <alignment horizontal="left"/>
    </xf>
    <xf numFmtId="0" fontId="54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0" fillId="0" borderId="33" xfId="0" applyFill="1" applyBorder="1"/>
    <xf numFmtId="0" fontId="0" fillId="0" borderId="3" xfId="0" applyFill="1" applyBorder="1"/>
    <xf numFmtId="0" fontId="3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165" fontId="14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0" fontId="0" fillId="0" borderId="0" xfId="0" applyFill="1" applyBorder="1" applyAlignment="1">
      <alignment horizontal="left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/>
    <xf numFmtId="0" fontId="0" fillId="0" borderId="16" xfId="0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1" fontId="2" fillId="0" borderId="13" xfId="0" applyNumberFormat="1" applyFont="1" applyBorder="1" applyAlignment="1">
      <alignment horizontal="center"/>
    </xf>
    <xf numFmtId="0" fontId="7" fillId="0" borderId="46" xfId="0" applyFont="1" applyBorder="1"/>
    <xf numFmtId="0" fontId="2" fillId="0" borderId="24" xfId="0" applyFont="1" applyFill="1" applyBorder="1" applyAlignment="1">
      <alignment horizontal="left"/>
    </xf>
    <xf numFmtId="0" fontId="2" fillId="0" borderId="23" xfId="0" applyFont="1" applyFill="1" applyBorder="1"/>
    <xf numFmtId="0" fontId="70" fillId="0" borderId="0" xfId="0" applyFont="1" applyFill="1" applyBorder="1" applyAlignment="1">
      <alignment horizontal="left"/>
    </xf>
    <xf numFmtId="0" fontId="54" fillId="4" borderId="45" xfId="0" applyFont="1" applyFill="1" applyBorder="1"/>
    <xf numFmtId="0" fontId="31" fillId="4" borderId="45" xfId="0" applyFont="1" applyFill="1" applyBorder="1"/>
    <xf numFmtId="0" fontId="20" fillId="0" borderId="23" xfId="0" applyFont="1" applyFill="1" applyBorder="1"/>
    <xf numFmtId="2" fontId="7" fillId="4" borderId="45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/>
    </xf>
    <xf numFmtId="0" fontId="70" fillId="0" borderId="25" xfId="0" applyFont="1" applyFill="1" applyBorder="1" applyAlignment="1">
      <alignment horizontal="left"/>
    </xf>
    <xf numFmtId="166" fontId="0" fillId="0" borderId="0" xfId="0" applyNumberFormat="1" applyFill="1" applyBorder="1"/>
    <xf numFmtId="0" fontId="72" fillId="0" borderId="0" xfId="0" applyFont="1" applyBorder="1"/>
    <xf numFmtId="0" fontId="74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2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42" fillId="0" borderId="0" xfId="0" applyFont="1" applyFill="1" applyBorder="1"/>
    <xf numFmtId="2" fontId="32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8" fillId="0" borderId="0" xfId="0" applyNumberFormat="1" applyFont="1"/>
    <xf numFmtId="165" fontId="14" fillId="0" borderId="0" xfId="0" applyNumberFormat="1" applyFont="1" applyFill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4" fillId="0" borderId="42" xfId="0" applyFont="1" applyFill="1" applyBorder="1"/>
    <xf numFmtId="0" fontId="72" fillId="0" borderId="33" xfId="0" applyFont="1" applyFill="1" applyBorder="1"/>
    <xf numFmtId="0" fontId="46" fillId="0" borderId="0" xfId="0" applyFont="1" applyFill="1" applyBorder="1" applyAlignment="1"/>
    <xf numFmtId="0" fontId="14" fillId="0" borderId="54" xfId="0" applyFont="1" applyFill="1" applyBorder="1" applyAlignment="1">
      <alignment horizontal="left"/>
    </xf>
    <xf numFmtId="0" fontId="39" fillId="0" borderId="53" xfId="0" applyFont="1" applyBorder="1" applyAlignment="1">
      <alignment horizontal="center"/>
    </xf>
    <xf numFmtId="2" fontId="2" fillId="0" borderId="49" xfId="0" applyNumberFormat="1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0" fontId="55" fillId="0" borderId="58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2" fillId="0" borderId="59" xfId="0" applyFont="1" applyFill="1" applyBorder="1"/>
    <xf numFmtId="0" fontId="43" fillId="0" borderId="3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166" fontId="39" fillId="0" borderId="22" xfId="0" applyNumberFormat="1" applyFont="1" applyBorder="1" applyAlignment="1">
      <alignment horizontal="center"/>
    </xf>
    <xf numFmtId="0" fontId="0" fillId="0" borderId="55" xfId="0" applyBorder="1"/>
    <xf numFmtId="0" fontId="2" fillId="0" borderId="55" xfId="0" applyFont="1" applyFill="1" applyBorder="1" applyAlignment="1">
      <alignment horizontal="center"/>
    </xf>
    <xf numFmtId="0" fontId="2" fillId="0" borderId="58" xfId="0" applyFont="1" applyFill="1" applyBorder="1"/>
    <xf numFmtId="0" fontId="0" fillId="0" borderId="57" xfId="0" applyBorder="1"/>
    <xf numFmtId="0" fontId="43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36" xfId="0" applyBorder="1" applyAlignment="1">
      <alignment horizontal="left"/>
    </xf>
    <xf numFmtId="0" fontId="2" fillId="0" borderId="2" xfId="0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167" fontId="0" fillId="0" borderId="0" xfId="0" applyNumberFormat="1" applyFill="1" applyBorder="1"/>
    <xf numFmtId="0" fontId="31" fillId="4" borderId="22" xfId="0" applyFont="1" applyFill="1" applyBorder="1"/>
    <xf numFmtId="0" fontId="7" fillId="3" borderId="45" xfId="0" applyFont="1" applyFill="1" applyBorder="1"/>
    <xf numFmtId="0" fontId="8" fillId="0" borderId="0" xfId="0" applyFont="1" applyFill="1" applyBorder="1"/>
    <xf numFmtId="0" fontId="68" fillId="0" borderId="53" xfId="0" applyFont="1" applyBorder="1" applyAlignment="1">
      <alignment horizontal="center"/>
    </xf>
    <xf numFmtId="2" fontId="68" fillId="0" borderId="4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9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2" fillId="0" borderId="63" xfId="0" applyFont="1" applyFill="1" applyBorder="1"/>
    <xf numFmtId="0" fontId="20" fillId="0" borderId="63" xfId="0" applyFont="1" applyFill="1" applyBorder="1"/>
    <xf numFmtId="0" fontId="55" fillId="0" borderId="24" xfId="0" applyFont="1" applyBorder="1" applyAlignment="1">
      <alignment horizontal="center"/>
    </xf>
    <xf numFmtId="167" fontId="39" fillId="0" borderId="22" xfId="0" applyNumberFormat="1" applyFont="1" applyBorder="1" applyAlignment="1">
      <alignment horizontal="center"/>
    </xf>
    <xf numFmtId="0" fontId="14" fillId="0" borderId="68" xfId="0" applyFont="1" applyFill="1" applyBorder="1" applyAlignment="1">
      <alignment horizontal="left"/>
    </xf>
    <xf numFmtId="0" fontId="2" fillId="0" borderId="70" xfId="0" applyFont="1" applyFill="1" applyBorder="1"/>
    <xf numFmtId="0" fontId="26" fillId="0" borderId="73" xfId="0" applyFont="1" applyFill="1" applyBorder="1" applyAlignment="1">
      <alignment horizontal="left"/>
    </xf>
    <xf numFmtId="0" fontId="50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2" fillId="0" borderId="64" xfId="0" applyFont="1" applyFill="1" applyBorder="1"/>
    <xf numFmtId="0" fontId="49" fillId="0" borderId="0" xfId="0" applyFont="1" applyFill="1" applyBorder="1"/>
    <xf numFmtId="0" fontId="78" fillId="0" borderId="0" xfId="0" applyFont="1" applyFill="1" applyBorder="1"/>
    <xf numFmtId="0" fontId="44" fillId="0" borderId="0" xfId="0" applyFont="1" applyFill="1" applyBorder="1"/>
    <xf numFmtId="0" fontId="72" fillId="0" borderId="0" xfId="0" applyFont="1" applyFill="1" applyBorder="1"/>
    <xf numFmtId="0" fontId="73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78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43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61" fillId="0" borderId="0" xfId="0" applyFont="1" applyFill="1" applyBorder="1"/>
    <xf numFmtId="0" fontId="60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2" fontId="20" fillId="0" borderId="0" xfId="0" applyNumberFormat="1" applyFont="1" applyFill="1" applyBorder="1" applyAlignment="1">
      <alignment horizontal="left"/>
    </xf>
    <xf numFmtId="2" fontId="70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54" fillId="0" borderId="0" xfId="0" applyFont="1" applyFill="1" applyBorder="1"/>
    <xf numFmtId="2" fontId="0" fillId="0" borderId="0" xfId="0" applyNumberFormat="1" applyFill="1" applyBorder="1"/>
    <xf numFmtId="2" fontId="2" fillId="0" borderId="0" xfId="0" applyNumberFormat="1" applyFont="1" applyFill="1" applyBorder="1"/>
    <xf numFmtId="1" fontId="0" fillId="0" borderId="0" xfId="0" applyNumberFormat="1" applyFill="1" applyBorder="1"/>
    <xf numFmtId="0" fontId="20" fillId="0" borderId="0" xfId="0" applyFont="1" applyFill="1" applyBorder="1" applyAlignment="1"/>
    <xf numFmtId="0" fontId="44" fillId="0" borderId="0" xfId="0" applyFont="1" applyFill="1" applyBorder="1" applyAlignment="1">
      <alignment horizontal="left"/>
    </xf>
    <xf numFmtId="0" fontId="46" fillId="0" borderId="0" xfId="0" applyFont="1" applyFill="1" applyBorder="1"/>
    <xf numFmtId="0" fontId="59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168" fontId="14" fillId="0" borderId="0" xfId="0" applyNumberFormat="1" applyFont="1" applyFill="1" applyBorder="1" applyAlignment="1">
      <alignment horizontal="left"/>
    </xf>
    <xf numFmtId="166" fontId="20" fillId="0" borderId="0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14" fillId="0" borderId="63" xfId="0" applyFont="1" applyBorder="1" applyAlignment="1">
      <alignment horizontal="center"/>
    </xf>
    <xf numFmtId="1" fontId="33" fillId="0" borderId="63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0" fillId="0" borderId="77" xfId="0" applyBorder="1"/>
    <xf numFmtId="167" fontId="39" fillId="0" borderId="20" xfId="0" applyNumberFormat="1" applyFont="1" applyBorder="1" applyAlignment="1">
      <alignment horizontal="center"/>
    </xf>
    <xf numFmtId="0" fontId="0" fillId="0" borderId="19" xfId="0" applyFill="1" applyBorder="1"/>
    <xf numFmtId="0" fontId="44" fillId="0" borderId="43" xfId="0" applyFont="1" applyFill="1" applyBorder="1"/>
    <xf numFmtId="0" fontId="72" fillId="0" borderId="17" xfId="0" applyFont="1" applyFill="1" applyBorder="1"/>
    <xf numFmtId="0" fontId="41" fillId="0" borderId="24" xfId="0" applyFont="1" applyFill="1" applyBorder="1" applyAlignment="1">
      <alignment horizontal="left"/>
    </xf>
    <xf numFmtId="0" fontId="0" fillId="0" borderId="76" xfId="0" applyBorder="1"/>
    <xf numFmtId="0" fontId="2" fillId="0" borderId="77" xfId="0" applyFont="1" applyFill="1" applyBorder="1" applyAlignment="1">
      <alignment horizontal="left"/>
    </xf>
    <xf numFmtId="0" fontId="41" fillId="0" borderId="77" xfId="0" applyFont="1" applyFill="1" applyBorder="1" applyAlignment="1">
      <alignment horizontal="left"/>
    </xf>
    <xf numFmtId="0" fontId="20" fillId="0" borderId="77" xfId="0" applyFont="1" applyFill="1" applyBorder="1" applyAlignment="1">
      <alignment horizontal="left"/>
    </xf>
    <xf numFmtId="0" fontId="26" fillId="0" borderId="79" xfId="0" applyFont="1" applyFill="1" applyBorder="1" applyAlignment="1">
      <alignment horizontal="left"/>
    </xf>
    <xf numFmtId="0" fontId="70" fillId="0" borderId="79" xfId="0" applyFont="1" applyFill="1" applyBorder="1" applyAlignment="1">
      <alignment horizontal="left"/>
    </xf>
    <xf numFmtId="0" fontId="0" fillId="0" borderId="83" xfId="0" applyBorder="1"/>
    <xf numFmtId="0" fontId="7" fillId="0" borderId="77" xfId="0" applyFont="1" applyBorder="1"/>
    <xf numFmtId="0" fontId="2" fillId="0" borderId="71" xfId="0" applyFont="1" applyFill="1" applyBorder="1" applyAlignment="1">
      <alignment horizontal="center"/>
    </xf>
    <xf numFmtId="0" fontId="2" fillId="0" borderId="77" xfId="0" applyFont="1" applyBorder="1"/>
    <xf numFmtId="0" fontId="16" fillId="0" borderId="77" xfId="0" applyFont="1" applyBorder="1" applyAlignment="1">
      <alignment horizontal="center"/>
    </xf>
    <xf numFmtId="0" fontId="0" fillId="0" borderId="18" xfId="0" applyFill="1" applyBorder="1"/>
    <xf numFmtId="2" fontId="32" fillId="0" borderId="24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/>
    </xf>
    <xf numFmtId="0" fontId="14" fillId="0" borderId="54" xfId="0" applyFont="1" applyBorder="1" applyAlignment="1">
      <alignment horizontal="left"/>
    </xf>
    <xf numFmtId="0" fontId="14" fillId="0" borderId="68" xfId="0" applyFont="1" applyBorder="1" applyAlignment="1">
      <alignment horizontal="left"/>
    </xf>
    <xf numFmtId="0" fontId="2" fillId="0" borderId="77" xfId="0" applyFont="1" applyBorder="1" applyAlignment="1">
      <alignment horizontal="left"/>
    </xf>
    <xf numFmtId="0" fontId="2" fillId="0" borderId="80" xfId="0" applyFont="1" applyFill="1" applyBorder="1"/>
    <xf numFmtId="0" fontId="2" fillId="0" borderId="81" xfId="0" applyFont="1" applyFill="1" applyBorder="1" applyAlignment="1">
      <alignment horizontal="left"/>
    </xf>
    <xf numFmtId="0" fontId="31" fillId="0" borderId="77" xfId="0" applyFont="1" applyBorder="1" applyAlignment="1">
      <alignment horizontal="left"/>
    </xf>
    <xf numFmtId="0" fontId="2" fillId="0" borderId="77" xfId="0" applyFont="1" applyFill="1" applyBorder="1"/>
    <xf numFmtId="0" fontId="2" fillId="0" borderId="2" xfId="0" applyFont="1" applyBorder="1" applyAlignment="1">
      <alignment horizontal="left"/>
    </xf>
    <xf numFmtId="0" fontId="2" fillId="0" borderId="64" xfId="0" applyFont="1" applyBorder="1"/>
    <xf numFmtId="0" fontId="27" fillId="0" borderId="0" xfId="0" applyFont="1" applyFill="1" applyBorder="1"/>
    <xf numFmtId="0" fontId="26" fillId="0" borderId="82" xfId="0" applyFont="1" applyFill="1" applyBorder="1" applyAlignment="1">
      <alignment horizontal="left"/>
    </xf>
    <xf numFmtId="0" fontId="2" fillId="0" borderId="81" xfId="0" applyFont="1" applyBorder="1"/>
    <xf numFmtId="0" fontId="2" fillId="0" borderId="71" xfId="0" applyFont="1" applyBorder="1" applyAlignment="1">
      <alignment horizontal="center"/>
    </xf>
    <xf numFmtId="0" fontId="20" fillId="0" borderId="71" xfId="0" applyFont="1" applyFill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78" xfId="0" applyFont="1" applyFill="1" applyBorder="1" applyAlignment="1">
      <alignment horizontal="center"/>
    </xf>
    <xf numFmtId="0" fontId="31" fillId="0" borderId="77" xfId="0" applyFont="1" applyFill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31" fillId="0" borderId="33" xfId="0" applyFont="1" applyFill="1" applyBorder="1"/>
    <xf numFmtId="0" fontId="39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59" fillId="0" borderId="0" xfId="0" applyFont="1" applyFill="1" applyBorder="1"/>
    <xf numFmtId="0" fontId="75" fillId="0" borderId="0" xfId="0" applyFont="1" applyFill="1" applyBorder="1" applyAlignment="1">
      <alignment horizontal="left"/>
    </xf>
    <xf numFmtId="0" fontId="2" fillId="0" borderId="81" xfId="0" applyFont="1" applyFill="1" applyBorder="1"/>
    <xf numFmtId="0" fontId="43" fillId="0" borderId="15" xfId="0" applyFont="1" applyBorder="1"/>
    <xf numFmtId="0" fontId="0" fillId="0" borderId="78" xfId="0" applyBorder="1"/>
    <xf numFmtId="0" fontId="55" fillId="0" borderId="42" xfId="0" applyFont="1" applyFill="1" applyBorder="1"/>
    <xf numFmtId="0" fontId="2" fillId="0" borderId="27" xfId="0" applyFont="1" applyBorder="1" applyAlignment="1">
      <alignment horizontal="left"/>
    </xf>
    <xf numFmtId="0" fontId="4" fillId="0" borderId="0" xfId="0" applyFont="1" applyFill="1" applyBorder="1"/>
    <xf numFmtId="0" fontId="63" fillId="0" borderId="0" xfId="0" applyFont="1" applyFill="1" applyBorder="1"/>
    <xf numFmtId="0" fontId="0" fillId="0" borderId="0" xfId="0" applyFont="1" applyFill="1" applyBorder="1" applyAlignment="1"/>
    <xf numFmtId="0" fontId="9" fillId="0" borderId="0" xfId="0" applyFont="1" applyFill="1" applyBorder="1"/>
    <xf numFmtId="0" fontId="22" fillId="0" borderId="0" xfId="0" applyFont="1" applyFill="1" applyBorder="1"/>
    <xf numFmtId="0" fontId="55" fillId="0" borderId="0" xfId="0" applyFont="1" applyFill="1" applyBorder="1"/>
    <xf numFmtId="0" fontId="70" fillId="0" borderId="0" xfId="0" applyFont="1" applyFill="1" applyBorder="1"/>
    <xf numFmtId="166" fontId="76" fillId="0" borderId="0" xfId="0" applyNumberFormat="1" applyFont="1" applyFill="1" applyBorder="1" applyAlignment="1">
      <alignment horizontal="left"/>
    </xf>
    <xf numFmtId="9" fontId="0" fillId="0" borderId="0" xfId="0" applyNumberFormat="1" applyFill="1" applyBorder="1"/>
    <xf numFmtId="0" fontId="32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75" fillId="0" borderId="0" xfId="0" applyNumberFormat="1" applyFont="1" applyFill="1" applyBorder="1" applyAlignment="1">
      <alignment horizontal="left"/>
    </xf>
    <xf numFmtId="168" fontId="76" fillId="0" borderId="0" xfId="0" applyNumberFormat="1" applyFont="1" applyFill="1" applyBorder="1" applyAlignment="1">
      <alignment horizontal="left"/>
    </xf>
    <xf numFmtId="0" fontId="53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2" fillId="0" borderId="0" xfId="0" applyFont="1" applyFill="1" applyBorder="1"/>
    <xf numFmtId="0" fontId="64" fillId="0" borderId="0" xfId="0" applyFont="1" applyFill="1" applyBorder="1"/>
    <xf numFmtId="0" fontId="52" fillId="0" borderId="0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left"/>
    </xf>
    <xf numFmtId="0" fontId="16" fillId="0" borderId="57" xfId="0" applyFont="1" applyBorder="1"/>
    <xf numFmtId="0" fontId="41" fillId="0" borderId="81" xfId="0" applyFont="1" applyFill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2" fontId="50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/>
    <xf numFmtId="0" fontId="20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1" fillId="0" borderId="0" xfId="0" applyNumberFormat="1" applyFont="1"/>
    <xf numFmtId="0" fontId="62" fillId="0" borderId="0" xfId="0" applyFont="1"/>
    <xf numFmtId="2" fontId="14" fillId="0" borderId="0" xfId="0" applyNumberFormat="1" applyFont="1" applyAlignment="1">
      <alignment horizontal="center"/>
    </xf>
    <xf numFmtId="0" fontId="21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67" fontId="29" fillId="0" borderId="0" xfId="0" applyNumberFormat="1" applyFont="1"/>
    <xf numFmtId="166" fontId="29" fillId="0" borderId="0" xfId="0" applyNumberFormat="1" applyFont="1"/>
    <xf numFmtId="2" fontId="29" fillId="0" borderId="0" xfId="0" applyNumberFormat="1" applyFont="1"/>
    <xf numFmtId="0" fontId="31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16" fillId="0" borderId="54" xfId="0" applyFont="1" applyBorder="1" applyAlignment="1">
      <alignment horizontal="center"/>
    </xf>
    <xf numFmtId="167" fontId="16" fillId="0" borderId="81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81" xfId="0" applyFont="1" applyBorder="1" applyAlignment="1">
      <alignment horizontal="center"/>
    </xf>
    <xf numFmtId="0" fontId="2" fillId="0" borderId="58" xfId="0" applyFont="1" applyBorder="1"/>
    <xf numFmtId="0" fontId="14" fillId="0" borderId="77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4" fillId="0" borderId="70" xfId="0" applyFont="1" applyBorder="1" applyAlignment="1">
      <alignment horizontal="center"/>
    </xf>
    <xf numFmtId="0" fontId="14" fillId="0" borderId="80" xfId="0" applyFont="1" applyBorder="1" applyAlignment="1">
      <alignment horizontal="left"/>
    </xf>
    <xf numFmtId="0" fontId="16" fillId="0" borderId="70" xfId="0" applyFont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2" fillId="0" borderId="79" xfId="0" applyFont="1" applyFill="1" applyBorder="1" applyAlignment="1">
      <alignment horizontal="center"/>
    </xf>
    <xf numFmtId="2" fontId="14" fillId="0" borderId="77" xfId="0" applyNumberFormat="1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2" fontId="14" fillId="0" borderId="81" xfId="0" applyNumberFormat="1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167" fontId="14" fillId="0" borderId="77" xfId="0" applyNumberFormat="1" applyFont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2" fontId="66" fillId="0" borderId="77" xfId="0" applyNumberFormat="1" applyFont="1" applyBorder="1" applyAlignment="1">
      <alignment horizontal="center"/>
    </xf>
    <xf numFmtId="2" fontId="14" fillId="0" borderId="78" xfId="0" applyNumberFormat="1" applyFont="1" applyBorder="1" applyAlignment="1">
      <alignment horizontal="center"/>
    </xf>
    <xf numFmtId="0" fontId="2" fillId="0" borderId="40" xfId="0" applyFont="1" applyFill="1" applyBorder="1"/>
    <xf numFmtId="0" fontId="69" fillId="0" borderId="73" xfId="0" applyFont="1" applyFill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8" fillId="0" borderId="16" xfId="0" applyFont="1" applyBorder="1"/>
    <xf numFmtId="0" fontId="31" fillId="0" borderId="81" xfId="0" applyFont="1" applyBorder="1" applyAlignment="1">
      <alignment horizontal="left"/>
    </xf>
    <xf numFmtId="0" fontId="43" fillId="0" borderId="3" xfId="0" applyFont="1" applyFill="1" applyBorder="1" applyAlignment="1">
      <alignment horizontal="center"/>
    </xf>
    <xf numFmtId="0" fontId="7" fillId="0" borderId="71" xfId="0" applyFont="1" applyFill="1" applyBorder="1" applyAlignment="1">
      <alignment horizontal="center"/>
    </xf>
    <xf numFmtId="0" fontId="16" fillId="0" borderId="18" xfId="0" applyFont="1" applyBorder="1"/>
    <xf numFmtId="0" fontId="16" fillId="0" borderId="26" xfId="0" applyFont="1" applyBorder="1"/>
    <xf numFmtId="0" fontId="46" fillId="0" borderId="0" xfId="0" applyFont="1" applyBorder="1"/>
    <xf numFmtId="0" fontId="69" fillId="0" borderId="0" xfId="0" applyFont="1" applyBorder="1" applyAlignment="1">
      <alignment horizontal="left"/>
    </xf>
    <xf numFmtId="0" fontId="61" fillId="0" borderId="0" xfId="0" applyFont="1" applyBorder="1"/>
    <xf numFmtId="0" fontId="74" fillId="0" borderId="0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73" fillId="0" borderId="0" xfId="0" applyFont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2" fillId="0" borderId="18" xfId="0" applyFont="1" applyFill="1" applyBorder="1"/>
    <xf numFmtId="0" fontId="2" fillId="0" borderId="18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46" fillId="0" borderId="15" xfId="0" applyFont="1" applyFill="1" applyBorder="1"/>
    <xf numFmtId="0" fontId="0" fillId="0" borderId="56" xfId="0" applyFill="1" applyBorder="1"/>
    <xf numFmtId="0" fontId="0" fillId="0" borderId="12" xfId="0" applyBorder="1"/>
    <xf numFmtId="2" fontId="0" fillId="0" borderId="0" xfId="0" applyNumberFormat="1"/>
    <xf numFmtId="0" fontId="20" fillId="0" borderId="55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6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/>
    </xf>
    <xf numFmtId="0" fontId="7" fillId="0" borderId="0" xfId="0" applyFont="1" applyFill="1"/>
    <xf numFmtId="0" fontId="46" fillId="0" borderId="42" xfId="0" applyFont="1" applyFill="1" applyBorder="1"/>
    <xf numFmtId="0" fontId="16" fillId="0" borderId="0" xfId="0" applyFont="1" applyFill="1" applyBorder="1" applyAlignment="1"/>
    <xf numFmtId="0" fontId="39" fillId="0" borderId="0" xfId="0" applyFont="1" applyBorder="1" applyAlignment="1">
      <alignment horizontal="left"/>
    </xf>
    <xf numFmtId="0" fontId="31" fillId="0" borderId="0" xfId="0" applyFont="1" applyFill="1" applyBorder="1" applyAlignment="1"/>
    <xf numFmtId="0" fontId="40" fillId="0" borderId="0" xfId="0" applyFont="1" applyFill="1" applyBorder="1"/>
    <xf numFmtId="166" fontId="43" fillId="0" borderId="0" xfId="0" applyNumberFormat="1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83" fillId="0" borderId="0" xfId="0" applyFont="1" applyFill="1" applyBorder="1"/>
    <xf numFmtId="2" fontId="43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/>
    <xf numFmtId="2" fontId="72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167" fontId="43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left"/>
    </xf>
    <xf numFmtId="0" fontId="47" fillId="0" borderId="0" xfId="0" applyFont="1" applyFill="1" applyBorder="1"/>
    <xf numFmtId="169" fontId="45" fillId="0" borderId="0" xfId="0" applyNumberFormat="1" applyFont="1" applyFill="1" applyBorder="1"/>
    <xf numFmtId="0" fontId="48" fillId="0" borderId="0" xfId="0" applyFont="1" applyFill="1" applyBorder="1"/>
    <xf numFmtId="166" fontId="16" fillId="0" borderId="0" xfId="0" applyNumberFormat="1" applyFont="1" applyFill="1" applyBorder="1"/>
    <xf numFmtId="166" fontId="11" fillId="0" borderId="0" xfId="0" applyNumberFormat="1" applyFont="1" applyFill="1" applyBorder="1"/>
    <xf numFmtId="0" fontId="63" fillId="0" borderId="0" xfId="0" applyFont="1" applyAlignment="1">
      <alignment horizontal="center"/>
    </xf>
    <xf numFmtId="0" fontId="2" fillId="0" borderId="72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38" xfId="0" applyFont="1" applyFill="1" applyBorder="1" applyAlignment="1">
      <alignment horizontal="center"/>
    </xf>
    <xf numFmtId="2" fontId="31" fillId="0" borderId="0" xfId="0" applyNumberFormat="1" applyFont="1" applyFill="1"/>
    <xf numFmtId="0" fontId="14" fillId="0" borderId="54" xfId="0" applyFont="1" applyBorder="1"/>
    <xf numFmtId="0" fontId="7" fillId="10" borderId="46" xfId="0" applyFont="1" applyFill="1" applyBorder="1"/>
    <xf numFmtId="0" fontId="41" fillId="10" borderId="77" xfId="0" applyFont="1" applyFill="1" applyBorder="1"/>
    <xf numFmtId="0" fontId="20" fillId="10" borderId="77" xfId="0" applyFont="1" applyFill="1" applyBorder="1"/>
    <xf numFmtId="169" fontId="75" fillId="0" borderId="0" xfId="0" applyNumberFormat="1" applyFont="1" applyFill="1" applyBorder="1" applyAlignment="1">
      <alignment horizontal="left"/>
    </xf>
    <xf numFmtId="170" fontId="20" fillId="0" borderId="0" xfId="0" applyNumberFormat="1" applyFont="1" applyFill="1"/>
    <xf numFmtId="167" fontId="0" fillId="0" borderId="0" xfId="0" applyNumberFormat="1"/>
    <xf numFmtId="0" fontId="10" fillId="0" borderId="18" xfId="0" applyFont="1" applyFill="1" applyBorder="1"/>
    <xf numFmtId="0" fontId="0" fillId="0" borderId="54" xfId="0" applyBorder="1"/>
    <xf numFmtId="0" fontId="2" fillId="10" borderId="77" xfId="0" applyFont="1" applyFill="1" applyBorder="1"/>
    <xf numFmtId="0" fontId="46" fillId="0" borderId="62" xfId="0" applyFont="1" applyFill="1" applyBorder="1"/>
    <xf numFmtId="0" fontId="61" fillId="0" borderId="0" xfId="0" applyFont="1" applyAlignment="1">
      <alignment horizontal="left"/>
    </xf>
    <xf numFmtId="0" fontId="4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43" fillId="0" borderId="28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46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1" fontId="33" fillId="0" borderId="39" xfId="0" applyNumberFormat="1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16" fillId="0" borderId="67" xfId="0" applyFont="1" applyBorder="1" applyAlignment="1">
      <alignment horizontal="right"/>
    </xf>
    <xf numFmtId="0" fontId="43" fillId="0" borderId="27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14" fillId="0" borderId="87" xfId="0" applyFont="1" applyBorder="1" applyAlignment="1">
      <alignment horizontal="right"/>
    </xf>
    <xf numFmtId="2" fontId="33" fillId="0" borderId="27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1" fontId="33" fillId="0" borderId="67" xfId="0" applyNumberFormat="1" applyFont="1" applyBorder="1" applyAlignment="1">
      <alignment horizontal="center"/>
    </xf>
    <xf numFmtId="0" fontId="14" fillId="0" borderId="67" xfId="0" applyFont="1" applyBorder="1" applyAlignment="1">
      <alignment horizontal="right"/>
    </xf>
    <xf numFmtId="2" fontId="15" fillId="0" borderId="27" xfId="0" applyNumberFormat="1" applyFont="1" applyBorder="1" applyAlignment="1">
      <alignment horizontal="center" vertical="center" wrapText="1"/>
    </xf>
    <xf numFmtId="0" fontId="2" fillId="0" borderId="68" xfId="0" applyFont="1" applyBorder="1"/>
    <xf numFmtId="0" fontId="2" fillId="0" borderId="67" xfId="0" applyFont="1" applyBorder="1" applyAlignment="1">
      <alignment horizontal="center"/>
    </xf>
    <xf numFmtId="1" fontId="33" fillId="0" borderId="68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2" fontId="32" fillId="0" borderId="18" xfId="0" applyNumberFormat="1" applyFont="1" applyBorder="1" applyAlignment="1">
      <alignment horizontal="center" vertical="center"/>
    </xf>
    <xf numFmtId="167" fontId="32" fillId="0" borderId="37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84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67" xfId="0" applyBorder="1" applyAlignment="1">
      <alignment horizontal="center"/>
    </xf>
    <xf numFmtId="0" fontId="2" fillId="0" borderId="86" xfId="0" applyFont="1" applyBorder="1" applyAlignment="1">
      <alignment horizontal="center"/>
    </xf>
    <xf numFmtId="2" fontId="32" fillId="0" borderId="39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43" fillId="0" borderId="9" xfId="0" applyFont="1" applyBorder="1"/>
    <xf numFmtId="1" fontId="94" fillId="0" borderId="87" xfId="0" applyNumberFormat="1" applyFont="1" applyBorder="1" applyAlignment="1">
      <alignment horizontal="center"/>
    </xf>
    <xf numFmtId="1" fontId="94" fillId="0" borderId="67" xfId="0" applyNumberFormat="1" applyFont="1" applyBorder="1" applyAlignment="1">
      <alignment horizontal="center"/>
    </xf>
    <xf numFmtId="0" fontId="2" fillId="0" borderId="78" xfId="0" applyFont="1" applyBorder="1"/>
    <xf numFmtId="49" fontId="14" fillId="0" borderId="67" xfId="0" applyNumberFormat="1" applyFont="1" applyBorder="1" applyAlignment="1">
      <alignment horizontal="right"/>
    </xf>
    <xf numFmtId="0" fontId="14" fillId="0" borderId="64" xfId="0" applyFont="1" applyBorder="1" applyAlignment="1">
      <alignment horizontal="center"/>
    </xf>
    <xf numFmtId="2" fontId="14" fillId="0" borderId="65" xfId="0" applyNumberFormat="1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1" fontId="33" fillId="0" borderId="2" xfId="0" applyNumberFormat="1" applyFont="1" applyBorder="1" applyAlignment="1">
      <alignment horizontal="center"/>
    </xf>
    <xf numFmtId="1" fontId="33" fillId="0" borderId="87" xfId="0" applyNumberFormat="1" applyFont="1" applyBorder="1" applyAlignment="1">
      <alignment horizontal="center"/>
    </xf>
    <xf numFmtId="0" fontId="0" fillId="0" borderId="52" xfId="0" applyBorder="1" applyAlignment="1">
      <alignment horizontal="left"/>
    </xf>
    <xf numFmtId="0" fontId="20" fillId="0" borderId="87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8" xfId="0" applyBorder="1" applyAlignment="1">
      <alignment horizontal="center"/>
    </xf>
    <xf numFmtId="2" fontId="0" fillId="0" borderId="0" xfId="0" applyNumberFormat="1" applyAlignment="1">
      <alignment horizontal="left"/>
    </xf>
    <xf numFmtId="1" fontId="50" fillId="0" borderId="87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1" fillId="0" borderId="18" xfId="0" applyFont="1" applyBorder="1"/>
    <xf numFmtId="0" fontId="33" fillId="0" borderId="19" xfId="0" applyFont="1" applyBorder="1" applyAlignment="1">
      <alignment horizontal="right"/>
    </xf>
    <xf numFmtId="0" fontId="0" fillId="0" borderId="19" xfId="0" applyBorder="1" applyAlignment="1">
      <alignment horizontal="left"/>
    </xf>
    <xf numFmtId="0" fontId="33" fillId="0" borderId="28" xfId="0" applyFont="1" applyBorder="1" applyAlignment="1">
      <alignment horizontal="right"/>
    </xf>
    <xf numFmtId="0" fontId="7" fillId="0" borderId="26" xfId="0" applyFont="1" applyBorder="1" applyAlignment="1">
      <alignment horizontal="center"/>
    </xf>
    <xf numFmtId="0" fontId="33" fillId="0" borderId="0" xfId="0" applyFont="1" applyAlignment="1">
      <alignment horizontal="right"/>
    </xf>
    <xf numFmtId="0" fontId="50" fillId="0" borderId="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2" fillId="0" borderId="73" xfId="0" applyFont="1" applyFill="1" applyBorder="1"/>
    <xf numFmtId="0" fontId="7" fillId="0" borderId="29" xfId="0" applyFont="1" applyBorder="1"/>
    <xf numFmtId="0" fontId="7" fillId="0" borderId="84" xfId="0" applyFont="1" applyBorder="1"/>
    <xf numFmtId="0" fontId="2" fillId="0" borderId="27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30" xfId="0" applyFont="1" applyBorder="1"/>
    <xf numFmtId="0" fontId="0" fillId="0" borderId="34" xfId="0" applyBorder="1" applyAlignment="1">
      <alignment horizontal="center"/>
    </xf>
    <xf numFmtId="0" fontId="7" fillId="0" borderId="24" xfId="0" applyFont="1" applyBorder="1"/>
    <xf numFmtId="0" fontId="2" fillId="0" borderId="44" xfId="0" applyFont="1" applyBorder="1"/>
    <xf numFmtId="0" fontId="0" fillId="0" borderId="83" xfId="0" applyBorder="1" applyAlignment="1">
      <alignment horizontal="center"/>
    </xf>
    <xf numFmtId="0" fontId="7" fillId="0" borderId="65" xfId="0" applyFont="1" applyBorder="1"/>
    <xf numFmtId="165" fontId="14" fillId="0" borderId="67" xfId="0" applyNumberFormat="1" applyFont="1" applyBorder="1" applyAlignment="1">
      <alignment horizontal="right"/>
    </xf>
    <xf numFmtId="0" fontId="53" fillId="0" borderId="0" xfId="0" applyFont="1" applyBorder="1"/>
    <xf numFmtId="0" fontId="68" fillId="0" borderId="0" xfId="0" applyFont="1" applyFill="1" applyBorder="1"/>
    <xf numFmtId="168" fontId="72" fillId="0" borderId="0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88" fillId="0" borderId="0" xfId="0" applyFont="1" applyFill="1" applyBorder="1"/>
    <xf numFmtId="0" fontId="53" fillId="0" borderId="0" xfId="0" applyFont="1" applyFill="1" applyBorder="1" applyAlignment="1">
      <alignment horizontal="left"/>
    </xf>
    <xf numFmtId="167" fontId="26" fillId="0" borderId="0" xfId="0" applyNumberFormat="1" applyFont="1" applyFill="1" applyBorder="1" applyAlignment="1">
      <alignment horizontal="left"/>
    </xf>
    <xf numFmtId="2" fontId="76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0" fontId="7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6" fontId="34" fillId="0" borderId="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0" fontId="16" fillId="0" borderId="26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2" fontId="16" fillId="0" borderId="81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50" fillId="0" borderId="0" xfId="0" applyFont="1"/>
    <xf numFmtId="9" fontId="33" fillId="0" borderId="0" xfId="0" applyNumberFormat="1" applyFont="1" applyBorder="1" applyAlignment="1">
      <alignment horizontal="center"/>
    </xf>
    <xf numFmtId="2" fontId="16" fillId="0" borderId="54" xfId="0" applyNumberFormat="1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left"/>
    </xf>
    <xf numFmtId="0" fontId="0" fillId="0" borderId="57" xfId="0" applyFill="1" applyBorder="1"/>
    <xf numFmtId="167" fontId="17" fillId="0" borderId="73" xfId="0" applyNumberFormat="1" applyFont="1" applyBorder="1" applyAlignment="1">
      <alignment horizontal="center"/>
    </xf>
    <xf numFmtId="0" fontId="0" fillId="0" borderId="86" xfId="0" applyBorder="1" applyAlignment="1">
      <alignment horizontal="center"/>
    </xf>
    <xf numFmtId="0" fontId="43" fillId="0" borderId="50" xfId="0" applyFont="1" applyBorder="1" applyAlignment="1">
      <alignment horizontal="center"/>
    </xf>
    <xf numFmtId="167" fontId="17" fillId="0" borderId="7" xfId="0" applyNumberFormat="1" applyFont="1" applyBorder="1" applyAlignment="1">
      <alignment horizontal="center"/>
    </xf>
    <xf numFmtId="167" fontId="17" fillId="0" borderId="77" xfId="0" applyNumberFormat="1" applyFont="1" applyBorder="1" applyAlignment="1">
      <alignment horizontal="center"/>
    </xf>
    <xf numFmtId="167" fontId="10" fillId="0" borderId="29" xfId="0" applyNumberFormat="1" applyFont="1" applyBorder="1" applyAlignment="1">
      <alignment horizontal="center" vertical="center"/>
    </xf>
    <xf numFmtId="1" fontId="94" fillId="0" borderId="27" xfId="0" applyNumberFormat="1" applyFont="1" applyBorder="1" applyAlignment="1">
      <alignment horizontal="center"/>
    </xf>
    <xf numFmtId="0" fontId="14" fillId="0" borderId="27" xfId="0" applyFont="1" applyBorder="1" applyAlignment="1">
      <alignment horizontal="right"/>
    </xf>
    <xf numFmtId="0" fontId="0" fillId="0" borderId="0" xfId="0" applyFill="1" applyAlignment="1">
      <alignment horizontal="left"/>
    </xf>
    <xf numFmtId="0" fontId="44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167" fontId="17" fillId="0" borderId="36" xfId="0" applyNumberFormat="1" applyFont="1" applyBorder="1" applyAlignment="1">
      <alignment horizontal="center"/>
    </xf>
    <xf numFmtId="0" fontId="14" fillId="0" borderId="55" xfId="0" applyFont="1" applyBorder="1" applyAlignment="1">
      <alignment horizontal="right"/>
    </xf>
    <xf numFmtId="0" fontId="0" fillId="0" borderId="56" xfId="0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/>
    </xf>
    <xf numFmtId="2" fontId="10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18" fillId="2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/>
    </xf>
    <xf numFmtId="0" fontId="8" fillId="0" borderId="18" xfId="0" applyFont="1" applyBorder="1" applyAlignment="1">
      <alignment horizontal="right"/>
    </xf>
    <xf numFmtId="167" fontId="17" fillId="0" borderId="61" xfId="0" applyNumberFormat="1" applyFont="1" applyBorder="1" applyAlignment="1">
      <alignment horizontal="center"/>
    </xf>
    <xf numFmtId="0" fontId="53" fillId="0" borderId="10" xfId="0" applyFont="1" applyBorder="1" applyAlignment="1">
      <alignment horizontal="left"/>
    </xf>
    <xf numFmtId="0" fontId="14" fillId="0" borderId="80" xfId="0" applyFont="1" applyFill="1" applyBorder="1" applyAlignment="1">
      <alignment horizontal="left"/>
    </xf>
    <xf numFmtId="0" fontId="14" fillId="0" borderId="68" xfId="0" applyFont="1" applyFill="1" applyBorder="1" applyAlignment="1">
      <alignment horizontal="center"/>
    </xf>
    <xf numFmtId="0" fontId="0" fillId="0" borderId="34" xfId="0" applyFill="1" applyBorder="1"/>
    <xf numFmtId="0" fontId="14" fillId="0" borderId="68" xfId="0" applyFont="1" applyFill="1" applyBorder="1"/>
    <xf numFmtId="0" fontId="60" fillId="0" borderId="16" xfId="0" applyFont="1" applyFill="1" applyBorder="1"/>
    <xf numFmtId="0" fontId="46" fillId="0" borderId="33" xfId="0" applyFont="1" applyFill="1" applyBorder="1" applyAlignment="1"/>
    <xf numFmtId="0" fontId="0" fillId="0" borderId="18" xfId="0" applyBorder="1" applyAlignment="1">
      <alignment horizontal="left"/>
    </xf>
    <xf numFmtId="167" fontId="17" fillId="0" borderId="0" xfId="0" applyNumberFormat="1" applyFont="1" applyBorder="1" applyAlignment="1">
      <alignment horizontal="center"/>
    </xf>
    <xf numFmtId="0" fontId="0" fillId="0" borderId="41" xfId="0" applyBorder="1" applyAlignment="1">
      <alignment horizontal="left"/>
    </xf>
    <xf numFmtId="2" fontId="20" fillId="0" borderId="67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left"/>
    </xf>
    <xf numFmtId="2" fontId="70" fillId="0" borderId="0" xfId="0" applyNumberFormat="1" applyFont="1" applyBorder="1" applyAlignment="1">
      <alignment horizontal="left"/>
    </xf>
    <xf numFmtId="0" fontId="88" fillId="0" borderId="0" xfId="0" applyFont="1" applyBorder="1"/>
    <xf numFmtId="166" fontId="20" fillId="0" borderId="0" xfId="0" applyNumberFormat="1" applyFont="1" applyBorder="1" applyAlignment="1">
      <alignment horizontal="left"/>
    </xf>
    <xf numFmtId="0" fontId="0" fillId="0" borderId="8" xfId="0" applyFill="1" applyBorder="1"/>
    <xf numFmtId="0" fontId="2" fillId="0" borderId="2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70" fillId="0" borderId="75" xfId="0" applyFont="1" applyFill="1" applyBorder="1" applyAlignment="1">
      <alignment horizontal="left"/>
    </xf>
    <xf numFmtId="0" fontId="72" fillId="0" borderId="79" xfId="0" applyFont="1" applyFill="1" applyBorder="1" applyAlignment="1">
      <alignment horizontal="left"/>
    </xf>
    <xf numFmtId="0" fontId="43" fillId="0" borderId="19" xfId="0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2" fillId="0" borderId="87" xfId="0" applyFont="1" applyFill="1" applyBorder="1"/>
    <xf numFmtId="0" fontId="0" fillId="0" borderId="18" xfId="0" applyFont="1" applyFill="1" applyBorder="1" applyAlignment="1"/>
    <xf numFmtId="0" fontId="16" fillId="0" borderId="18" xfId="0" applyFont="1" applyFill="1" applyBorder="1"/>
    <xf numFmtId="2" fontId="14" fillId="0" borderId="0" xfId="0" applyNumberFormat="1" applyFont="1" applyBorder="1" applyAlignment="1">
      <alignment horizontal="left"/>
    </xf>
    <xf numFmtId="0" fontId="7" fillId="0" borderId="78" xfId="0" applyFont="1" applyBorder="1"/>
    <xf numFmtId="0" fontId="7" fillId="0" borderId="78" xfId="0" applyFont="1" applyFill="1" applyBorder="1" applyAlignment="1">
      <alignment horizontal="left"/>
    </xf>
    <xf numFmtId="0" fontId="7" fillId="0" borderId="70" xfId="0" applyFont="1" applyBorder="1"/>
    <xf numFmtId="2" fontId="0" fillId="0" borderId="77" xfId="0" applyNumberFormat="1" applyBorder="1"/>
    <xf numFmtId="0" fontId="55" fillId="0" borderId="0" xfId="0" applyFont="1" applyBorder="1" applyAlignment="1">
      <alignment horizontal="left"/>
    </xf>
    <xf numFmtId="0" fontId="89" fillId="0" borderId="0" xfId="0" applyFont="1" applyFill="1" applyBorder="1"/>
    <xf numFmtId="2" fontId="7" fillId="0" borderId="0" xfId="0" applyNumberFormat="1" applyFont="1" applyFill="1" applyBorder="1"/>
    <xf numFmtId="2" fontId="39" fillId="0" borderId="53" xfId="0" applyNumberFormat="1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2" fontId="90" fillId="11" borderId="77" xfId="0" applyNumberFormat="1" applyFont="1" applyFill="1" applyBorder="1" applyAlignment="1">
      <alignment horizontal="center"/>
    </xf>
    <xf numFmtId="2" fontId="70" fillId="14" borderId="77" xfId="0" applyNumberFormat="1" applyFont="1" applyFill="1" applyBorder="1" applyAlignment="1">
      <alignment horizontal="center"/>
    </xf>
    <xf numFmtId="0" fontId="43" fillId="14" borderId="77" xfId="0" applyFont="1" applyFill="1" applyBorder="1"/>
    <xf numFmtId="2" fontId="70" fillId="7" borderId="77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/>
    <xf numFmtId="0" fontId="0" fillId="0" borderId="9" xfId="0" applyFill="1" applyBorder="1"/>
    <xf numFmtId="0" fontId="5" fillId="0" borderId="10" xfId="0" applyFont="1" applyFill="1" applyBorder="1"/>
    <xf numFmtId="0" fontId="60" fillId="0" borderId="10" xfId="0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24" xfId="0" applyBorder="1"/>
    <xf numFmtId="0" fontId="101" fillId="4" borderId="45" xfId="0" applyFont="1" applyFill="1" applyBorder="1"/>
    <xf numFmtId="0" fontId="50" fillId="4" borderId="45" xfId="0" applyFont="1" applyFill="1" applyBorder="1"/>
    <xf numFmtId="2" fontId="1" fillId="4" borderId="45" xfId="0" applyNumberFormat="1" applyFont="1" applyFill="1" applyBorder="1"/>
    <xf numFmtId="2" fontId="90" fillId="0" borderId="0" xfId="0" applyNumberFormat="1" applyFont="1" applyFill="1" applyBorder="1" applyAlignment="1">
      <alignment horizontal="center"/>
    </xf>
    <xf numFmtId="2" fontId="70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left"/>
    </xf>
    <xf numFmtId="2" fontId="71" fillId="0" borderId="0" xfId="0" applyNumberFormat="1" applyFont="1" applyFill="1" applyBorder="1" applyAlignment="1">
      <alignment horizontal="left"/>
    </xf>
    <xf numFmtId="0" fontId="42" fillId="0" borderId="3" xfId="0" applyFont="1" applyFill="1" applyBorder="1"/>
    <xf numFmtId="0" fontId="42" fillId="0" borderId="19" xfId="0" applyFont="1" applyFill="1" applyBorder="1"/>
    <xf numFmtId="2" fontId="64" fillId="0" borderId="24" xfId="0" applyNumberFormat="1" applyFont="1" applyFill="1" applyBorder="1" applyAlignment="1">
      <alignment horizontal="left"/>
    </xf>
    <xf numFmtId="0" fontId="64" fillId="0" borderId="77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8" fillId="0" borderId="0" xfId="0" applyFont="1" applyFill="1" applyBorder="1"/>
    <xf numFmtId="0" fontId="57" fillId="0" borderId="0" xfId="0" applyFont="1" applyFill="1" applyBorder="1"/>
    <xf numFmtId="9" fontId="0" fillId="0" borderId="0" xfId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2" fontId="57" fillId="0" borderId="0" xfId="0" applyNumberFormat="1" applyFont="1" applyFill="1" applyBorder="1"/>
    <xf numFmtId="2" fontId="55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7" fontId="57" fillId="0" borderId="0" xfId="0" applyNumberFormat="1" applyFont="1" applyFill="1" applyBorder="1"/>
    <xf numFmtId="166" fontId="55" fillId="0" borderId="0" xfId="0" applyNumberFormat="1" applyFont="1" applyFill="1" applyBorder="1" applyAlignment="1">
      <alignment horizontal="center"/>
    </xf>
    <xf numFmtId="168" fontId="57" fillId="0" borderId="0" xfId="0" applyNumberFormat="1" applyFont="1" applyFill="1" applyBorder="1"/>
    <xf numFmtId="1" fontId="55" fillId="0" borderId="0" xfId="0" applyNumberFormat="1" applyFont="1" applyFill="1" applyBorder="1" applyAlignment="1">
      <alignment horizontal="center"/>
    </xf>
    <xf numFmtId="1" fontId="39" fillId="0" borderId="0" xfId="0" applyNumberFormat="1" applyFont="1" applyFill="1" applyBorder="1" applyAlignment="1">
      <alignment horizontal="center"/>
    </xf>
    <xf numFmtId="166" fontId="39" fillId="0" borderId="0" xfId="0" applyNumberFormat="1" applyFont="1" applyFill="1" applyBorder="1" applyAlignment="1">
      <alignment horizontal="center"/>
    </xf>
    <xf numFmtId="2" fontId="78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/>
    <xf numFmtId="2" fontId="39" fillId="0" borderId="0" xfId="0" applyNumberFormat="1" applyFont="1" applyFill="1" applyBorder="1" applyAlignment="1">
      <alignment horizontal="center"/>
    </xf>
    <xf numFmtId="2" fontId="102" fillId="0" borderId="0" xfId="0" applyNumberFormat="1" applyFont="1" applyFill="1" applyBorder="1"/>
    <xf numFmtId="169" fontId="57" fillId="0" borderId="0" xfId="0" applyNumberFormat="1" applyFont="1" applyFill="1" applyBorder="1"/>
    <xf numFmtId="2" fontId="68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right"/>
    </xf>
    <xf numFmtId="1" fontId="31" fillId="0" borderId="0" xfId="0" applyNumberFormat="1" applyFont="1" applyFill="1" applyBorder="1" applyAlignment="1">
      <alignment horizontal="left"/>
    </xf>
    <xf numFmtId="167" fontId="39" fillId="0" borderId="0" xfId="0" applyNumberFormat="1" applyFont="1" applyFill="1" applyBorder="1" applyAlignment="1">
      <alignment horizontal="center"/>
    </xf>
    <xf numFmtId="168" fontId="39" fillId="0" borderId="0" xfId="0" applyNumberFormat="1" applyFont="1" applyFill="1" applyBorder="1" applyAlignment="1">
      <alignment horizontal="center"/>
    </xf>
    <xf numFmtId="167" fontId="68" fillId="0" borderId="0" xfId="0" applyNumberFormat="1" applyFont="1" applyFill="1" applyBorder="1" applyAlignment="1">
      <alignment horizontal="center"/>
    </xf>
    <xf numFmtId="0" fontId="39" fillId="0" borderId="58" xfId="0" applyFont="1" applyBorder="1" applyAlignment="1">
      <alignment horizontal="center"/>
    </xf>
    <xf numFmtId="1" fontId="39" fillId="0" borderId="77" xfId="0" applyNumberFormat="1" applyFont="1" applyBorder="1" applyAlignment="1">
      <alignment horizontal="center"/>
    </xf>
    <xf numFmtId="166" fontId="39" fillId="0" borderId="58" xfId="0" applyNumberFormat="1" applyFont="1" applyBorder="1" applyAlignment="1">
      <alignment horizontal="center"/>
    </xf>
    <xf numFmtId="0" fontId="39" fillId="0" borderId="77" xfId="0" applyFont="1" applyBorder="1" applyAlignment="1">
      <alignment horizontal="center"/>
    </xf>
    <xf numFmtId="0" fontId="2" fillId="0" borderId="41" xfId="0" applyFont="1" applyBorder="1"/>
    <xf numFmtId="2" fontId="68" fillId="0" borderId="70" xfId="0" applyNumberFormat="1" applyFont="1" applyBorder="1" applyAlignment="1">
      <alignment horizontal="center"/>
    </xf>
    <xf numFmtId="2" fontId="2" fillId="0" borderId="77" xfId="0" applyNumberFormat="1" applyFont="1" applyBorder="1" applyAlignment="1">
      <alignment horizontal="center"/>
    </xf>
    <xf numFmtId="2" fontId="2" fillId="0" borderId="70" xfId="0" applyNumberFormat="1" applyFont="1" applyBorder="1" applyAlignment="1">
      <alignment horizontal="center"/>
    </xf>
    <xf numFmtId="2" fontId="2" fillId="0" borderId="74" xfId="0" applyNumberFormat="1" applyFont="1" applyBorder="1" applyAlignment="1">
      <alignment horizontal="center"/>
    </xf>
    <xf numFmtId="2" fontId="2" fillId="0" borderId="65" xfId="0" applyNumberFormat="1" applyFont="1" applyBorder="1" applyAlignment="1">
      <alignment horizontal="center"/>
    </xf>
    <xf numFmtId="1" fontId="2" fillId="0" borderId="65" xfId="0" applyNumberFormat="1" applyFont="1" applyBorder="1" applyAlignment="1">
      <alignment horizontal="center"/>
    </xf>
    <xf numFmtId="168" fontId="0" fillId="0" borderId="0" xfId="0" applyNumberFormat="1" applyBorder="1"/>
    <xf numFmtId="1" fontId="0" fillId="0" borderId="0" xfId="0" applyNumberFormat="1" applyBorder="1"/>
    <xf numFmtId="0" fontId="53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2" fontId="75" fillId="0" borderId="0" xfId="0" applyNumberFormat="1" applyFont="1" applyBorder="1" applyAlignment="1">
      <alignment horizontal="left"/>
    </xf>
    <xf numFmtId="0" fontId="87" fillId="0" borderId="0" xfId="0" applyFont="1" applyFill="1" applyBorder="1"/>
    <xf numFmtId="167" fontId="39" fillId="0" borderId="77" xfId="0" applyNumberFormat="1" applyFont="1" applyBorder="1" applyAlignment="1">
      <alignment horizontal="center"/>
    </xf>
    <xf numFmtId="168" fontId="39" fillId="0" borderId="58" xfId="0" applyNumberFormat="1" applyFont="1" applyBorder="1" applyAlignment="1">
      <alignment horizontal="center"/>
    </xf>
    <xf numFmtId="168" fontId="39" fillId="0" borderId="77" xfId="0" applyNumberFormat="1" applyFont="1" applyBorder="1" applyAlignment="1">
      <alignment horizontal="center"/>
    </xf>
    <xf numFmtId="0" fontId="70" fillId="0" borderId="73" xfId="0" applyFont="1" applyFill="1" applyBorder="1" applyAlignment="1">
      <alignment horizontal="left"/>
    </xf>
    <xf numFmtId="0" fontId="2" fillId="0" borderId="85" xfId="0" applyFont="1" applyFill="1" applyBorder="1"/>
    <xf numFmtId="0" fontId="2" fillId="0" borderId="9" xfId="0" applyFont="1" applyBorder="1"/>
    <xf numFmtId="0" fontId="2" fillId="0" borderId="67" xfId="0" applyFont="1" applyFill="1" applyBorder="1"/>
    <xf numFmtId="0" fontId="69" fillId="0" borderId="7" xfId="0" applyFont="1" applyFill="1" applyBorder="1" applyAlignment="1">
      <alignment horizontal="left"/>
    </xf>
    <xf numFmtId="0" fontId="69" fillId="0" borderId="75" xfId="0" applyFont="1" applyFill="1" applyBorder="1" applyAlignment="1">
      <alignment horizontal="left"/>
    </xf>
    <xf numFmtId="0" fontId="0" fillId="0" borderId="19" xfId="0" applyFill="1" applyBorder="1" applyAlignment="1">
      <alignment horizontal="right"/>
    </xf>
    <xf numFmtId="0" fontId="46" fillId="0" borderId="3" xfId="0" applyFont="1" applyFill="1" applyBorder="1"/>
    <xf numFmtId="0" fontId="16" fillId="0" borderId="26" xfId="0" applyFont="1" applyFill="1" applyBorder="1"/>
    <xf numFmtId="0" fontId="0" fillId="0" borderId="54" xfId="0" applyFill="1" applyBorder="1"/>
    <xf numFmtId="0" fontId="53" fillId="0" borderId="18" xfId="0" applyFont="1" applyFill="1" applyBorder="1" applyAlignment="1">
      <alignment horizontal="left"/>
    </xf>
    <xf numFmtId="0" fontId="0" fillId="0" borderId="2" xfId="0" applyFill="1" applyBorder="1"/>
    <xf numFmtId="0" fontId="2" fillId="0" borderId="52" xfId="0" applyFont="1" applyFill="1" applyBorder="1"/>
    <xf numFmtId="49" fontId="14" fillId="0" borderId="57" xfId="0" applyNumberFormat="1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49" fontId="14" fillId="0" borderId="68" xfId="0" applyNumberFormat="1" applyFont="1" applyFill="1" applyBorder="1" applyAlignment="1">
      <alignment horizontal="center"/>
    </xf>
    <xf numFmtId="0" fontId="2" fillId="0" borderId="86" xfId="0" applyFont="1" applyFill="1" applyBorder="1"/>
    <xf numFmtId="0" fontId="64" fillId="0" borderId="63" xfId="0" applyFont="1" applyFill="1" applyBorder="1"/>
    <xf numFmtId="0" fontId="26" fillId="0" borderId="77" xfId="0" applyFont="1" applyFill="1" applyBorder="1" applyAlignment="1">
      <alignment horizontal="left"/>
    </xf>
    <xf numFmtId="2" fontId="33" fillId="0" borderId="3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2" fontId="32" fillId="0" borderId="25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left"/>
    </xf>
    <xf numFmtId="0" fontId="53" fillId="0" borderId="0" xfId="0" applyFont="1" applyAlignment="1">
      <alignment horizontal="left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0" xfId="0" applyFont="1"/>
    <xf numFmtId="167" fontId="50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06" fillId="0" borderId="2" xfId="0" applyFont="1" applyFill="1" applyBorder="1" applyAlignment="1">
      <alignment horizontal="left"/>
    </xf>
    <xf numFmtId="49" fontId="14" fillId="0" borderId="67" xfId="0" applyNumberFormat="1" applyFont="1" applyFill="1" applyBorder="1" applyAlignment="1">
      <alignment horizontal="right"/>
    </xf>
    <xf numFmtId="1" fontId="33" fillId="0" borderId="27" xfId="0" applyNumberFormat="1" applyFont="1" applyBorder="1" applyAlignment="1">
      <alignment horizontal="center"/>
    </xf>
    <xf numFmtId="0" fontId="20" fillId="0" borderId="78" xfId="0" applyFont="1" applyFill="1" applyBorder="1" applyAlignment="1">
      <alignment horizontal="center"/>
    </xf>
    <xf numFmtId="0" fontId="64" fillId="0" borderId="23" xfId="0" applyFont="1" applyFill="1" applyBorder="1"/>
    <xf numFmtId="0" fontId="14" fillId="0" borderId="87" xfId="0" applyFont="1" applyBorder="1" applyAlignment="1">
      <alignment horizontal="center"/>
    </xf>
    <xf numFmtId="0" fontId="0" fillId="0" borderId="50" xfId="0" applyBorder="1" applyAlignment="1">
      <alignment horizontal="right"/>
    </xf>
    <xf numFmtId="0" fontId="81" fillId="0" borderId="26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2" fontId="70" fillId="14" borderId="73" xfId="0" applyNumberFormat="1" applyFont="1" applyFill="1" applyBorder="1" applyAlignment="1">
      <alignment horizontal="center"/>
    </xf>
    <xf numFmtId="166" fontId="75" fillId="0" borderId="0" xfId="0" applyNumberFormat="1" applyFont="1" applyBorder="1" applyAlignment="1">
      <alignment horizontal="left"/>
    </xf>
    <xf numFmtId="0" fontId="75" fillId="0" borderId="0" xfId="0" applyFont="1" applyBorder="1" applyAlignment="1">
      <alignment horizontal="left"/>
    </xf>
    <xf numFmtId="0" fontId="42" fillId="0" borderId="26" xfId="0" applyFont="1" applyFill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0" fillId="0" borderId="81" xfId="0" applyFont="1" applyFill="1" applyBorder="1" applyAlignment="1">
      <alignment horizontal="left"/>
    </xf>
    <xf numFmtId="2" fontId="68" fillId="0" borderId="77" xfId="0" applyNumberFormat="1" applyFont="1" applyFill="1" applyBorder="1" applyAlignment="1">
      <alignment horizontal="left"/>
    </xf>
    <xf numFmtId="0" fontId="14" fillId="0" borderId="77" xfId="0" applyFont="1" applyFill="1" applyBorder="1" applyAlignment="1">
      <alignment horizontal="left"/>
    </xf>
    <xf numFmtId="0" fontId="74" fillId="0" borderId="77" xfId="0" applyFont="1" applyFill="1" applyBorder="1" applyAlignment="1">
      <alignment horizontal="left"/>
    </xf>
    <xf numFmtId="0" fontId="2" fillId="0" borderId="24" xfId="0" applyFont="1" applyFill="1" applyBorder="1"/>
    <xf numFmtId="167" fontId="2" fillId="0" borderId="0" xfId="0" applyNumberFormat="1" applyFont="1" applyFill="1" applyBorder="1"/>
    <xf numFmtId="166" fontId="31" fillId="0" borderId="77" xfId="0" applyNumberFormat="1" applyFont="1" applyFill="1" applyBorder="1" applyAlignment="1">
      <alignment horizontal="left"/>
    </xf>
    <xf numFmtId="166" fontId="26" fillId="0" borderId="25" xfId="0" applyNumberFormat="1" applyFont="1" applyFill="1" applyBorder="1" applyAlignment="1">
      <alignment horizontal="left"/>
    </xf>
    <xf numFmtId="0" fontId="43" fillId="0" borderId="18" xfId="0" applyFont="1" applyBorder="1" applyAlignment="1">
      <alignment horizontal="center"/>
    </xf>
    <xf numFmtId="0" fontId="2" fillId="0" borderId="68" xfId="0" applyFont="1" applyFill="1" applyBorder="1"/>
    <xf numFmtId="0" fontId="14" fillId="0" borderId="63" xfId="0" applyFont="1" applyFill="1" applyBorder="1" applyAlignment="1">
      <alignment horizontal="center"/>
    </xf>
    <xf numFmtId="0" fontId="14" fillId="0" borderId="77" xfId="0" applyFont="1" applyFill="1" applyBorder="1" applyAlignment="1">
      <alignment horizontal="center"/>
    </xf>
    <xf numFmtId="2" fontId="14" fillId="0" borderId="77" xfId="0" applyNumberFormat="1" applyFont="1" applyFill="1" applyBorder="1" applyAlignment="1">
      <alignment horizontal="left"/>
    </xf>
    <xf numFmtId="2" fontId="75" fillId="0" borderId="79" xfId="0" applyNumberFormat="1" applyFont="1" applyFill="1" applyBorder="1" applyAlignment="1">
      <alignment horizontal="left"/>
    </xf>
    <xf numFmtId="0" fontId="39" fillId="0" borderId="77" xfId="0" applyFont="1" applyFill="1" applyBorder="1" applyAlignment="1">
      <alignment horizontal="left"/>
    </xf>
    <xf numFmtId="0" fontId="74" fillId="0" borderId="79" xfId="0" applyFont="1" applyFill="1" applyBorder="1" applyAlignment="1">
      <alignment horizontal="left"/>
    </xf>
    <xf numFmtId="0" fontId="14" fillId="0" borderId="31" xfId="0" applyFont="1" applyFill="1" applyBorder="1"/>
    <xf numFmtId="0" fontId="31" fillId="0" borderId="81" xfId="0" applyFont="1" applyFill="1" applyBorder="1" applyAlignment="1">
      <alignment horizontal="left"/>
    </xf>
    <xf numFmtId="0" fontId="72" fillId="0" borderId="75" xfId="0" applyFont="1" applyFill="1" applyBorder="1" applyAlignment="1">
      <alignment horizontal="left"/>
    </xf>
    <xf numFmtId="0" fontId="31" fillId="0" borderId="58" xfId="0" applyFont="1" applyFill="1" applyBorder="1" applyAlignment="1">
      <alignment horizontal="left"/>
    </xf>
    <xf numFmtId="0" fontId="2" fillId="0" borderId="31" xfId="0" applyFont="1" applyFill="1" applyBorder="1"/>
    <xf numFmtId="0" fontId="2" fillId="0" borderId="48" xfId="0" applyFont="1" applyFill="1" applyBorder="1"/>
    <xf numFmtId="0" fontId="31" fillId="0" borderId="48" xfId="0" applyFont="1" applyFill="1" applyBorder="1" applyAlignment="1">
      <alignment horizontal="left"/>
    </xf>
    <xf numFmtId="0" fontId="2" fillId="0" borderId="78" xfId="0" applyFont="1" applyFill="1" applyBorder="1"/>
    <xf numFmtId="0" fontId="32" fillId="0" borderId="15" xfId="0" applyFont="1" applyFill="1" applyBorder="1"/>
    <xf numFmtId="0" fontId="43" fillId="0" borderId="16" xfId="0" applyFont="1" applyFill="1" applyBorder="1"/>
    <xf numFmtId="0" fontId="43" fillId="0" borderId="33" xfId="0" applyFont="1" applyFill="1" applyBorder="1"/>
    <xf numFmtId="0" fontId="2" fillId="0" borderId="9" xfId="0" applyFont="1" applyFill="1" applyBorder="1"/>
    <xf numFmtId="0" fontId="2" fillId="0" borderId="76" xfId="0" applyFont="1" applyFill="1" applyBorder="1"/>
    <xf numFmtId="0" fontId="60" fillId="0" borderId="0" xfId="0" applyFont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4" fillId="0" borderId="58" xfId="0" applyFont="1" applyBorder="1" applyAlignment="1">
      <alignment horizontal="center"/>
    </xf>
    <xf numFmtId="2" fontId="17" fillId="0" borderId="77" xfId="0" applyNumberFormat="1" applyFont="1" applyBorder="1" applyAlignment="1">
      <alignment horizontal="center"/>
    </xf>
    <xf numFmtId="0" fontId="0" fillId="0" borderId="58" xfId="0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55" fillId="0" borderId="18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11" fillId="0" borderId="11" xfId="0" applyFont="1" applyBorder="1" applyAlignment="1">
      <alignment horizontal="left"/>
    </xf>
    <xf numFmtId="0" fontId="10" fillId="0" borderId="48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34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 vertical="center"/>
    </xf>
    <xf numFmtId="0" fontId="111" fillId="0" borderId="12" xfId="0" applyFont="1" applyBorder="1" applyAlignment="1">
      <alignment horizontal="left"/>
    </xf>
    <xf numFmtId="0" fontId="10" fillId="0" borderId="39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6" fillId="0" borderId="85" xfId="0" applyFont="1" applyBorder="1" applyAlignment="1">
      <alignment horizontal="left"/>
    </xf>
    <xf numFmtId="2" fontId="32" fillId="0" borderId="37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left"/>
    </xf>
    <xf numFmtId="0" fontId="111" fillId="0" borderId="48" xfId="0" applyFont="1" applyBorder="1" applyAlignment="1">
      <alignment horizontal="left"/>
    </xf>
    <xf numFmtId="0" fontId="111" fillId="0" borderId="44" xfId="0" applyFont="1" applyBorder="1" applyAlignment="1">
      <alignment horizontal="left"/>
    </xf>
    <xf numFmtId="0" fontId="0" fillId="0" borderId="48" xfId="0" applyBorder="1" applyAlignment="1">
      <alignment horizontal="left"/>
    </xf>
    <xf numFmtId="1" fontId="17" fillId="0" borderId="77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14" fillId="0" borderId="23" xfId="0" applyFont="1" applyBorder="1" applyAlignment="1">
      <alignment horizontal="center"/>
    </xf>
    <xf numFmtId="165" fontId="14" fillId="0" borderId="24" xfId="0" applyNumberFormat="1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167" fontId="82" fillId="2" borderId="81" xfId="0" applyNumberFormat="1" applyFont="1" applyFill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0" fontId="16" fillId="0" borderId="24" xfId="0" applyFont="1" applyBorder="1"/>
    <xf numFmtId="167" fontId="17" fillId="0" borderId="81" xfId="0" applyNumberFormat="1" applyFont="1" applyBorder="1" applyAlignment="1">
      <alignment horizontal="center"/>
    </xf>
    <xf numFmtId="167" fontId="17" fillId="0" borderId="24" xfId="0" applyNumberFormat="1" applyFont="1" applyBorder="1" applyAlignment="1">
      <alignment horizontal="center"/>
    </xf>
    <xf numFmtId="0" fontId="0" fillId="0" borderId="24" xfId="0" applyFill="1" applyBorder="1"/>
    <xf numFmtId="0" fontId="14" fillId="0" borderId="24" xfId="0" applyFont="1" applyFill="1" applyBorder="1" applyAlignment="1">
      <alignment horizontal="left"/>
    </xf>
    <xf numFmtId="2" fontId="17" fillId="0" borderId="73" xfId="0" applyNumberFormat="1" applyFont="1" applyBorder="1" applyAlignment="1">
      <alignment horizontal="center"/>
    </xf>
    <xf numFmtId="0" fontId="16" fillId="0" borderId="77" xfId="0" applyFont="1" applyFill="1" applyBorder="1" applyAlignment="1">
      <alignment horizontal="center"/>
    </xf>
    <xf numFmtId="2" fontId="32" fillId="0" borderId="18" xfId="0" applyNumberFormat="1" applyFont="1" applyFill="1" applyBorder="1" applyAlignment="1">
      <alignment horizontal="center" vertical="center"/>
    </xf>
    <xf numFmtId="167" fontId="32" fillId="0" borderId="37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7" fillId="0" borderId="73" xfId="0" applyNumberFormat="1" applyFont="1" applyFill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0" fontId="14" fillId="0" borderId="65" xfId="0" applyFont="1" applyFill="1" applyBorder="1" applyAlignment="1">
      <alignment horizontal="left"/>
    </xf>
    <xf numFmtId="166" fontId="32" fillId="0" borderId="36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167" fontId="17" fillId="0" borderId="58" xfId="0" applyNumberFormat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65" fillId="0" borderId="24" xfId="0" applyFont="1" applyBorder="1" applyAlignment="1">
      <alignment horizontal="center"/>
    </xf>
    <xf numFmtId="166" fontId="17" fillId="0" borderId="77" xfId="0" applyNumberFormat="1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165" fontId="14" fillId="0" borderId="24" xfId="0" applyNumberFormat="1" applyFont="1" applyBorder="1" applyAlignment="1">
      <alignment horizontal="center"/>
    </xf>
    <xf numFmtId="0" fontId="14" fillId="0" borderId="87" xfId="0" applyFont="1" applyFill="1" applyBorder="1" applyAlignment="1">
      <alignment horizontal="right"/>
    </xf>
    <xf numFmtId="166" fontId="32" fillId="0" borderId="24" xfId="0" applyNumberFormat="1" applyFont="1" applyBorder="1" applyAlignment="1">
      <alignment horizontal="center" vertical="center"/>
    </xf>
    <xf numFmtId="1" fontId="32" fillId="0" borderId="24" xfId="0" applyNumberFormat="1" applyFont="1" applyBorder="1" applyAlignment="1">
      <alignment horizontal="center" vertical="center"/>
    </xf>
    <xf numFmtId="0" fontId="20" fillId="0" borderId="68" xfId="0" applyFont="1" applyFill="1" applyBorder="1"/>
    <xf numFmtId="0" fontId="54" fillId="0" borderId="77" xfId="0" applyFont="1" applyFill="1" applyBorder="1" applyAlignment="1">
      <alignment horizontal="left"/>
    </xf>
    <xf numFmtId="0" fontId="73" fillId="0" borderId="79" xfId="0" applyFont="1" applyFill="1" applyBorder="1" applyAlignment="1">
      <alignment horizontal="left"/>
    </xf>
    <xf numFmtId="0" fontId="2" fillId="0" borderId="65" xfId="0" applyFont="1" applyFill="1" applyBorder="1"/>
    <xf numFmtId="0" fontId="16" fillId="0" borderId="54" xfId="0" applyFont="1" applyFill="1" applyBorder="1" applyAlignment="1">
      <alignment horizontal="left"/>
    </xf>
    <xf numFmtId="0" fontId="74" fillId="0" borderId="82" xfId="0" applyFont="1" applyFill="1" applyBorder="1" applyAlignment="1">
      <alignment horizontal="left"/>
    </xf>
    <xf numFmtId="2" fontId="54" fillId="0" borderId="76" xfId="0" applyNumberFormat="1" applyFont="1" applyFill="1" applyBorder="1" applyAlignment="1">
      <alignment horizontal="left"/>
    </xf>
    <xf numFmtId="0" fontId="73" fillId="0" borderId="72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5" fillId="0" borderId="26" xfId="0" applyFont="1" applyFill="1" applyBorder="1"/>
    <xf numFmtId="2" fontId="100" fillId="0" borderId="28" xfId="0" applyNumberFormat="1" applyFont="1" applyFill="1" applyBorder="1" applyAlignment="1">
      <alignment horizontal="left"/>
    </xf>
    <xf numFmtId="0" fontId="46" fillId="0" borderId="26" xfId="0" applyFont="1" applyFill="1" applyBorder="1"/>
    <xf numFmtId="0" fontId="72" fillId="0" borderId="28" xfId="0" applyFont="1" applyFill="1" applyBorder="1"/>
    <xf numFmtId="0" fontId="26" fillId="0" borderId="28" xfId="0" applyFont="1" applyFill="1" applyBorder="1" applyAlignment="1">
      <alignment horizontal="left"/>
    </xf>
    <xf numFmtId="165" fontId="14" fillId="0" borderId="54" xfId="0" applyNumberFormat="1" applyFont="1" applyFill="1" applyBorder="1" applyAlignment="1">
      <alignment horizontal="left"/>
    </xf>
    <xf numFmtId="0" fontId="2" fillId="0" borderId="11" xfId="0" applyFont="1" applyFill="1" applyBorder="1"/>
    <xf numFmtId="0" fontId="20" fillId="0" borderId="2" xfId="0" applyFont="1" applyBorder="1" applyAlignment="1">
      <alignment horizontal="center" vertical="center"/>
    </xf>
    <xf numFmtId="0" fontId="50" fillId="0" borderId="27" xfId="0" applyFont="1" applyBorder="1"/>
    <xf numFmtId="0" fontId="50" fillId="0" borderId="9" xfId="0" applyFont="1" applyBorder="1"/>
    <xf numFmtId="1" fontId="33" fillId="0" borderId="54" xfId="0" applyNumberFormat="1" applyFont="1" applyBorder="1" applyAlignment="1">
      <alignment horizontal="center"/>
    </xf>
    <xf numFmtId="0" fontId="44" fillId="0" borderId="76" xfId="0" applyFont="1" applyBorder="1" applyAlignment="1">
      <alignment horizontal="left"/>
    </xf>
    <xf numFmtId="0" fontId="7" fillId="0" borderId="72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1" fillId="0" borderId="0" xfId="0" applyFont="1"/>
    <xf numFmtId="0" fontId="12" fillId="0" borderId="0" xfId="0" applyFont="1"/>
    <xf numFmtId="0" fontId="10" fillId="0" borderId="0" xfId="0" applyFont="1"/>
    <xf numFmtId="167" fontId="1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1" fillId="0" borderId="30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2" fontId="17" fillId="0" borderId="81" xfId="0" applyNumberFormat="1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0" fillId="0" borderId="68" xfId="0" applyBorder="1"/>
    <xf numFmtId="0" fontId="18" fillId="2" borderId="78" xfId="0" applyFont="1" applyFill="1" applyBorder="1" applyAlignment="1">
      <alignment horizontal="right"/>
    </xf>
    <xf numFmtId="0" fontId="16" fillId="0" borderId="36" xfId="0" applyFont="1" applyBorder="1"/>
    <xf numFmtId="0" fontId="16" fillId="0" borderId="7" xfId="0" applyFont="1" applyBorder="1"/>
    <xf numFmtId="0" fontId="8" fillId="0" borderId="0" xfId="0" applyFont="1" applyAlignment="1">
      <alignment horizontal="right"/>
    </xf>
    <xf numFmtId="0" fontId="105" fillId="0" borderId="24" xfId="0" applyFont="1" applyBorder="1" applyAlignment="1">
      <alignment horizontal="center"/>
    </xf>
    <xf numFmtId="0" fontId="18" fillId="2" borderId="3" xfId="0" applyFont="1" applyFill="1" applyBorder="1" applyAlignment="1">
      <alignment horizontal="right"/>
    </xf>
    <xf numFmtId="167" fontId="82" fillId="0" borderId="81" xfId="0" applyNumberFormat="1" applyFont="1" applyBorder="1" applyAlignment="1">
      <alignment horizontal="center"/>
    </xf>
    <xf numFmtId="0" fontId="18" fillId="2" borderId="38" xfId="0" applyFont="1" applyFill="1" applyBorder="1" applyAlignment="1">
      <alignment horizontal="right"/>
    </xf>
    <xf numFmtId="0" fontId="8" fillId="0" borderId="18" xfId="0" applyFont="1" applyBorder="1" applyAlignment="1">
      <alignment horizontal="left"/>
    </xf>
    <xf numFmtId="0" fontId="6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6" fontId="17" fillId="0" borderId="73" xfId="0" applyNumberFormat="1" applyFont="1" applyBorder="1" applyAlignment="1">
      <alignment horizontal="center"/>
    </xf>
    <xf numFmtId="2" fontId="16" fillId="0" borderId="54" xfId="0" applyNumberFormat="1" applyFont="1" applyBorder="1" applyAlignment="1">
      <alignment horizontal="center"/>
    </xf>
    <xf numFmtId="2" fontId="17" fillId="0" borderId="75" xfId="0" applyNumberFormat="1" applyFont="1" applyBorder="1" applyAlignment="1">
      <alignment horizontal="center"/>
    </xf>
    <xf numFmtId="167" fontId="32" fillId="0" borderId="36" xfId="0" applyNumberFormat="1" applyFont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 vertical="center"/>
    </xf>
    <xf numFmtId="167" fontId="32" fillId="0" borderId="29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left"/>
    </xf>
    <xf numFmtId="166" fontId="32" fillId="0" borderId="37" xfId="0" applyNumberFormat="1" applyFont="1" applyBorder="1" applyAlignment="1">
      <alignment horizontal="center" vertical="center"/>
    </xf>
    <xf numFmtId="2" fontId="16" fillId="0" borderId="64" xfId="0" applyNumberFormat="1" applyFont="1" applyBorder="1" applyAlignment="1">
      <alignment horizontal="center"/>
    </xf>
    <xf numFmtId="2" fontId="16" fillId="0" borderId="6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2" fontId="32" fillId="0" borderId="29" xfId="0" applyNumberFormat="1" applyFont="1" applyBorder="1" applyAlignment="1">
      <alignment horizontal="center" vertical="center"/>
    </xf>
    <xf numFmtId="2" fontId="16" fillId="0" borderId="81" xfId="0" applyNumberFormat="1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16" fillId="0" borderId="66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0" fontId="43" fillId="0" borderId="2" xfId="0" applyFont="1" applyBorder="1"/>
    <xf numFmtId="0" fontId="10" fillId="0" borderId="27" xfId="0" applyFont="1" applyBorder="1" applyAlignment="1">
      <alignment horizontal="center"/>
    </xf>
    <xf numFmtId="166" fontId="82" fillId="2" borderId="81" xfId="0" applyNumberFormat="1" applyFont="1" applyFill="1" applyBorder="1" applyAlignment="1">
      <alignment horizontal="center"/>
    </xf>
    <xf numFmtId="167" fontId="17" fillId="0" borderId="48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left"/>
    </xf>
    <xf numFmtId="0" fontId="7" fillId="0" borderId="76" xfId="0" applyFont="1" applyBorder="1" applyAlignment="1">
      <alignment horizontal="center"/>
    </xf>
    <xf numFmtId="2" fontId="33" fillId="0" borderId="0" xfId="0" applyNumberFormat="1" applyFont="1" applyAlignment="1">
      <alignment horizontal="center"/>
    </xf>
    <xf numFmtId="9" fontId="33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left"/>
    </xf>
    <xf numFmtId="167" fontId="16" fillId="0" borderId="0" xfId="0" applyNumberFormat="1" applyFont="1" applyAlignment="1">
      <alignment horizontal="left"/>
    </xf>
    <xf numFmtId="2" fontId="17" fillId="0" borderId="61" xfId="0" applyNumberFormat="1" applyFont="1" applyBorder="1" applyAlignment="1">
      <alignment horizontal="center"/>
    </xf>
    <xf numFmtId="167" fontId="20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left"/>
    </xf>
    <xf numFmtId="0" fontId="14" fillId="0" borderId="37" xfId="0" applyFont="1" applyBorder="1"/>
    <xf numFmtId="0" fontId="14" fillId="0" borderId="24" xfId="0" applyFont="1" applyBorder="1"/>
    <xf numFmtId="167" fontId="17" fillId="0" borderId="24" xfId="0" applyNumberFormat="1" applyFont="1" applyBorder="1"/>
    <xf numFmtId="167" fontId="16" fillId="0" borderId="36" xfId="0" applyNumberFormat="1" applyFont="1" applyBorder="1" applyAlignment="1">
      <alignment horizontal="center"/>
    </xf>
    <xf numFmtId="2" fontId="16" fillId="0" borderId="37" xfId="0" applyNumberFormat="1" applyFont="1" applyBorder="1" applyAlignment="1">
      <alignment horizontal="center"/>
    </xf>
    <xf numFmtId="167" fontId="16" fillId="0" borderId="3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2" fontId="79" fillId="0" borderId="0" xfId="0" applyNumberFormat="1" applyFont="1" applyAlignment="1">
      <alignment horizontal="left" vertical="center" wrapText="1"/>
    </xf>
    <xf numFmtId="0" fontId="50" fillId="0" borderId="2" xfId="0" applyFont="1" applyBorder="1"/>
    <xf numFmtId="0" fontId="50" fillId="0" borderId="27" xfId="0" applyFont="1" applyBorder="1" applyAlignment="1">
      <alignment horizontal="center"/>
    </xf>
    <xf numFmtId="167" fontId="115" fillId="0" borderId="0" xfId="0" applyNumberFormat="1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2" fontId="82" fillId="2" borderId="81" xfId="0" applyNumberFormat="1" applyFont="1" applyFill="1" applyBorder="1" applyAlignment="1">
      <alignment horizontal="center"/>
    </xf>
    <xf numFmtId="2" fontId="82" fillId="0" borderId="81" xfId="0" applyNumberFormat="1" applyFont="1" applyBorder="1" applyAlignment="1">
      <alignment horizontal="center"/>
    </xf>
    <xf numFmtId="166" fontId="82" fillId="0" borderId="75" xfId="0" applyNumberFormat="1" applyFont="1" applyBorder="1" applyAlignment="1">
      <alignment horizontal="center"/>
    </xf>
    <xf numFmtId="166" fontId="82" fillId="0" borderId="81" xfId="0" applyNumberFormat="1" applyFont="1" applyBorder="1" applyAlignment="1">
      <alignment horizontal="center"/>
    </xf>
    <xf numFmtId="166" fontId="82" fillId="2" borderId="31" xfId="0" applyNumberFormat="1" applyFont="1" applyFill="1" applyBorder="1" applyAlignment="1">
      <alignment horizontal="center"/>
    </xf>
    <xf numFmtId="2" fontId="82" fillId="0" borderId="81" xfId="0" applyNumberFormat="1" applyFont="1" applyBorder="1" applyAlignment="1"/>
    <xf numFmtId="166" fontId="82" fillId="2" borderId="81" xfId="0" applyNumberFormat="1" applyFont="1" applyFill="1" applyBorder="1" applyAlignment="1"/>
    <xf numFmtId="167" fontId="82" fillId="2" borderId="81" xfId="0" applyNumberFormat="1" applyFont="1" applyFill="1" applyBorder="1" applyAlignment="1"/>
    <xf numFmtId="2" fontId="82" fillId="0" borderId="75" xfId="0" applyNumberFormat="1" applyFont="1" applyBorder="1" applyAlignment="1"/>
    <xf numFmtId="2" fontId="82" fillId="0" borderId="75" xfId="0" applyNumberFormat="1" applyFont="1" applyBorder="1" applyAlignment="1">
      <alignment horizontal="center"/>
    </xf>
    <xf numFmtId="2" fontId="82" fillId="2" borderId="31" xfId="0" applyNumberFormat="1" applyFont="1" applyFill="1" applyBorder="1" applyAlignment="1">
      <alignment horizontal="center"/>
    </xf>
    <xf numFmtId="2" fontId="16" fillId="0" borderId="64" xfId="0" applyNumberFormat="1" applyFont="1" applyBorder="1" applyAlignment="1">
      <alignment horizontal="left"/>
    </xf>
    <xf numFmtId="2" fontId="16" fillId="0" borderId="65" xfId="0" applyNumberFormat="1" applyFont="1" applyBorder="1" applyAlignment="1">
      <alignment horizontal="left"/>
    </xf>
    <xf numFmtId="2" fontId="16" fillId="0" borderId="66" xfId="0" applyNumberFormat="1" applyFont="1" applyBorder="1" applyAlignment="1">
      <alignment horizontal="left"/>
    </xf>
    <xf numFmtId="166" fontId="32" fillId="0" borderId="24" xfId="0" applyNumberFormat="1" applyFont="1" applyBorder="1" applyAlignment="1">
      <alignment horizontal="center"/>
    </xf>
    <xf numFmtId="167" fontId="32" fillId="0" borderId="37" xfId="0" applyNumberFormat="1" applyFont="1" applyBorder="1" applyAlignment="1">
      <alignment horizontal="center"/>
    </xf>
    <xf numFmtId="2" fontId="105" fillId="0" borderId="24" xfId="0" applyNumberFormat="1" applyFont="1" applyBorder="1" applyAlignment="1">
      <alignment horizontal="center"/>
    </xf>
    <xf numFmtId="167" fontId="32" fillId="0" borderId="24" xfId="0" applyNumberFormat="1" applyFont="1" applyBorder="1" applyAlignment="1">
      <alignment horizontal="center"/>
    </xf>
    <xf numFmtId="167" fontId="105" fillId="0" borderId="25" xfId="0" applyNumberFormat="1" applyFont="1" applyBorder="1" applyAlignment="1">
      <alignment horizontal="center"/>
    </xf>
    <xf numFmtId="166" fontId="105" fillId="0" borderId="24" xfId="0" applyNumberFormat="1" applyFont="1" applyBorder="1" applyAlignment="1">
      <alignment horizontal="center"/>
    </xf>
    <xf numFmtId="1" fontId="32" fillId="0" borderId="24" xfId="0" applyNumberFormat="1" applyFont="1" applyBorder="1" applyAlignment="1">
      <alignment horizontal="center"/>
    </xf>
    <xf numFmtId="0" fontId="111" fillId="0" borderId="0" xfId="0" applyFont="1" applyFill="1" applyBorder="1" applyAlignment="1">
      <alignment horizontal="left"/>
    </xf>
    <xf numFmtId="0" fontId="105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166" fontId="32" fillId="0" borderId="0" xfId="0" applyNumberFormat="1" applyFont="1"/>
    <xf numFmtId="167" fontId="7" fillId="0" borderId="0" xfId="0" applyNumberFormat="1" applyFont="1"/>
    <xf numFmtId="167" fontId="50" fillId="0" borderId="0" xfId="0" applyNumberFormat="1" applyFont="1" applyAlignment="1">
      <alignment horizontal="left"/>
    </xf>
    <xf numFmtId="167" fontId="118" fillId="0" borderId="0" xfId="0" applyNumberFormat="1" applyFont="1" applyAlignment="1">
      <alignment horizontal="left"/>
    </xf>
    <xf numFmtId="0" fontId="2" fillId="0" borderId="67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/>
    </xf>
    <xf numFmtId="0" fontId="2" fillId="0" borderId="87" xfId="0" applyFont="1" applyFill="1" applyBorder="1" applyAlignment="1">
      <alignment horizontal="center"/>
    </xf>
    <xf numFmtId="0" fontId="43" fillId="0" borderId="37" xfId="0" applyFont="1" applyFill="1" applyBorder="1" applyAlignment="1">
      <alignment horizontal="center"/>
    </xf>
    <xf numFmtId="0" fontId="0" fillId="0" borderId="35" xfId="0" applyFill="1" applyBorder="1"/>
    <xf numFmtId="0" fontId="16" fillId="0" borderId="57" xfId="0" applyFont="1" applyFill="1" applyBorder="1"/>
    <xf numFmtId="0" fontId="14" fillId="0" borderId="63" xfId="0" applyFont="1" applyFill="1" applyBorder="1" applyAlignment="1">
      <alignment horizontal="left"/>
    </xf>
    <xf numFmtId="0" fontId="0" fillId="0" borderId="32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14" fillId="0" borderId="57" xfId="0" applyFont="1" applyFill="1" applyBorder="1" applyAlignment="1">
      <alignment horizontal="left"/>
    </xf>
    <xf numFmtId="0" fontId="0" fillId="0" borderId="48" xfId="0" applyFill="1" applyBorder="1" applyAlignment="1">
      <alignment horizontal="right"/>
    </xf>
    <xf numFmtId="0" fontId="2" fillId="0" borderId="83" xfId="0" applyFont="1" applyFill="1" applyBorder="1"/>
    <xf numFmtId="2" fontId="10" fillId="0" borderId="39" xfId="0" applyNumberFormat="1" applyFont="1" applyBorder="1" applyAlignment="1">
      <alignment horizontal="center"/>
    </xf>
    <xf numFmtId="0" fontId="50" fillId="0" borderId="87" xfId="0" applyFont="1" applyBorder="1" applyAlignment="1">
      <alignment horizontal="center"/>
    </xf>
    <xf numFmtId="0" fontId="111" fillId="0" borderId="0" xfId="0" applyFont="1" applyBorder="1" applyAlignment="1">
      <alignment horizontal="left"/>
    </xf>
    <xf numFmtId="167" fontId="120" fillId="0" borderId="0" xfId="0" applyNumberFormat="1" applyFont="1" applyAlignment="1">
      <alignment horizontal="left"/>
    </xf>
    <xf numFmtId="168" fontId="120" fillId="0" borderId="0" xfId="0" applyNumberFormat="1" applyFont="1" applyAlignment="1">
      <alignment horizontal="left"/>
    </xf>
    <xf numFmtId="2" fontId="15" fillId="0" borderId="9" xfId="0" applyNumberFormat="1" applyFont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Fill="1"/>
    <xf numFmtId="0" fontId="92" fillId="0" borderId="0" xfId="0" applyFont="1" applyFill="1" applyBorder="1"/>
    <xf numFmtId="0" fontId="81" fillId="0" borderId="0" xfId="0" applyFont="1" applyFill="1" applyBorder="1"/>
    <xf numFmtId="2" fontId="70" fillId="0" borderId="73" xfId="0" applyNumberFormat="1" applyFont="1" applyFill="1" applyBorder="1" applyAlignment="1">
      <alignment horizontal="left"/>
    </xf>
    <xf numFmtId="0" fontId="44" fillId="0" borderId="2" xfId="0" applyFont="1" applyFill="1" applyBorder="1"/>
    <xf numFmtId="0" fontId="72" fillId="0" borderId="19" xfId="0" applyFont="1" applyFill="1" applyBorder="1"/>
    <xf numFmtId="0" fontId="74" fillId="0" borderId="25" xfId="0" applyFont="1" applyFill="1" applyBorder="1" applyAlignment="1">
      <alignment horizontal="left"/>
    </xf>
    <xf numFmtId="0" fontId="55" fillId="0" borderId="3" xfId="0" applyFont="1" applyFill="1" applyBorder="1"/>
    <xf numFmtId="0" fontId="46" fillId="0" borderId="19" xfId="0" applyFont="1" applyFill="1" applyBorder="1"/>
    <xf numFmtId="0" fontId="46" fillId="0" borderId="85" xfId="0" applyFont="1" applyFill="1" applyBorder="1" applyAlignment="1">
      <alignment horizontal="left"/>
    </xf>
    <xf numFmtId="0" fontId="43" fillId="0" borderId="10" xfId="0" applyFont="1" applyFill="1" applyBorder="1"/>
    <xf numFmtId="0" fontId="43" fillId="0" borderId="14" xfId="0" applyFont="1" applyFill="1" applyBorder="1"/>
    <xf numFmtId="0" fontId="2" fillId="0" borderId="37" xfId="0" applyFont="1" applyFill="1" applyBorder="1" applyAlignment="1">
      <alignment horizontal="left"/>
    </xf>
    <xf numFmtId="0" fontId="43" fillId="0" borderId="26" xfId="0" applyFont="1" applyBorder="1" applyAlignment="1">
      <alignment horizontal="center"/>
    </xf>
    <xf numFmtId="2" fontId="33" fillId="0" borderId="26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2" fontId="15" fillId="0" borderId="26" xfId="0" applyNumberFormat="1" applyFont="1" applyBorder="1" applyAlignment="1">
      <alignment horizontal="center" vertical="center" wrapText="1"/>
    </xf>
    <xf numFmtId="0" fontId="60" fillId="0" borderId="38" xfId="0" applyFont="1" applyFill="1" applyBorder="1"/>
    <xf numFmtId="0" fontId="60" fillId="0" borderId="26" xfId="0" applyFont="1" applyFill="1" applyBorder="1"/>
    <xf numFmtId="0" fontId="46" fillId="0" borderId="16" xfId="0" applyFont="1" applyFill="1" applyBorder="1"/>
    <xf numFmtId="0" fontId="0" fillId="0" borderId="10" xfId="0" applyFill="1" applyBorder="1"/>
    <xf numFmtId="0" fontId="0" fillId="0" borderId="14" xfId="0" applyFill="1" applyBorder="1"/>
    <xf numFmtId="168" fontId="16" fillId="0" borderId="0" xfId="0" applyNumberFormat="1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167" fontId="14" fillId="0" borderId="0" xfId="0" applyNumberFormat="1" applyFont="1" applyFill="1" applyBorder="1" applyAlignment="1">
      <alignment horizontal="left"/>
    </xf>
    <xf numFmtId="0" fontId="20" fillId="0" borderId="16" xfId="0" applyFont="1" applyFill="1" applyBorder="1"/>
    <xf numFmtId="0" fontId="41" fillId="0" borderId="63" xfId="0" applyFont="1" applyFill="1" applyBorder="1"/>
    <xf numFmtId="0" fontId="69" fillId="0" borderId="79" xfId="0" applyFont="1" applyFill="1" applyBorder="1" applyAlignment="1">
      <alignment horizontal="left"/>
    </xf>
    <xf numFmtId="49" fontId="51" fillId="0" borderId="67" xfId="0" applyNumberFormat="1" applyFont="1" applyBorder="1" applyAlignment="1">
      <alignment horizontal="right"/>
    </xf>
    <xf numFmtId="0" fontId="46" fillId="0" borderId="18" xfId="0" applyFont="1" applyFill="1" applyBorder="1"/>
    <xf numFmtId="1" fontId="16" fillId="0" borderId="77" xfId="0" applyNumberFormat="1" applyFont="1" applyBorder="1" applyAlignment="1">
      <alignment horizontal="center"/>
    </xf>
    <xf numFmtId="2" fontId="16" fillId="0" borderId="77" xfId="0" applyNumberFormat="1" applyFont="1" applyBorder="1" applyAlignment="1">
      <alignment horizontal="center"/>
    </xf>
    <xf numFmtId="0" fontId="55" fillId="0" borderId="18" xfId="0" applyFont="1" applyFill="1" applyBorder="1"/>
    <xf numFmtId="0" fontId="70" fillId="0" borderId="82" xfId="0" applyFont="1" applyFill="1" applyBorder="1" applyAlignment="1">
      <alignment horizontal="left"/>
    </xf>
    <xf numFmtId="0" fontId="60" fillId="0" borderId="15" xfId="0" applyFont="1" applyFill="1" applyBorder="1"/>
    <xf numFmtId="0" fontId="5" fillId="0" borderId="15" xfId="0" applyFont="1" applyFill="1" applyBorder="1"/>
    <xf numFmtId="0" fontId="44" fillId="0" borderId="27" xfId="0" applyFont="1" applyFill="1" applyBorder="1"/>
    <xf numFmtId="0" fontId="74" fillId="0" borderId="7" xfId="0" applyFont="1" applyFill="1" applyBorder="1" applyAlignment="1">
      <alignment horizontal="left"/>
    </xf>
    <xf numFmtId="0" fontId="74" fillId="0" borderId="73" xfId="0" applyFont="1" applyFill="1" applyBorder="1" applyAlignment="1">
      <alignment horizontal="left"/>
    </xf>
    <xf numFmtId="0" fontId="41" fillId="0" borderId="80" xfId="0" applyFont="1" applyFill="1" applyBorder="1"/>
    <xf numFmtId="0" fontId="2" fillId="0" borderId="65" xfId="0" applyFont="1" applyFill="1" applyBorder="1" applyAlignment="1">
      <alignment horizontal="left"/>
    </xf>
    <xf numFmtId="0" fontId="20" fillId="0" borderId="80" xfId="0" applyFont="1" applyFill="1" applyBorder="1"/>
    <xf numFmtId="0" fontId="20" fillId="0" borderId="70" xfId="0" applyFont="1" applyFill="1" applyBorder="1"/>
    <xf numFmtId="0" fontId="8" fillId="0" borderId="18" xfId="0" applyFont="1" applyFill="1" applyBorder="1"/>
    <xf numFmtId="0" fontId="8" fillId="0" borderId="35" xfId="0" applyFont="1" applyFill="1" applyBorder="1"/>
    <xf numFmtId="0" fontId="42" fillId="0" borderId="10" xfId="0" applyFont="1" applyFill="1" applyBorder="1"/>
    <xf numFmtId="0" fontId="61" fillId="0" borderId="35" xfId="0" applyFont="1" applyFill="1" applyBorder="1"/>
    <xf numFmtId="0" fontId="20" fillId="0" borderId="59" xfId="0" applyFont="1" applyFill="1" applyBorder="1"/>
    <xf numFmtId="0" fontId="26" fillId="0" borderId="66" xfId="0" applyFont="1" applyFill="1" applyBorder="1" applyAlignment="1">
      <alignment horizontal="left"/>
    </xf>
    <xf numFmtId="0" fontId="60" fillId="0" borderId="81" xfId="0" applyFont="1" applyFill="1" applyBorder="1"/>
    <xf numFmtId="2" fontId="8" fillId="0" borderId="3" xfId="0" applyNumberFormat="1" applyFont="1" applyFill="1" applyBorder="1" applyAlignment="1">
      <alignment horizontal="left"/>
    </xf>
    <xf numFmtId="2" fontId="71" fillId="0" borderId="19" xfId="0" applyNumberFormat="1" applyFont="1" applyFill="1" applyBorder="1" applyAlignment="1">
      <alignment horizontal="left"/>
    </xf>
    <xf numFmtId="0" fontId="2" fillId="0" borderId="39" xfId="0" applyFont="1" applyFill="1" applyBorder="1"/>
    <xf numFmtId="0" fontId="26" fillId="0" borderId="29" xfId="0" applyFont="1" applyFill="1" applyBorder="1" applyAlignment="1">
      <alignment horizontal="left"/>
    </xf>
    <xf numFmtId="1" fontId="20" fillId="0" borderId="81" xfId="0" applyNumberFormat="1" applyFont="1" applyFill="1" applyBorder="1" applyAlignment="1">
      <alignment horizontal="left"/>
    </xf>
    <xf numFmtId="1" fontId="20" fillId="0" borderId="77" xfId="0" applyNumberFormat="1" applyFont="1" applyFill="1" applyBorder="1" applyAlignment="1">
      <alignment horizontal="left"/>
    </xf>
    <xf numFmtId="166" fontId="20" fillId="0" borderId="77" xfId="0" applyNumberFormat="1" applyFont="1" applyFill="1" applyBorder="1" applyAlignment="1">
      <alignment horizontal="left"/>
    </xf>
    <xf numFmtId="0" fontId="14" fillId="0" borderId="70" xfId="0" applyFont="1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51" fillId="0" borderId="67" xfId="0" applyFont="1" applyFill="1" applyBorder="1" applyAlignment="1">
      <alignment horizontal="right"/>
    </xf>
    <xf numFmtId="0" fontId="2" fillId="0" borderId="71" xfId="0" applyFont="1" applyFill="1" applyBorder="1"/>
    <xf numFmtId="1" fontId="33" fillId="0" borderId="68" xfId="0" applyNumberFormat="1" applyFont="1" applyFill="1" applyBorder="1" applyAlignment="1">
      <alignment horizontal="center"/>
    </xf>
    <xf numFmtId="0" fontId="14" fillId="0" borderId="67" xfId="0" applyFont="1" applyFill="1" applyBorder="1" applyAlignment="1">
      <alignment horizontal="right"/>
    </xf>
    <xf numFmtId="0" fontId="2" fillId="0" borderId="14" xfId="0" applyFont="1" applyFill="1" applyBorder="1"/>
    <xf numFmtId="0" fontId="2" fillId="0" borderId="86" xfId="0" applyFont="1" applyFill="1" applyBorder="1" applyAlignment="1">
      <alignment horizontal="center"/>
    </xf>
    <xf numFmtId="167" fontId="10" fillId="0" borderId="29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/>
    </xf>
    <xf numFmtId="0" fontId="0" fillId="0" borderId="44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1" fontId="33" fillId="0" borderId="67" xfId="0" applyNumberFormat="1" applyFont="1" applyFill="1" applyBorder="1" applyAlignment="1">
      <alignment horizontal="center"/>
    </xf>
    <xf numFmtId="165" fontId="14" fillId="0" borderId="67" xfId="0" applyNumberFormat="1" applyFont="1" applyFill="1" applyBorder="1" applyAlignment="1">
      <alignment horizontal="right"/>
    </xf>
    <xf numFmtId="0" fontId="2" fillId="0" borderId="38" xfId="0" applyFont="1" applyFill="1" applyBorder="1"/>
    <xf numFmtId="1" fontId="33" fillId="0" borderId="87" xfId="0" applyNumberFormat="1" applyFont="1" applyFill="1" applyBorder="1" applyAlignment="1">
      <alignment horizontal="center"/>
    </xf>
    <xf numFmtId="1" fontId="94" fillId="0" borderId="87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right"/>
    </xf>
    <xf numFmtId="2" fontId="32" fillId="0" borderId="39" xfId="0" applyNumberFormat="1" applyFont="1" applyFill="1" applyBorder="1" applyAlignment="1">
      <alignment horizontal="center" vertical="center"/>
    </xf>
    <xf numFmtId="2" fontId="10" fillId="0" borderId="37" xfId="0" applyNumberFormat="1" applyFont="1" applyFill="1" applyBorder="1" applyAlignment="1">
      <alignment horizontal="center" vertical="center"/>
    </xf>
    <xf numFmtId="0" fontId="0" fillId="0" borderId="84" xfId="0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2" fontId="32" fillId="0" borderId="23" xfId="0" applyNumberFormat="1" applyFont="1" applyFill="1" applyBorder="1" applyAlignment="1">
      <alignment horizontal="center" vertical="center"/>
    </xf>
    <xf numFmtId="2" fontId="32" fillId="0" borderId="24" xfId="0" applyNumberFormat="1" applyFont="1" applyFill="1" applyBorder="1" applyAlignment="1">
      <alignment horizontal="center" vertical="center"/>
    </xf>
    <xf numFmtId="2" fontId="32" fillId="0" borderId="25" xfId="0" applyNumberFormat="1" applyFont="1" applyFill="1" applyBorder="1" applyAlignment="1">
      <alignment horizontal="center" vertical="center"/>
    </xf>
    <xf numFmtId="0" fontId="0" fillId="0" borderId="76" xfId="0" applyFill="1" applyBorder="1"/>
    <xf numFmtId="167" fontId="32" fillId="0" borderId="25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19" xfId="0" applyFont="1" applyFill="1" applyBorder="1" applyAlignment="1">
      <alignment horizontal="center" vertical="center"/>
    </xf>
    <xf numFmtId="0" fontId="8" fillId="0" borderId="16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0" fontId="43" fillId="0" borderId="28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/>
    </xf>
    <xf numFmtId="0" fontId="43" fillId="0" borderId="9" xfId="0" applyFont="1" applyFill="1" applyBorder="1"/>
    <xf numFmtId="0" fontId="8" fillId="0" borderId="2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43" fillId="0" borderId="50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167" fontId="17" fillId="0" borderId="7" xfId="0" applyNumberFormat="1" applyFont="1" applyFill="1" applyBorder="1" applyAlignment="1">
      <alignment horizontal="center"/>
    </xf>
    <xf numFmtId="1" fontId="33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right"/>
    </xf>
    <xf numFmtId="0" fontId="55" fillId="0" borderId="0" xfId="0" applyFont="1" applyFill="1" applyAlignment="1">
      <alignment horizontal="center"/>
    </xf>
    <xf numFmtId="0" fontId="0" fillId="0" borderId="68" xfId="0" applyFill="1" applyBorder="1" applyAlignment="1">
      <alignment horizontal="center"/>
    </xf>
    <xf numFmtId="0" fontId="31" fillId="0" borderId="87" xfId="0" applyFont="1" applyFill="1" applyBorder="1" applyAlignment="1">
      <alignment horizontal="center"/>
    </xf>
    <xf numFmtId="2" fontId="17" fillId="0" borderId="79" xfId="0" applyNumberFormat="1" applyFont="1" applyFill="1" applyBorder="1" applyAlignment="1">
      <alignment horizontal="center"/>
    </xf>
    <xf numFmtId="1" fontId="94" fillId="0" borderId="27" xfId="0" applyNumberFormat="1" applyFont="1" applyFill="1" applyBorder="1" applyAlignment="1">
      <alignment horizontal="center"/>
    </xf>
    <xf numFmtId="1" fontId="50" fillId="0" borderId="87" xfId="0" applyNumberFormat="1" applyFont="1" applyFill="1" applyBorder="1" applyAlignment="1">
      <alignment horizontal="center"/>
    </xf>
    <xf numFmtId="1" fontId="33" fillId="0" borderId="63" xfId="0" applyNumberFormat="1" applyFont="1" applyFill="1" applyBorder="1" applyAlignment="1">
      <alignment horizontal="center"/>
    </xf>
    <xf numFmtId="167" fontId="17" fillId="0" borderId="36" xfId="0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right"/>
    </xf>
    <xf numFmtId="0" fontId="14" fillId="0" borderId="55" xfId="0" applyFont="1" applyFill="1" applyBorder="1" applyAlignment="1">
      <alignment horizontal="right"/>
    </xf>
    <xf numFmtId="0" fontId="16" fillId="0" borderId="26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167" fontId="17" fillId="0" borderId="61" xfId="0" applyNumberFormat="1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6" xfId="0" applyFill="1" applyBorder="1" applyAlignment="1">
      <alignment horizontal="right"/>
    </xf>
    <xf numFmtId="0" fontId="43" fillId="0" borderId="34" xfId="0" applyFont="1" applyFill="1" applyBorder="1" applyAlignment="1">
      <alignment horizontal="center"/>
    </xf>
    <xf numFmtId="0" fontId="7" fillId="0" borderId="71" xfId="0" applyFont="1" applyFill="1" applyBorder="1"/>
    <xf numFmtId="0" fontId="14" fillId="0" borderId="38" xfId="0" applyFont="1" applyFill="1" applyBorder="1" applyAlignment="1">
      <alignment horizontal="center"/>
    </xf>
    <xf numFmtId="0" fontId="20" fillId="0" borderId="87" xfId="0" applyFont="1" applyFill="1" applyBorder="1" applyAlignment="1">
      <alignment horizontal="center"/>
    </xf>
    <xf numFmtId="1" fontId="33" fillId="0" borderId="86" xfId="0" applyNumberFormat="1" applyFont="1" applyFill="1" applyBorder="1" applyAlignment="1">
      <alignment horizontal="center"/>
    </xf>
    <xf numFmtId="0" fontId="55" fillId="0" borderId="3" xfId="0" applyFont="1" applyFill="1" applyBorder="1" applyAlignment="1">
      <alignment horizontal="center"/>
    </xf>
    <xf numFmtId="0" fontId="0" fillId="0" borderId="72" xfId="0" applyFill="1" applyBorder="1"/>
    <xf numFmtId="2" fontId="10" fillId="0" borderId="23" xfId="0" applyNumberFormat="1" applyFont="1" applyFill="1" applyBorder="1" applyAlignment="1">
      <alignment horizontal="center"/>
    </xf>
    <xf numFmtId="2" fontId="10" fillId="0" borderId="24" xfId="0" applyNumberFormat="1" applyFont="1" applyFill="1" applyBorder="1" applyAlignment="1">
      <alignment horizontal="center"/>
    </xf>
    <xf numFmtId="167" fontId="10" fillId="0" borderId="25" xfId="0" applyNumberFormat="1" applyFont="1" applyFill="1" applyBorder="1" applyAlignment="1">
      <alignment horizontal="center"/>
    </xf>
    <xf numFmtId="0" fontId="50" fillId="0" borderId="67" xfId="0" applyFont="1" applyFill="1" applyBorder="1" applyAlignment="1">
      <alignment horizontal="center"/>
    </xf>
    <xf numFmtId="0" fontId="31" fillId="0" borderId="77" xfId="0" applyFont="1" applyFill="1" applyBorder="1"/>
    <xf numFmtId="0" fontId="8" fillId="0" borderId="26" xfId="0" applyFont="1" applyFill="1" applyBorder="1" applyAlignment="1">
      <alignment horizontal="right"/>
    </xf>
    <xf numFmtId="0" fontId="43" fillId="0" borderId="18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28" xfId="0" applyFill="1" applyBorder="1" applyAlignment="1">
      <alignment horizontal="right"/>
    </xf>
    <xf numFmtId="2" fontId="10" fillId="0" borderId="25" xfId="0" applyNumberFormat="1" applyFont="1" applyFill="1" applyBorder="1" applyAlignment="1">
      <alignment horizontal="center"/>
    </xf>
    <xf numFmtId="0" fontId="31" fillId="0" borderId="40" xfId="0" applyFont="1" applyFill="1" applyBorder="1" applyAlignment="1">
      <alignment horizontal="left"/>
    </xf>
    <xf numFmtId="0" fontId="31" fillId="0" borderId="31" xfId="0" applyFont="1" applyFill="1" applyBorder="1" applyAlignment="1">
      <alignment horizontal="left"/>
    </xf>
    <xf numFmtId="2" fontId="14" fillId="0" borderId="68" xfId="0" applyNumberFormat="1" applyFont="1" applyFill="1" applyBorder="1" applyAlignment="1">
      <alignment horizontal="center"/>
    </xf>
    <xf numFmtId="2" fontId="14" fillId="0" borderId="77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2" fillId="0" borderId="53" xfId="0" applyFont="1" applyFill="1" applyBorder="1"/>
    <xf numFmtId="0" fontId="0" fillId="0" borderId="0" xfId="0" applyFill="1" applyAlignment="1">
      <alignment horizontal="right"/>
    </xf>
    <xf numFmtId="0" fontId="51" fillId="0" borderId="68" xfId="0" applyFont="1" applyFill="1" applyBorder="1" applyAlignment="1">
      <alignment horizontal="left"/>
    </xf>
    <xf numFmtId="165" fontId="14" fillId="0" borderId="68" xfId="0" applyNumberFormat="1" applyFont="1" applyFill="1" applyBorder="1" applyAlignment="1">
      <alignment horizontal="right"/>
    </xf>
    <xf numFmtId="0" fontId="4" fillId="0" borderId="15" xfId="0" applyFont="1" applyFill="1" applyBorder="1"/>
    <xf numFmtId="0" fontId="2" fillId="0" borderId="58" xfId="0" applyFont="1" applyFill="1" applyBorder="1" applyAlignment="1">
      <alignment horizontal="left"/>
    </xf>
    <xf numFmtId="0" fontId="20" fillId="0" borderId="35" xfId="0" applyFont="1" applyFill="1" applyBorder="1"/>
    <xf numFmtId="0" fontId="20" fillId="0" borderId="65" xfId="0" applyFont="1" applyFill="1" applyBorder="1" applyAlignment="1">
      <alignment horizontal="left"/>
    </xf>
    <xf numFmtId="0" fontId="72" fillId="0" borderId="42" xfId="0" applyFont="1" applyFill="1" applyBorder="1"/>
    <xf numFmtId="0" fontId="26" fillId="0" borderId="25" xfId="0" applyFont="1" applyFill="1" applyBorder="1" applyAlignment="1">
      <alignment horizontal="left"/>
    </xf>
    <xf numFmtId="0" fontId="14" fillId="0" borderId="81" xfId="0" applyFont="1" applyFill="1" applyBorder="1" applyAlignment="1">
      <alignment horizontal="left"/>
    </xf>
    <xf numFmtId="0" fontId="75" fillId="0" borderId="79" xfId="0" applyFont="1" applyFill="1" applyBorder="1" applyAlignment="1">
      <alignment horizontal="left"/>
    </xf>
    <xf numFmtId="0" fontId="2" fillId="0" borderId="10" xfId="0" applyFont="1" applyFill="1" applyBorder="1"/>
    <xf numFmtId="0" fontId="41" fillId="0" borderId="10" xfId="0" applyFont="1" applyFill="1" applyBorder="1" applyAlignment="1">
      <alignment horizontal="left"/>
    </xf>
    <xf numFmtId="0" fontId="69" fillId="0" borderId="14" xfId="0" applyFont="1" applyFill="1" applyBorder="1" applyAlignment="1">
      <alignment horizontal="left"/>
    </xf>
    <xf numFmtId="0" fontId="60" fillId="0" borderId="42" xfId="0" applyFont="1" applyFill="1" applyBorder="1"/>
    <xf numFmtId="0" fontId="32" fillId="0" borderId="16" xfId="0" applyFont="1" applyFill="1" applyBorder="1" applyAlignment="1">
      <alignment horizontal="left"/>
    </xf>
    <xf numFmtId="0" fontId="46" fillId="0" borderId="27" xfId="0" applyFont="1" applyFill="1" applyBorder="1"/>
    <xf numFmtId="0" fontId="72" fillId="0" borderId="27" xfId="0" applyFont="1" applyFill="1" applyBorder="1"/>
    <xf numFmtId="2" fontId="17" fillId="0" borderId="77" xfId="0" applyNumberFormat="1" applyFont="1" applyFill="1" applyBorder="1" applyAlignment="1">
      <alignment horizontal="center"/>
    </xf>
    <xf numFmtId="2" fontId="16" fillId="0" borderId="77" xfId="0" applyNumberFormat="1" applyFont="1" applyFill="1" applyBorder="1" applyAlignment="1">
      <alignment horizontal="center"/>
    </xf>
    <xf numFmtId="0" fontId="103" fillId="0" borderId="0" xfId="0" applyFont="1" applyBorder="1"/>
    <xf numFmtId="0" fontId="5" fillId="0" borderId="16" xfId="0" applyFont="1" applyFill="1" applyBorder="1"/>
    <xf numFmtId="0" fontId="46" fillId="0" borderId="2" xfId="0" applyFont="1" applyFill="1" applyBorder="1"/>
    <xf numFmtId="0" fontId="72" fillId="0" borderId="3" xfId="0" applyFont="1" applyFill="1" applyBorder="1"/>
    <xf numFmtId="0" fontId="26" fillId="0" borderId="36" xfId="0" applyFont="1" applyFill="1" applyBorder="1" applyAlignment="1">
      <alignment horizontal="left"/>
    </xf>
    <xf numFmtId="0" fontId="74" fillId="0" borderId="75" xfId="0" applyFont="1" applyFill="1" applyBorder="1" applyAlignment="1">
      <alignment horizontal="left"/>
    </xf>
    <xf numFmtId="169" fontId="20" fillId="0" borderId="0" xfId="0" applyNumberFormat="1" applyFont="1" applyFill="1"/>
    <xf numFmtId="0" fontId="0" fillId="0" borderId="0" xfId="0" applyFill="1" applyAlignment="1">
      <alignment horizontal="center"/>
    </xf>
    <xf numFmtId="168" fontId="20" fillId="0" borderId="0" xfId="0" applyNumberFormat="1" applyFont="1" applyFill="1" applyBorder="1"/>
    <xf numFmtId="169" fontId="0" fillId="0" borderId="0" xfId="0" applyNumberFormat="1" applyFill="1"/>
    <xf numFmtId="168" fontId="20" fillId="0" borderId="0" xfId="0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2" fontId="0" fillId="0" borderId="0" xfId="0" applyNumberFormat="1" applyFill="1"/>
    <xf numFmtId="167" fontId="20" fillId="0" borderId="0" xfId="0" applyNumberFormat="1" applyFont="1" applyFill="1"/>
    <xf numFmtId="169" fontId="20" fillId="0" borderId="0" xfId="0" applyNumberFormat="1" applyFont="1" applyFill="1" applyBorder="1"/>
    <xf numFmtId="0" fontId="43" fillId="0" borderId="0" xfId="0" applyFont="1" applyFill="1"/>
    <xf numFmtId="0" fontId="9" fillId="0" borderId="0" xfId="0" applyFont="1" applyFill="1"/>
    <xf numFmtId="0" fontId="44" fillId="0" borderId="0" xfId="0" applyFont="1" applyFill="1"/>
    <xf numFmtId="0" fontId="1" fillId="0" borderId="0" xfId="0" applyFont="1" applyFill="1" applyAlignment="1">
      <alignment horizontal="right"/>
    </xf>
    <xf numFmtId="0" fontId="63" fillId="0" borderId="0" xfId="0" applyFont="1" applyFill="1"/>
    <xf numFmtId="9" fontId="0" fillId="0" borderId="0" xfId="0" applyNumberFormat="1" applyFill="1"/>
    <xf numFmtId="0" fontId="55" fillId="0" borderId="0" xfId="0" applyFont="1" applyFill="1"/>
    <xf numFmtId="0" fontId="43" fillId="0" borderId="18" xfId="0" applyFont="1" applyFill="1" applyBorder="1"/>
    <xf numFmtId="0" fontId="10" fillId="0" borderId="3" xfId="0" applyFont="1" applyFill="1" applyBorder="1"/>
    <xf numFmtId="0" fontId="44" fillId="0" borderId="3" xfId="0" applyFont="1" applyFill="1" applyBorder="1"/>
    <xf numFmtId="0" fontId="44" fillId="0" borderId="19" xfId="0" applyFont="1" applyFill="1" applyBorder="1"/>
    <xf numFmtId="0" fontId="0" fillId="0" borderId="55" xfId="0" applyFill="1" applyBorder="1"/>
    <xf numFmtId="0" fontId="46" fillId="0" borderId="10" xfId="0" applyFont="1" applyFill="1" applyBorder="1" applyAlignment="1">
      <alignment horizontal="left"/>
    </xf>
    <xf numFmtId="0" fontId="44" fillId="0" borderId="10" xfId="0" applyFont="1" applyFill="1" applyBorder="1"/>
    <xf numFmtId="0" fontId="44" fillId="0" borderId="14" xfId="0" applyFont="1" applyFill="1" applyBorder="1"/>
    <xf numFmtId="167" fontId="14" fillId="0" borderId="37" xfId="0" applyNumberFormat="1" applyFont="1" applyFill="1" applyBorder="1" applyAlignment="1">
      <alignment horizontal="left"/>
    </xf>
    <xf numFmtId="0" fontId="20" fillId="0" borderId="5" xfId="0" applyFont="1" applyFill="1" applyBorder="1"/>
    <xf numFmtId="2" fontId="20" fillId="0" borderId="24" xfId="0" applyNumberFormat="1" applyFont="1" applyFill="1" applyBorder="1" applyAlignment="1">
      <alignment horizontal="left"/>
    </xf>
    <xf numFmtId="2" fontId="70" fillId="0" borderId="25" xfId="0" applyNumberFormat="1" applyFont="1" applyFill="1" applyBorder="1" applyAlignment="1">
      <alignment horizontal="left"/>
    </xf>
    <xf numFmtId="0" fontId="0" fillId="0" borderId="38" xfId="0" applyFill="1" applyBorder="1"/>
    <xf numFmtId="0" fontId="14" fillId="0" borderId="57" xfId="0" applyFont="1" applyFill="1" applyBorder="1" applyAlignment="1">
      <alignment horizontal="center"/>
    </xf>
    <xf numFmtId="0" fontId="64" fillId="0" borderId="70" xfId="0" applyFont="1" applyFill="1" applyBorder="1"/>
    <xf numFmtId="0" fontId="20" fillId="0" borderId="74" xfId="0" applyFont="1" applyFill="1" applyBorder="1"/>
    <xf numFmtId="0" fontId="70" fillId="0" borderId="66" xfId="0" applyFont="1" applyFill="1" applyBorder="1" applyAlignment="1">
      <alignment horizontal="left"/>
    </xf>
    <xf numFmtId="0" fontId="5" fillId="0" borderId="3" xfId="0" applyFont="1" applyFill="1" applyBorder="1"/>
    <xf numFmtId="0" fontId="42" fillId="0" borderId="10" xfId="0" applyFont="1" applyFill="1" applyBorder="1" applyAlignment="1">
      <alignment horizontal="left"/>
    </xf>
    <xf numFmtId="0" fontId="31" fillId="0" borderId="24" xfId="0" applyFont="1" applyFill="1" applyBorder="1" applyAlignment="1">
      <alignment horizontal="left"/>
    </xf>
    <xf numFmtId="0" fontId="72" fillId="0" borderId="7" xfId="0" applyFont="1" applyFill="1" applyBorder="1" applyAlignment="1">
      <alignment horizontal="left"/>
    </xf>
    <xf numFmtId="0" fontId="72" fillId="0" borderId="25" xfId="0" applyFont="1" applyFill="1" applyBorder="1" applyAlignment="1">
      <alignment horizontal="left"/>
    </xf>
    <xf numFmtId="0" fontId="16" fillId="0" borderId="54" xfId="0" applyFont="1" applyFill="1" applyBorder="1"/>
    <xf numFmtId="0" fontId="0" fillId="0" borderId="59" xfId="0" applyFill="1" applyBorder="1"/>
    <xf numFmtId="0" fontId="72" fillId="0" borderId="82" xfId="0" applyFont="1" applyFill="1" applyBorder="1" applyAlignment="1">
      <alignment horizontal="left"/>
    </xf>
    <xf numFmtId="0" fontId="41" fillId="0" borderId="70" xfId="0" applyFont="1" applyFill="1" applyBorder="1"/>
    <xf numFmtId="0" fontId="73" fillId="0" borderId="73" xfId="0" applyFont="1" applyFill="1" applyBorder="1" applyAlignment="1">
      <alignment horizontal="left"/>
    </xf>
    <xf numFmtId="0" fontId="26" fillId="0" borderId="75" xfId="0" applyFont="1" applyFill="1" applyBorder="1" applyAlignment="1">
      <alignment horizontal="left"/>
    </xf>
    <xf numFmtId="0" fontId="20" fillId="0" borderId="31" xfId="0" applyFont="1" applyFill="1" applyBorder="1"/>
    <xf numFmtId="0" fontId="72" fillId="0" borderId="16" xfId="0" applyFont="1" applyFill="1" applyBorder="1"/>
    <xf numFmtId="0" fontId="20" fillId="0" borderId="54" xfId="0" applyFont="1" applyFill="1" applyBorder="1"/>
    <xf numFmtId="0" fontId="70" fillId="0" borderId="36" xfId="0" applyFont="1" applyFill="1" applyBorder="1" applyAlignment="1">
      <alignment horizontal="left"/>
    </xf>
    <xf numFmtId="0" fontId="7" fillId="0" borderId="77" xfId="0" applyFont="1" applyFill="1" applyBorder="1" applyAlignment="1">
      <alignment horizontal="left"/>
    </xf>
    <xf numFmtId="0" fontId="71" fillId="0" borderId="79" xfId="0" applyFont="1" applyFill="1" applyBorder="1" applyAlignment="1">
      <alignment horizontal="left"/>
    </xf>
    <xf numFmtId="0" fontId="74" fillId="0" borderId="28" xfId="0" applyFont="1" applyFill="1" applyBorder="1" applyAlignment="1">
      <alignment horizontal="left"/>
    </xf>
    <xf numFmtId="0" fontId="0" fillId="0" borderId="83" xfId="0" applyFill="1" applyBorder="1"/>
    <xf numFmtId="0" fontId="61" fillId="0" borderId="18" xfId="0" applyFont="1" applyFill="1" applyBorder="1"/>
    <xf numFmtId="0" fontId="0" fillId="0" borderId="19" xfId="0" applyFill="1" applyBorder="1" applyAlignment="1">
      <alignment horizontal="center"/>
    </xf>
    <xf numFmtId="167" fontId="14" fillId="0" borderId="24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15" xfId="0" applyFill="1" applyBorder="1"/>
    <xf numFmtId="0" fontId="50" fillId="0" borderId="16" xfId="0" applyFont="1" applyFill="1" applyBorder="1"/>
    <xf numFmtId="0" fontId="46" fillId="0" borderId="9" xfId="0" applyFont="1" applyFill="1" applyBorder="1"/>
    <xf numFmtId="0" fontId="44" fillId="0" borderId="9" xfId="0" applyFont="1" applyFill="1" applyBorder="1"/>
    <xf numFmtId="0" fontId="72" fillId="0" borderId="14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2" fillId="0" borderId="28" xfId="0" applyFont="1" applyFill="1" applyBorder="1" applyAlignment="1">
      <alignment horizontal="center"/>
    </xf>
    <xf numFmtId="0" fontId="41" fillId="0" borderId="23" xfId="0" applyFont="1" applyFill="1" applyBorder="1"/>
    <xf numFmtId="0" fontId="69" fillId="0" borderId="25" xfId="0" applyFont="1" applyFill="1" applyBorder="1" applyAlignment="1">
      <alignment horizontal="left"/>
    </xf>
    <xf numFmtId="0" fontId="41" fillId="0" borderId="59" xfId="0" applyFont="1" applyFill="1" applyBorder="1"/>
    <xf numFmtId="0" fontId="41" fillId="0" borderId="58" xfId="0" applyFont="1" applyFill="1" applyBorder="1" applyAlignment="1">
      <alignment horizontal="left"/>
    </xf>
    <xf numFmtId="0" fontId="69" fillId="0" borderId="60" xfId="0" applyFont="1" applyFill="1" applyBorder="1" applyAlignment="1">
      <alignment horizontal="left"/>
    </xf>
    <xf numFmtId="0" fontId="2" fillId="0" borderId="71" xfId="0" applyFont="1" applyFill="1" applyBorder="1" applyAlignment="1">
      <alignment horizontal="left"/>
    </xf>
    <xf numFmtId="166" fontId="41" fillId="0" borderId="77" xfId="0" applyNumberFormat="1" applyFont="1" applyFill="1" applyBorder="1" applyAlignment="1">
      <alignment horizontal="left"/>
    </xf>
    <xf numFmtId="166" fontId="69" fillId="0" borderId="79" xfId="0" applyNumberFormat="1" applyFont="1" applyFill="1" applyBorder="1" applyAlignment="1">
      <alignment horizontal="left"/>
    </xf>
    <xf numFmtId="0" fontId="26" fillId="0" borderId="60" xfId="0" applyFont="1" applyFill="1" applyBorder="1" applyAlignment="1">
      <alignment horizontal="left"/>
    </xf>
    <xf numFmtId="0" fontId="46" fillId="0" borderId="33" xfId="0" applyFont="1" applyFill="1" applyBorder="1"/>
    <xf numFmtId="0" fontId="20" fillId="0" borderId="62" xfId="0" applyFont="1" applyFill="1" applyBorder="1"/>
    <xf numFmtId="0" fontId="70" fillId="0" borderId="17" xfId="0" applyFont="1" applyFill="1" applyBorder="1" applyAlignment="1">
      <alignment horizontal="left"/>
    </xf>
    <xf numFmtId="0" fontId="60" fillId="0" borderId="83" xfId="0" applyFont="1" applyFill="1" applyBorder="1"/>
    <xf numFmtId="0" fontId="20" fillId="0" borderId="76" xfId="0" applyFont="1" applyFill="1" applyBorder="1"/>
    <xf numFmtId="0" fontId="31" fillId="0" borderId="78" xfId="0" applyFont="1" applyFill="1" applyBorder="1" applyAlignment="1">
      <alignment horizontal="center"/>
    </xf>
    <xf numFmtId="0" fontId="2" fillId="0" borderId="5" xfId="0" applyFont="1" applyFill="1" applyBorder="1"/>
    <xf numFmtId="2" fontId="2" fillId="0" borderId="24" xfId="0" applyNumberFormat="1" applyFont="1" applyFill="1" applyBorder="1" applyAlignment="1">
      <alignment horizontal="left"/>
    </xf>
    <xf numFmtId="0" fontId="2" fillId="0" borderId="6" xfId="0" applyFont="1" applyFill="1" applyBorder="1"/>
    <xf numFmtId="1" fontId="70" fillId="0" borderId="82" xfId="0" applyNumberFormat="1" applyFont="1" applyFill="1" applyBorder="1" applyAlignment="1">
      <alignment horizontal="left"/>
    </xf>
    <xf numFmtId="2" fontId="5" fillId="0" borderId="16" xfId="0" applyNumberFormat="1" applyFont="1" applyFill="1" applyBorder="1" applyAlignment="1">
      <alignment horizontal="left"/>
    </xf>
    <xf numFmtId="2" fontId="100" fillId="0" borderId="33" xfId="0" applyNumberFormat="1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6" fillId="0" borderId="55" xfId="0" applyFont="1" applyFill="1" applyBorder="1" applyAlignment="1">
      <alignment horizontal="left"/>
    </xf>
    <xf numFmtId="0" fontId="72" fillId="0" borderId="77" xfId="0" applyFont="1" applyFill="1" applyBorder="1" applyAlignment="1">
      <alignment horizontal="left"/>
    </xf>
    <xf numFmtId="0" fontId="41" fillId="0" borderId="77" xfId="0" applyFont="1" applyFill="1" applyBorder="1"/>
    <xf numFmtId="167" fontId="14" fillId="0" borderId="77" xfId="0" applyNumberFormat="1" applyFont="1" applyFill="1" applyBorder="1" applyAlignment="1">
      <alignment horizontal="left"/>
    </xf>
    <xf numFmtId="0" fontId="69" fillId="0" borderId="82" xfId="0" applyFont="1" applyFill="1" applyBorder="1" applyAlignment="1">
      <alignment horizontal="left"/>
    </xf>
    <xf numFmtId="0" fontId="41" fillId="0" borderId="64" xfId="0" applyFont="1" applyFill="1" applyBorder="1"/>
    <xf numFmtId="0" fontId="41" fillId="0" borderId="65" xfId="0" applyFont="1" applyFill="1" applyBorder="1" applyAlignment="1">
      <alignment horizontal="left"/>
    </xf>
    <xf numFmtId="0" fontId="69" fillId="0" borderId="69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" xfId="0" applyFont="1" applyFill="1" applyBorder="1"/>
    <xf numFmtId="0" fontId="95" fillId="0" borderId="16" xfId="0" applyFont="1" applyFill="1" applyBorder="1"/>
    <xf numFmtId="0" fontId="99" fillId="0" borderId="16" xfId="0" applyFont="1" applyFill="1" applyBorder="1"/>
    <xf numFmtId="0" fontId="87" fillId="0" borderId="18" xfId="0" applyFont="1" applyFill="1" applyBorder="1"/>
    <xf numFmtId="0" fontId="50" fillId="0" borderId="3" xfId="0" applyFont="1" applyFill="1" applyBorder="1"/>
    <xf numFmtId="0" fontId="1" fillId="0" borderId="19" xfId="0" applyFont="1" applyFill="1" applyBorder="1"/>
    <xf numFmtId="0" fontId="26" fillId="0" borderId="7" xfId="0" applyFont="1" applyFill="1" applyBorder="1" applyAlignment="1">
      <alignment horizontal="left"/>
    </xf>
    <xf numFmtId="0" fontId="75" fillId="0" borderId="25" xfId="0" applyFont="1" applyFill="1" applyBorder="1" applyAlignment="1">
      <alignment horizontal="left"/>
    </xf>
    <xf numFmtId="0" fontId="60" fillId="0" borderId="27" xfId="0" applyFont="1" applyFill="1" applyBorder="1"/>
    <xf numFmtId="0" fontId="20" fillId="0" borderId="63" xfId="0" applyFont="1" applyFill="1" applyBorder="1" applyAlignment="1">
      <alignment horizontal="left"/>
    </xf>
    <xf numFmtId="0" fontId="75" fillId="0" borderId="73" xfId="0" applyFont="1" applyFill="1" applyBorder="1" applyAlignment="1">
      <alignment horizontal="left"/>
    </xf>
    <xf numFmtId="0" fontId="52" fillId="0" borderId="81" xfId="0" applyFont="1" applyFill="1" applyBorder="1" applyAlignment="1">
      <alignment horizontal="left"/>
    </xf>
    <xf numFmtId="0" fontId="77" fillId="0" borderId="82" xfId="0" applyFont="1" applyFill="1" applyBorder="1" applyAlignment="1">
      <alignment horizontal="left"/>
    </xf>
    <xf numFmtId="0" fontId="60" fillId="0" borderId="2" xfId="0" applyFont="1" applyFill="1" applyBorder="1"/>
    <xf numFmtId="0" fontId="2" fillId="0" borderId="69" xfId="0" applyFont="1" applyFill="1" applyBorder="1"/>
    <xf numFmtId="49" fontId="14" fillId="0" borderId="68" xfId="0" applyNumberFormat="1" applyFont="1" applyFill="1" applyBorder="1" applyAlignment="1">
      <alignment horizontal="left"/>
    </xf>
    <xf numFmtId="0" fontId="0" fillId="0" borderId="71" xfId="0" applyFill="1" applyBorder="1" applyAlignment="1">
      <alignment horizontal="center"/>
    </xf>
    <xf numFmtId="0" fontId="72" fillId="0" borderId="15" xfId="0" applyFont="1" applyFill="1" applyBorder="1"/>
    <xf numFmtId="0" fontId="20" fillId="0" borderId="6" xfId="0" applyFont="1" applyFill="1" applyBorder="1"/>
    <xf numFmtId="0" fontId="72" fillId="0" borderId="73" xfId="0" applyFont="1" applyFill="1" applyBorder="1" applyAlignment="1">
      <alignment horizontal="left"/>
    </xf>
    <xf numFmtId="0" fontId="51" fillId="0" borderId="80" xfId="0" applyFont="1" applyFill="1" applyBorder="1" applyAlignment="1">
      <alignment horizontal="right"/>
    </xf>
    <xf numFmtId="0" fontId="64" fillId="0" borderId="31" xfId="0" applyFont="1" applyFill="1" applyBorder="1"/>
    <xf numFmtId="0" fontId="42" fillId="0" borderId="42" xfId="0" applyFont="1" applyFill="1" applyBorder="1"/>
    <xf numFmtId="0" fontId="46" fillId="0" borderId="35" xfId="0" applyFont="1" applyFill="1" applyBorder="1"/>
    <xf numFmtId="0" fontId="72" fillId="0" borderId="9" xfId="0" applyFont="1" applyFill="1" applyBorder="1"/>
    <xf numFmtId="0" fontId="72" fillId="0" borderId="2" xfId="0" applyFont="1" applyFill="1" applyBorder="1"/>
    <xf numFmtId="2" fontId="74" fillId="0" borderId="7" xfId="0" applyNumberFormat="1" applyFont="1" applyFill="1" applyBorder="1" applyAlignment="1">
      <alignment horizontal="left"/>
    </xf>
    <xf numFmtId="0" fontId="0" fillId="0" borderId="77" xfId="0" applyFill="1" applyBorder="1"/>
    <xf numFmtId="0" fontId="0" fillId="0" borderId="75" xfId="0" applyFill="1" applyBorder="1"/>
    <xf numFmtId="0" fontId="0" fillId="0" borderId="16" xfId="0" applyFill="1" applyBorder="1" applyAlignment="1">
      <alignment horizontal="left"/>
    </xf>
    <xf numFmtId="0" fontId="14" fillId="0" borderId="28" xfId="0" applyFont="1" applyFill="1" applyBorder="1" applyAlignment="1">
      <alignment horizontal="left"/>
    </xf>
    <xf numFmtId="0" fontId="0" fillId="0" borderId="1" xfId="0" applyFill="1" applyBorder="1"/>
    <xf numFmtId="166" fontId="2" fillId="0" borderId="77" xfId="0" applyNumberFormat="1" applyFont="1" applyFill="1" applyBorder="1" applyAlignment="1">
      <alignment horizontal="left"/>
    </xf>
    <xf numFmtId="166" fontId="26" fillId="0" borderId="73" xfId="0" applyNumberFormat="1" applyFont="1" applyFill="1" applyBorder="1" applyAlignment="1">
      <alignment horizontal="left"/>
    </xf>
    <xf numFmtId="2" fontId="107" fillId="0" borderId="81" xfId="0" applyNumberFormat="1" applyFont="1" applyFill="1" applyBorder="1" applyAlignment="1">
      <alignment horizontal="left"/>
    </xf>
    <xf numFmtId="2" fontId="70" fillId="0" borderId="75" xfId="0" applyNumberFormat="1" applyFont="1" applyFill="1" applyBorder="1" applyAlignment="1">
      <alignment horizontal="left"/>
    </xf>
    <xf numFmtId="0" fontId="0" fillId="0" borderId="12" xfId="0" applyFill="1" applyBorder="1"/>
    <xf numFmtId="2" fontId="20" fillId="0" borderId="77" xfId="0" applyNumberFormat="1" applyFont="1" applyFill="1" applyBorder="1" applyAlignment="1">
      <alignment horizontal="left"/>
    </xf>
    <xf numFmtId="2" fontId="20" fillId="0" borderId="81" xfId="0" applyNumberFormat="1" applyFont="1" applyFill="1" applyBorder="1" applyAlignment="1">
      <alignment horizontal="left"/>
    </xf>
    <xf numFmtId="0" fontId="20" fillId="0" borderId="64" xfId="0" applyFont="1" applyFill="1" applyBorder="1"/>
    <xf numFmtId="0" fontId="20" fillId="0" borderId="65" xfId="0" applyFont="1" applyFill="1" applyBorder="1" applyAlignment="1">
      <alignment horizontal="center"/>
    </xf>
    <xf numFmtId="0" fontId="60" fillId="0" borderId="62" xfId="0" applyFont="1" applyFill="1" applyBorder="1"/>
    <xf numFmtId="0" fontId="20" fillId="0" borderId="37" xfId="0" applyFont="1" applyFill="1" applyBorder="1" applyAlignment="1">
      <alignment horizontal="left"/>
    </xf>
    <xf numFmtId="2" fontId="70" fillId="0" borderId="29" xfId="0" applyNumberFormat="1" applyFont="1" applyFill="1" applyBorder="1" applyAlignment="1">
      <alignment horizontal="left"/>
    </xf>
    <xf numFmtId="0" fontId="20" fillId="0" borderId="34" xfId="0" applyFont="1" applyFill="1" applyBorder="1"/>
    <xf numFmtId="2" fontId="2" fillId="0" borderId="77" xfId="0" applyNumberFormat="1" applyFont="1" applyFill="1" applyBorder="1" applyAlignment="1">
      <alignment horizontal="left"/>
    </xf>
    <xf numFmtId="166" fontId="26" fillId="0" borderId="79" xfId="0" applyNumberFormat="1" applyFont="1" applyFill="1" applyBorder="1" applyAlignment="1">
      <alignment horizontal="left"/>
    </xf>
    <xf numFmtId="0" fontId="43" fillId="0" borderId="35" xfId="0" applyFont="1" applyFill="1" applyBorder="1"/>
    <xf numFmtId="0" fontId="52" fillId="0" borderId="77" xfId="0" applyFont="1" applyFill="1" applyBorder="1" applyAlignment="1">
      <alignment horizontal="left"/>
    </xf>
    <xf numFmtId="0" fontId="60" fillId="0" borderId="28" xfId="0" applyFont="1" applyFill="1" applyBorder="1"/>
    <xf numFmtId="0" fontId="99" fillId="0" borderId="10" xfId="0" applyFont="1" applyFill="1" applyBorder="1"/>
    <xf numFmtId="0" fontId="74" fillId="0" borderId="65" xfId="0" applyFont="1" applyFill="1" applyBorder="1" applyAlignment="1">
      <alignment horizontal="left"/>
    </xf>
    <xf numFmtId="0" fontId="8" fillId="0" borderId="2" xfId="0" applyFont="1" applyFill="1" applyBorder="1"/>
    <xf numFmtId="0" fontId="42" fillId="0" borderId="62" xfId="0" applyFont="1" applyFill="1" applyBorder="1" applyAlignment="1">
      <alignment horizontal="left"/>
    </xf>
    <xf numFmtId="0" fontId="8" fillId="0" borderId="9" xfId="0" applyFont="1" applyFill="1" applyBorder="1"/>
    <xf numFmtId="0" fontId="31" fillId="0" borderId="55" xfId="0" applyFont="1" applyFill="1" applyBorder="1" applyAlignment="1">
      <alignment horizontal="center"/>
    </xf>
    <xf numFmtId="0" fontId="46" fillId="0" borderId="0" xfId="0" applyFont="1" applyFill="1"/>
    <xf numFmtId="0" fontId="14" fillId="0" borderId="63" xfId="0" applyFont="1" applyFill="1" applyBorder="1"/>
    <xf numFmtId="168" fontId="14" fillId="0" borderId="77" xfId="0" applyNumberFormat="1" applyFont="1" applyFill="1" applyBorder="1" applyAlignment="1">
      <alignment horizontal="left"/>
    </xf>
    <xf numFmtId="168" fontId="76" fillId="0" borderId="73" xfId="0" applyNumberFormat="1" applyFont="1" applyFill="1" applyBorder="1" applyAlignment="1">
      <alignment horizontal="left"/>
    </xf>
    <xf numFmtId="0" fontId="2" fillId="0" borderId="48" xfId="0" applyFont="1" applyFill="1" applyBorder="1" applyAlignment="1">
      <alignment horizontal="left"/>
    </xf>
    <xf numFmtId="0" fontId="70" fillId="0" borderId="69" xfId="0" applyFont="1" applyFill="1" applyBorder="1" applyAlignment="1">
      <alignment horizontal="left"/>
    </xf>
    <xf numFmtId="0" fontId="43" fillId="0" borderId="3" xfId="0" applyFont="1" applyFill="1" applyBorder="1"/>
    <xf numFmtId="0" fontId="31" fillId="0" borderId="3" xfId="0" applyFont="1" applyFill="1" applyBorder="1"/>
    <xf numFmtId="0" fontId="31" fillId="0" borderId="19" xfId="0" applyFont="1" applyFill="1" applyBorder="1"/>
    <xf numFmtId="165" fontId="51" fillId="0" borderId="68" xfId="0" applyNumberFormat="1" applyFont="1" applyFill="1" applyBorder="1" applyAlignment="1">
      <alignment horizontal="right"/>
    </xf>
    <xf numFmtId="0" fontId="46" fillId="0" borderId="35" xfId="0" applyFont="1" applyFill="1" applyBorder="1" applyAlignment="1">
      <alignment horizontal="left"/>
    </xf>
    <xf numFmtId="0" fontId="31" fillId="0" borderId="10" xfId="0" applyFont="1" applyFill="1" applyBorder="1"/>
    <xf numFmtId="0" fontId="31" fillId="0" borderId="14" xfId="0" applyFont="1" applyFill="1" applyBorder="1"/>
    <xf numFmtId="0" fontId="31" fillId="0" borderId="71" xfId="0" applyFont="1" applyFill="1" applyBorder="1" applyAlignment="1">
      <alignment horizontal="center"/>
    </xf>
    <xf numFmtId="0" fontId="0" fillId="0" borderId="78" xfId="0" applyFill="1" applyBorder="1"/>
    <xf numFmtId="0" fontId="32" fillId="0" borderId="63" xfId="0" applyFont="1" applyFill="1" applyBorder="1" applyAlignment="1">
      <alignment horizontal="left"/>
    </xf>
    <xf numFmtId="0" fontId="31" fillId="0" borderId="63" xfId="0" applyFont="1" applyFill="1" applyBorder="1"/>
    <xf numFmtId="168" fontId="76" fillId="0" borderId="79" xfId="0" applyNumberFormat="1" applyFont="1" applyFill="1" applyBorder="1" applyAlignment="1">
      <alignment horizontal="left"/>
    </xf>
    <xf numFmtId="0" fontId="44" fillId="0" borderId="23" xfId="0" applyFont="1" applyFill="1" applyBorder="1" applyAlignment="1">
      <alignment horizontal="left"/>
    </xf>
    <xf numFmtId="0" fontId="26" fillId="0" borderId="69" xfId="0" applyFont="1" applyFill="1" applyBorder="1" applyAlignment="1">
      <alignment horizontal="left"/>
    </xf>
    <xf numFmtId="0" fontId="75" fillId="0" borderId="66" xfId="0" applyFont="1" applyFill="1" applyBorder="1" applyAlignment="1">
      <alignment horizontal="left"/>
    </xf>
    <xf numFmtId="0" fontId="53" fillId="0" borderId="0" xfId="0" applyFont="1" applyFill="1"/>
    <xf numFmtId="0" fontId="8" fillId="0" borderId="15" xfId="0" applyFont="1" applyFill="1" applyBorder="1"/>
    <xf numFmtId="0" fontId="41" fillId="0" borderId="3" xfId="0" applyFont="1" applyFill="1" applyBorder="1" applyAlignment="1">
      <alignment horizontal="left"/>
    </xf>
    <xf numFmtId="0" fontId="69" fillId="0" borderId="19" xfId="0" applyFont="1" applyFill="1" applyBorder="1" applyAlignment="1">
      <alignment horizontal="left"/>
    </xf>
    <xf numFmtId="0" fontId="14" fillId="0" borderId="28" xfId="0" applyFont="1" applyFill="1" applyBorder="1" applyAlignment="1">
      <alignment horizontal="center"/>
    </xf>
    <xf numFmtId="2" fontId="0" fillId="0" borderId="26" xfId="0" applyNumberFormat="1" applyFill="1" applyBorder="1"/>
    <xf numFmtId="0" fontId="0" fillId="0" borderId="44" xfId="0" applyFill="1" applyBorder="1"/>
    <xf numFmtId="0" fontId="41" fillId="0" borderId="81" xfId="0" applyFont="1" applyFill="1" applyBorder="1"/>
    <xf numFmtId="0" fontId="31" fillId="0" borderId="65" xfId="0" applyFont="1" applyFill="1" applyBorder="1" applyAlignment="1">
      <alignment horizontal="left"/>
    </xf>
    <xf numFmtId="2" fontId="0" fillId="0" borderId="0" xfId="0" applyNumberFormat="1" applyFill="1" applyAlignment="1">
      <alignment horizontal="right"/>
    </xf>
    <xf numFmtId="0" fontId="43" fillId="0" borderId="35" xfId="0" applyFont="1" applyFill="1" applyBorder="1" applyAlignment="1">
      <alignment horizontal="left"/>
    </xf>
    <xf numFmtId="0" fontId="46" fillId="0" borderId="28" xfId="0" applyFont="1" applyFill="1" applyBorder="1"/>
    <xf numFmtId="0" fontId="20" fillId="0" borderId="28" xfId="0" applyFont="1" applyFill="1" applyBorder="1" applyAlignment="1">
      <alignment horizontal="center"/>
    </xf>
    <xf numFmtId="0" fontId="2" fillId="0" borderId="34" xfId="0" applyFont="1" applyFill="1" applyBorder="1"/>
    <xf numFmtId="0" fontId="72" fillId="0" borderId="24" xfId="0" applyFont="1" applyFill="1" applyBorder="1" applyAlignment="1">
      <alignment horizontal="left"/>
    </xf>
    <xf numFmtId="166" fontId="2" fillId="0" borderId="24" xfId="0" applyNumberFormat="1" applyFont="1" applyFill="1" applyBorder="1" applyAlignment="1">
      <alignment horizontal="left"/>
    </xf>
    <xf numFmtId="2" fontId="74" fillId="0" borderId="24" xfId="0" applyNumberFormat="1" applyFont="1" applyFill="1" applyBorder="1" applyAlignment="1">
      <alignment horizontal="left"/>
    </xf>
    <xf numFmtId="0" fontId="70" fillId="0" borderId="77" xfId="0" applyFont="1" applyFill="1" applyBorder="1" applyAlignment="1">
      <alignment horizontal="left"/>
    </xf>
    <xf numFmtId="0" fontId="10" fillId="0" borderId="15" xfId="0" applyFont="1" applyFill="1" applyBorder="1"/>
    <xf numFmtId="0" fontId="22" fillId="0" borderId="16" xfId="0" applyFont="1" applyFill="1" applyBorder="1"/>
    <xf numFmtId="0" fontId="22" fillId="0" borderId="33" xfId="0" applyFont="1" applyFill="1" applyBorder="1"/>
    <xf numFmtId="0" fontId="0" fillId="0" borderId="37" xfId="0" applyFill="1" applyBorder="1"/>
    <xf numFmtId="0" fontId="0" fillId="0" borderId="29" xfId="0" applyFill="1" applyBorder="1"/>
    <xf numFmtId="0" fontId="43" fillId="0" borderId="68" xfId="0" applyFont="1" applyFill="1" applyBorder="1"/>
    <xf numFmtId="0" fontId="0" fillId="0" borderId="71" xfId="0" applyFill="1" applyBorder="1"/>
    <xf numFmtId="0" fontId="20" fillId="0" borderId="78" xfId="0" applyFont="1" applyFill="1" applyBorder="1" applyAlignment="1">
      <alignment horizontal="left"/>
    </xf>
    <xf numFmtId="0" fontId="20" fillId="0" borderId="39" xfId="0" applyFont="1" applyFill="1" applyBorder="1"/>
    <xf numFmtId="0" fontId="70" fillId="0" borderId="29" xfId="0" applyFont="1" applyFill="1" applyBorder="1" applyAlignment="1">
      <alignment horizontal="left"/>
    </xf>
    <xf numFmtId="0" fontId="20" fillId="0" borderId="38" xfId="0" applyFont="1" applyFill="1" applyBorder="1" applyAlignment="1">
      <alignment horizontal="left"/>
    </xf>
    <xf numFmtId="0" fontId="2" fillId="0" borderId="74" xfId="0" applyFont="1" applyFill="1" applyBorder="1"/>
    <xf numFmtId="0" fontId="10" fillId="0" borderId="2" xfId="0" applyFont="1" applyFill="1" applyBorder="1"/>
    <xf numFmtId="0" fontId="70" fillId="0" borderId="7" xfId="0" applyFont="1" applyFill="1" applyBorder="1" applyAlignment="1">
      <alignment horizontal="left"/>
    </xf>
    <xf numFmtId="0" fontId="52" fillId="0" borderId="63" xfId="0" applyFont="1" applyFill="1" applyBorder="1"/>
    <xf numFmtId="0" fontId="74" fillId="0" borderId="66" xfId="0" applyFont="1" applyFill="1" applyBorder="1" applyAlignment="1">
      <alignment horizontal="left"/>
    </xf>
    <xf numFmtId="2" fontId="14" fillId="0" borderId="24" xfId="0" applyNumberFormat="1" applyFont="1" applyFill="1" applyBorder="1" applyAlignment="1">
      <alignment horizontal="left"/>
    </xf>
    <xf numFmtId="0" fontId="43" fillId="0" borderId="19" xfId="0" applyFont="1" applyFill="1" applyBorder="1"/>
    <xf numFmtId="0" fontId="72" fillId="0" borderId="0" xfId="0" applyFont="1" applyFill="1"/>
    <xf numFmtId="0" fontId="108" fillId="0" borderId="79" xfId="0" applyFont="1" applyFill="1" applyBorder="1" applyAlignment="1">
      <alignment horizontal="left"/>
    </xf>
    <xf numFmtId="0" fontId="61" fillId="0" borderId="15" xfId="0" applyFont="1" applyFill="1" applyBorder="1"/>
    <xf numFmtId="0" fontId="20" fillId="0" borderId="37" xfId="0" applyFont="1" applyFill="1" applyBorder="1" applyAlignment="1">
      <alignment horizontal="center"/>
    </xf>
    <xf numFmtId="0" fontId="72" fillId="0" borderId="55" xfId="0" applyFont="1" applyFill="1" applyBorder="1" applyAlignment="1">
      <alignment horizontal="left"/>
    </xf>
    <xf numFmtId="0" fontId="2" fillId="0" borderId="62" xfId="0" applyFont="1" applyFill="1" applyBorder="1"/>
    <xf numFmtId="0" fontId="2" fillId="0" borderId="43" xfId="0" applyFont="1" applyFill="1" applyBorder="1" applyAlignment="1">
      <alignment horizontal="left"/>
    </xf>
    <xf numFmtId="0" fontId="26" fillId="0" borderId="17" xfId="0" applyFont="1" applyFill="1" applyBorder="1" applyAlignment="1">
      <alignment horizontal="left"/>
    </xf>
    <xf numFmtId="0" fontId="61" fillId="0" borderId="16" xfId="0" applyFont="1" applyFill="1" applyBorder="1"/>
    <xf numFmtId="0" fontId="16" fillId="0" borderId="77" xfId="0" applyFont="1" applyFill="1" applyBorder="1" applyAlignment="1">
      <alignment horizontal="left"/>
    </xf>
    <xf numFmtId="0" fontId="54" fillId="0" borderId="81" xfId="0" applyFont="1" applyFill="1" applyBorder="1" applyAlignment="1">
      <alignment horizontal="left"/>
    </xf>
    <xf numFmtId="0" fontId="73" fillId="0" borderId="82" xfId="0" applyFont="1" applyFill="1" applyBorder="1" applyAlignment="1">
      <alignment horizontal="left"/>
    </xf>
    <xf numFmtId="0" fontId="92" fillId="0" borderId="54" xfId="0" applyFont="1" applyFill="1" applyBorder="1"/>
    <xf numFmtId="0" fontId="93" fillId="0" borderId="38" xfId="0" applyFont="1" applyFill="1" applyBorder="1"/>
    <xf numFmtId="0" fontId="14" fillId="0" borderId="55" xfId="0" applyFont="1" applyFill="1" applyBorder="1" applyAlignment="1">
      <alignment horizontal="left"/>
    </xf>
    <xf numFmtId="0" fontId="43" fillId="0" borderId="62" xfId="0" applyFont="1" applyFill="1" applyBorder="1" applyAlignment="1">
      <alignment horizontal="left"/>
    </xf>
    <xf numFmtId="0" fontId="41" fillId="0" borderId="62" xfId="0" applyFont="1" applyFill="1" applyBorder="1"/>
    <xf numFmtId="0" fontId="54" fillId="0" borderId="43" xfId="0" applyFont="1" applyFill="1" applyBorder="1" applyAlignment="1">
      <alignment horizontal="left"/>
    </xf>
    <xf numFmtId="0" fontId="73" fillId="0" borderId="17" xfId="0" applyFont="1" applyFill="1" applyBorder="1" applyAlignment="1">
      <alignment horizontal="left"/>
    </xf>
    <xf numFmtId="0" fontId="42" fillId="0" borderId="16" xfId="0" applyFont="1" applyFill="1" applyBorder="1" applyAlignment="1">
      <alignment horizontal="left"/>
    </xf>
    <xf numFmtId="0" fontId="70" fillId="0" borderId="24" xfId="0" applyFont="1" applyFill="1" applyBorder="1" applyAlignment="1">
      <alignment horizontal="left"/>
    </xf>
    <xf numFmtId="0" fontId="20" fillId="0" borderId="58" xfId="0" applyFont="1" applyFill="1" applyBorder="1" applyAlignment="1">
      <alignment horizontal="left"/>
    </xf>
    <xf numFmtId="0" fontId="70" fillId="0" borderId="60" xfId="0" applyFont="1" applyFill="1" applyBorder="1" applyAlignment="1">
      <alignment horizontal="left"/>
    </xf>
    <xf numFmtId="2" fontId="76" fillId="0" borderId="79" xfId="0" applyNumberFormat="1" applyFont="1" applyFill="1" applyBorder="1" applyAlignment="1">
      <alignment horizontal="left"/>
    </xf>
    <xf numFmtId="2" fontId="76" fillId="0" borderId="77" xfId="0" applyNumberFormat="1" applyFont="1" applyFill="1" applyBorder="1" applyAlignment="1">
      <alignment horizontal="left"/>
    </xf>
    <xf numFmtId="0" fontId="26" fillId="0" borderId="81" xfId="0" applyFont="1" applyFill="1" applyBorder="1" applyAlignment="1">
      <alignment horizontal="left"/>
    </xf>
    <xf numFmtId="2" fontId="0" fillId="0" borderId="76" xfId="0" applyNumberFormat="1" applyFill="1" applyBorder="1"/>
    <xf numFmtId="0" fontId="42" fillId="0" borderId="0" xfId="0" applyFont="1" applyFill="1"/>
    <xf numFmtId="2" fontId="39" fillId="0" borderId="77" xfId="0" applyNumberFormat="1" applyFont="1" applyFill="1" applyBorder="1" applyAlignment="1">
      <alignment horizontal="left"/>
    </xf>
    <xf numFmtId="166" fontId="14" fillId="0" borderId="77" xfId="0" applyNumberFormat="1" applyFont="1" applyFill="1" applyBorder="1" applyAlignment="1">
      <alignment horizontal="left"/>
    </xf>
    <xf numFmtId="166" fontId="76" fillId="0" borderId="79" xfId="0" applyNumberFormat="1" applyFont="1" applyFill="1" applyBorder="1" applyAlignment="1">
      <alignment horizontal="left"/>
    </xf>
    <xf numFmtId="0" fontId="75" fillId="0" borderId="82" xfId="0" applyFont="1" applyFill="1" applyBorder="1" applyAlignment="1">
      <alignment horizontal="left"/>
    </xf>
    <xf numFmtId="167" fontId="70" fillId="0" borderId="82" xfId="0" applyNumberFormat="1" applyFont="1" applyFill="1" applyBorder="1" applyAlignment="1">
      <alignment horizontal="left"/>
    </xf>
    <xf numFmtId="0" fontId="49" fillId="0" borderId="77" xfId="0" applyFont="1" applyFill="1" applyBorder="1" applyAlignment="1">
      <alignment horizontal="left"/>
    </xf>
    <xf numFmtId="0" fontId="55" fillId="0" borderId="25" xfId="0" applyFont="1" applyBorder="1" applyAlignment="1">
      <alignment horizontal="center"/>
    </xf>
    <xf numFmtId="0" fontId="55" fillId="0" borderId="60" xfId="0" applyFont="1" applyBorder="1" applyAlignment="1">
      <alignment horizontal="center"/>
    </xf>
    <xf numFmtId="0" fontId="55" fillId="0" borderId="30" xfId="0" applyFont="1" applyBorder="1" applyAlignment="1">
      <alignment horizontal="center"/>
    </xf>
    <xf numFmtId="168" fontId="109" fillId="0" borderId="0" xfId="0" applyNumberFormat="1" applyFont="1" applyFill="1" applyBorder="1" applyAlignment="1">
      <alignment horizontal="center"/>
    </xf>
    <xf numFmtId="2" fontId="109" fillId="0" borderId="0" xfId="0" applyNumberFormat="1" applyFont="1" applyFill="1" applyBorder="1" applyAlignment="1">
      <alignment horizontal="center"/>
    </xf>
    <xf numFmtId="167" fontId="109" fillId="0" borderId="0" xfId="0" applyNumberFormat="1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/>
    </xf>
    <xf numFmtId="169" fontId="109" fillId="0" borderId="0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73" xfId="0" applyFont="1" applyBorder="1" applyAlignment="1">
      <alignment horizontal="center"/>
    </xf>
    <xf numFmtId="2" fontId="2" fillId="0" borderId="73" xfId="0" applyNumberFormat="1" applyFont="1" applyBorder="1" applyAlignment="1">
      <alignment horizontal="center"/>
    </xf>
    <xf numFmtId="2" fontId="2" fillId="0" borderId="69" xfId="0" applyNumberFormat="1" applyFont="1" applyBorder="1" applyAlignment="1">
      <alignment horizontal="center"/>
    </xf>
    <xf numFmtId="167" fontId="40" fillId="0" borderId="0" xfId="0" applyNumberFormat="1" applyFont="1" applyFill="1" applyBorder="1" applyAlignment="1">
      <alignment horizontal="center"/>
    </xf>
    <xf numFmtId="2" fontId="110" fillId="0" borderId="0" xfId="0" applyNumberFormat="1" applyFont="1" applyFill="1" applyBorder="1" applyAlignment="1">
      <alignment horizontal="center"/>
    </xf>
    <xf numFmtId="168" fontId="40" fillId="0" borderId="0" xfId="0" applyNumberFormat="1" applyFont="1" applyFill="1" applyBorder="1" applyAlignment="1">
      <alignment horizontal="center"/>
    </xf>
    <xf numFmtId="167" fontId="110" fillId="0" borderId="0" xfId="0" applyNumberFormat="1" applyFont="1" applyFill="1" applyBorder="1" applyAlignment="1">
      <alignment horizontal="center"/>
    </xf>
    <xf numFmtId="168" fontId="110" fillId="0" borderId="0" xfId="0" applyNumberFormat="1" applyFont="1" applyFill="1" applyBorder="1" applyAlignment="1">
      <alignment horizontal="center"/>
    </xf>
    <xf numFmtId="169" fontId="110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2" fontId="39" fillId="0" borderId="61" xfId="0" applyNumberFormat="1" applyFont="1" applyBorder="1" applyAlignment="1">
      <alignment horizontal="center"/>
    </xf>
    <xf numFmtId="2" fontId="39" fillId="0" borderId="73" xfId="0" applyNumberFormat="1" applyFont="1" applyBorder="1" applyAlignment="1">
      <alignment horizontal="center"/>
    </xf>
    <xf numFmtId="2" fontId="55" fillId="0" borderId="60" xfId="0" applyNumberFormat="1" applyFont="1" applyBorder="1" applyAlignment="1">
      <alignment horizontal="center"/>
    </xf>
    <xf numFmtId="0" fontId="0" fillId="0" borderId="69" xfId="0" applyFill="1" applyBorder="1"/>
    <xf numFmtId="0" fontId="2" fillId="0" borderId="23" xfId="0" applyFont="1" applyBorder="1"/>
    <xf numFmtId="0" fontId="2" fillId="0" borderId="24" xfId="0" applyFont="1" applyBorder="1" applyAlignment="1">
      <alignment horizontal="left"/>
    </xf>
    <xf numFmtId="0" fontId="74" fillId="0" borderId="25" xfId="0" applyFont="1" applyBorder="1" applyAlignment="1">
      <alignment horizontal="left"/>
    </xf>
    <xf numFmtId="0" fontId="2" fillId="0" borderId="63" xfId="0" applyFont="1" applyBorder="1"/>
    <xf numFmtId="0" fontId="70" fillId="0" borderId="79" xfId="0" applyFont="1" applyBorder="1" applyAlignment="1">
      <alignment horizontal="left"/>
    </xf>
    <xf numFmtId="0" fontId="2" fillId="0" borderId="80" xfId="0" applyFont="1" applyBorder="1"/>
    <xf numFmtId="0" fontId="2" fillId="0" borderId="81" xfId="0" applyFont="1" applyBorder="1" applyAlignment="1">
      <alignment horizontal="left"/>
    </xf>
    <xf numFmtId="0" fontId="54" fillId="0" borderId="77" xfId="0" applyFont="1" applyBorder="1" applyAlignment="1">
      <alignment horizontal="left"/>
    </xf>
    <xf numFmtId="0" fontId="73" fillId="0" borderId="79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73" fillId="0" borderId="73" xfId="0" applyFont="1" applyBorder="1" applyAlignment="1">
      <alignment horizontal="left"/>
    </xf>
    <xf numFmtId="0" fontId="72" fillId="0" borderId="79" xfId="0" applyFont="1" applyBorder="1" applyAlignment="1">
      <alignment horizontal="left"/>
    </xf>
    <xf numFmtId="0" fontId="41" fillId="0" borderId="63" xfId="0" applyFont="1" applyBorder="1"/>
    <xf numFmtId="0" fontId="41" fillId="0" borderId="77" xfId="0" applyFont="1" applyBorder="1" applyAlignment="1">
      <alignment horizontal="left"/>
    </xf>
    <xf numFmtId="0" fontId="69" fillId="0" borderId="79" xfId="0" applyFont="1" applyBorder="1" applyAlignment="1">
      <alignment horizontal="left"/>
    </xf>
    <xf numFmtId="0" fontId="20" fillId="0" borderId="63" xfId="0" applyFont="1" applyBorder="1"/>
    <xf numFmtId="0" fontId="20" fillId="0" borderId="23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70" fillId="0" borderId="25" xfId="0" applyFont="1" applyBorder="1" applyAlignment="1">
      <alignment horizontal="left"/>
    </xf>
    <xf numFmtId="2" fontId="68" fillId="0" borderId="77" xfId="0" applyNumberFormat="1" applyFont="1" applyBorder="1" applyAlignment="1">
      <alignment horizontal="left"/>
    </xf>
    <xf numFmtId="0" fontId="41" fillId="0" borderId="26" xfId="0" applyFont="1" applyBorder="1"/>
    <xf numFmtId="0" fontId="70" fillId="0" borderId="28" xfId="0" applyFont="1" applyBorder="1" applyAlignment="1">
      <alignment horizontal="left"/>
    </xf>
    <xf numFmtId="0" fontId="70" fillId="0" borderId="66" xfId="0" applyFont="1" applyBorder="1" applyAlignment="1">
      <alignment horizontal="left"/>
    </xf>
    <xf numFmtId="0" fontId="20" fillId="0" borderId="77" xfId="0" applyFont="1" applyBorder="1" applyAlignment="1">
      <alignment horizontal="left"/>
    </xf>
    <xf numFmtId="2" fontId="17" fillId="0" borderId="75" xfId="0" applyNumberFormat="1" applyFont="1" applyFill="1" applyBorder="1" applyAlignment="1">
      <alignment horizontal="center"/>
    </xf>
    <xf numFmtId="0" fontId="31" fillId="0" borderId="82" xfId="0" applyFont="1" applyFill="1" applyBorder="1" applyAlignment="1">
      <alignment horizontal="center"/>
    </xf>
    <xf numFmtId="0" fontId="14" fillId="0" borderId="55" xfId="0" applyFont="1" applyFill="1" applyBorder="1" applyAlignment="1">
      <alignment horizontal="center"/>
    </xf>
    <xf numFmtId="0" fontId="51" fillId="0" borderId="80" xfId="0" applyFont="1" applyFill="1" applyBorder="1"/>
    <xf numFmtId="0" fontId="16" fillId="0" borderId="87" xfId="0" applyFont="1" applyBorder="1" applyAlignment="1">
      <alignment horizontal="right"/>
    </xf>
    <xf numFmtId="0" fontId="20" fillId="0" borderId="57" xfId="0" applyFont="1" applyBorder="1"/>
    <xf numFmtId="0" fontId="14" fillId="0" borderId="57" xfId="0" applyFont="1" applyBorder="1" applyAlignment="1">
      <alignment horizontal="center"/>
    </xf>
    <xf numFmtId="165" fontId="51" fillId="0" borderId="68" xfId="0" applyNumberFormat="1" applyFont="1" applyBorder="1" applyAlignment="1">
      <alignment horizontal="left"/>
    </xf>
    <xf numFmtId="0" fontId="0" fillId="0" borderId="59" xfId="0" applyBorder="1"/>
    <xf numFmtId="0" fontId="16" fillId="0" borderId="68" xfId="0" applyFont="1" applyBorder="1"/>
    <xf numFmtId="0" fontId="20" fillId="0" borderId="26" xfId="0" applyFont="1" applyBorder="1"/>
    <xf numFmtId="0" fontId="96" fillId="0" borderId="54" xfId="0" applyFont="1" applyBorder="1" applyAlignment="1">
      <alignment horizontal="left"/>
    </xf>
    <xf numFmtId="0" fontId="96" fillId="0" borderId="68" xfId="0" applyFont="1" applyBorder="1"/>
    <xf numFmtId="0" fontId="14" fillId="0" borderId="68" xfId="0" applyFont="1" applyBorder="1"/>
    <xf numFmtId="0" fontId="51" fillId="0" borderId="57" xfId="0" applyFont="1" applyBorder="1" applyAlignment="1">
      <alignment horizontal="right"/>
    </xf>
    <xf numFmtId="0" fontId="0" fillId="0" borderId="56" xfId="0" applyBorder="1"/>
    <xf numFmtId="0" fontId="51" fillId="0" borderId="26" xfId="0" applyFont="1" applyFill="1" applyBorder="1" applyAlignment="1">
      <alignment horizontal="left"/>
    </xf>
    <xf numFmtId="0" fontId="20" fillId="0" borderId="54" xfId="0" applyFont="1" applyBorder="1"/>
    <xf numFmtId="49" fontId="14" fillId="0" borderId="57" xfId="0" applyNumberFormat="1" applyFont="1" applyBorder="1" applyAlignment="1">
      <alignment horizontal="right"/>
    </xf>
    <xf numFmtId="0" fontId="65" fillId="0" borderId="54" xfId="0" applyFont="1" applyBorder="1" applyAlignment="1">
      <alignment horizontal="left"/>
    </xf>
    <xf numFmtId="0" fontId="16" fillId="0" borderId="54" xfId="0" applyFont="1" applyBorder="1"/>
    <xf numFmtId="166" fontId="20" fillId="0" borderId="77" xfId="0" applyNumberFormat="1" applyFont="1" applyBorder="1" applyAlignment="1">
      <alignment horizontal="left"/>
    </xf>
    <xf numFmtId="0" fontId="16" fillId="0" borderId="77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7" xfId="0" applyFont="1" applyBorder="1"/>
    <xf numFmtId="0" fontId="14" fillId="0" borderId="27" xfId="0" applyFont="1" applyBorder="1" applyAlignment="1">
      <alignment horizontal="center"/>
    </xf>
    <xf numFmtId="9" fontId="7" fillId="0" borderId="27" xfId="0" applyNumberFormat="1" applyFont="1" applyBorder="1" applyAlignment="1">
      <alignment horizontal="center"/>
    </xf>
    <xf numFmtId="2" fontId="50" fillId="0" borderId="23" xfId="0" applyNumberFormat="1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2" fontId="50" fillId="0" borderId="63" xfId="0" applyNumberFormat="1" applyFont="1" applyBorder="1" applyAlignment="1">
      <alignment horizontal="center"/>
    </xf>
    <xf numFmtId="0" fontId="50" fillId="0" borderId="64" xfId="0" applyFont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79" xfId="0" applyFill="1" applyBorder="1" applyAlignment="1">
      <alignment horizontal="center"/>
    </xf>
    <xf numFmtId="1" fontId="31" fillId="7" borderId="66" xfId="0" applyNumberFormat="1" applyFont="1" applyFill="1" applyBorder="1" applyAlignment="1">
      <alignment horizontal="center"/>
    </xf>
    <xf numFmtId="0" fontId="50" fillId="0" borderId="77" xfId="0" applyFont="1" applyBorder="1" applyAlignment="1">
      <alignment horizontal="center"/>
    </xf>
    <xf numFmtId="0" fontId="50" fillId="0" borderId="65" xfId="0" applyFont="1" applyBorder="1" applyAlignment="1">
      <alignment horizontal="center"/>
    </xf>
    <xf numFmtId="2" fontId="55" fillId="0" borderId="0" xfId="0" applyNumberFormat="1" applyFont="1" applyBorder="1" applyAlignment="1">
      <alignment horizontal="center"/>
    </xf>
    <xf numFmtId="167" fontId="55" fillId="0" borderId="0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55" fillId="0" borderId="0" xfId="0" applyNumberFormat="1" applyFont="1" applyBorder="1" applyAlignment="1">
      <alignment horizontal="center"/>
    </xf>
    <xf numFmtId="168" fontId="55" fillId="0" borderId="0" xfId="0" applyNumberFormat="1" applyFont="1" applyFill="1" applyBorder="1" applyAlignment="1">
      <alignment horizontal="center"/>
    </xf>
    <xf numFmtId="0" fontId="20" fillId="0" borderId="65" xfId="0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2" fontId="20" fillId="0" borderId="65" xfId="0" applyNumberFormat="1" applyFont="1" applyBorder="1" applyAlignment="1">
      <alignment horizontal="left"/>
    </xf>
    <xf numFmtId="166" fontId="20" fillId="0" borderId="65" xfId="0" applyNumberFormat="1" applyFont="1" applyBorder="1" applyAlignment="1">
      <alignment horizontal="left"/>
    </xf>
    <xf numFmtId="9" fontId="122" fillId="0" borderId="78" xfId="0" applyNumberFormat="1" applyFont="1" applyBorder="1" applyAlignment="1">
      <alignment horizontal="left"/>
    </xf>
    <xf numFmtId="2" fontId="20" fillId="0" borderId="66" xfId="0" applyNumberFormat="1" applyFont="1" applyBorder="1" applyAlignment="1">
      <alignment horizontal="left"/>
    </xf>
    <xf numFmtId="9" fontId="122" fillId="0" borderId="1" xfId="0" applyNumberFormat="1" applyFont="1" applyBorder="1" applyAlignment="1">
      <alignment horizontal="left"/>
    </xf>
    <xf numFmtId="9" fontId="122" fillId="0" borderId="71" xfId="0" applyNumberFormat="1" applyFont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9" fontId="122" fillId="0" borderId="56" xfId="0" applyNumberFormat="1" applyFont="1" applyBorder="1" applyAlignment="1">
      <alignment horizontal="left"/>
    </xf>
    <xf numFmtId="0" fontId="43" fillId="0" borderId="19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8" fillId="0" borderId="57" xfId="0" applyFont="1" applyFill="1" applyBorder="1" applyAlignment="1">
      <alignment horizontal="right"/>
    </xf>
    <xf numFmtId="0" fontId="0" fillId="0" borderId="28" xfId="0" applyBorder="1" applyAlignment="1">
      <alignment horizontal="left"/>
    </xf>
    <xf numFmtId="0" fontId="8" fillId="0" borderId="34" xfId="0" applyFont="1" applyBorder="1" applyAlignment="1">
      <alignment horizontal="right"/>
    </xf>
    <xf numFmtId="1" fontId="33" fillId="0" borderId="86" xfId="0" applyNumberFormat="1" applyFont="1" applyBorder="1" applyAlignment="1">
      <alignment horizontal="center"/>
    </xf>
    <xf numFmtId="0" fontId="8" fillId="0" borderId="57" xfId="0" applyFont="1" applyBorder="1" applyAlignment="1">
      <alignment horizontal="right"/>
    </xf>
    <xf numFmtId="168" fontId="0" fillId="0" borderId="0" xfId="0" applyNumberFormat="1" applyFill="1" applyBorder="1"/>
    <xf numFmtId="167" fontId="10" fillId="0" borderId="0" xfId="0" applyNumberFormat="1" applyFont="1" applyFill="1" applyBorder="1" applyAlignment="1">
      <alignment horizontal="center" vertical="center"/>
    </xf>
    <xf numFmtId="0" fontId="20" fillId="10" borderId="68" xfId="0" applyFont="1" applyFill="1" applyBorder="1"/>
    <xf numFmtId="0" fontId="20" fillId="10" borderId="54" xfId="0" applyFont="1" applyFill="1" applyBorder="1"/>
    <xf numFmtId="0" fontId="14" fillId="10" borderId="81" xfId="0" applyFont="1" applyFill="1" applyBorder="1"/>
    <xf numFmtId="0" fontId="74" fillId="0" borderId="71" xfId="0" applyFont="1" applyFill="1" applyBorder="1" applyAlignment="1">
      <alignment horizontal="left"/>
    </xf>
    <xf numFmtId="0" fontId="61" fillId="0" borderId="18" xfId="0" applyFont="1" applyBorder="1"/>
    <xf numFmtId="0" fontId="0" fillId="0" borderId="74" xfId="0" applyBorder="1"/>
    <xf numFmtId="0" fontId="113" fillId="0" borderId="15" xfId="0" applyFont="1" applyBorder="1"/>
    <xf numFmtId="0" fontId="60" fillId="0" borderId="10" xfId="0" applyFont="1" applyBorder="1" applyAlignment="1">
      <alignment horizontal="left"/>
    </xf>
    <xf numFmtId="0" fontId="0" fillId="0" borderId="75" xfId="0" applyBorder="1"/>
    <xf numFmtId="0" fontId="2" fillId="0" borderId="75" xfId="0" applyFont="1" applyFill="1" applyBorder="1"/>
    <xf numFmtId="0" fontId="2" fillId="0" borderId="61" xfId="0" applyFont="1" applyFill="1" applyBorder="1"/>
    <xf numFmtId="0" fontId="0" fillId="0" borderId="44" xfId="0" applyFill="1" applyBorder="1" applyAlignment="1">
      <alignment horizontal="right"/>
    </xf>
    <xf numFmtId="0" fontId="2" fillId="0" borderId="12" xfId="0" applyFont="1" applyFill="1" applyBorder="1"/>
    <xf numFmtId="0" fontId="20" fillId="0" borderId="82" xfId="0" applyFont="1" applyFill="1" applyBorder="1" applyAlignment="1">
      <alignment horizontal="center"/>
    </xf>
    <xf numFmtId="0" fontId="0" fillId="0" borderId="84" xfId="0" applyFill="1" applyBorder="1"/>
    <xf numFmtId="0" fontId="14" fillId="0" borderId="57" xfId="0" applyFont="1" applyBorder="1" applyAlignment="1">
      <alignment horizontal="left"/>
    </xf>
    <xf numFmtId="0" fontId="2" fillId="0" borderId="56" xfId="0" applyFont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2" fillId="0" borderId="5" xfId="0" applyFont="1" applyBorder="1"/>
    <xf numFmtId="167" fontId="0" fillId="0" borderId="0" xfId="0" applyNumberFormat="1" applyBorder="1" applyAlignment="1">
      <alignment horizontal="center"/>
    </xf>
    <xf numFmtId="49" fontId="2" fillId="0" borderId="56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left"/>
    </xf>
    <xf numFmtId="0" fontId="50" fillId="0" borderId="68" xfId="0" applyFont="1" applyFill="1" applyBorder="1" applyAlignment="1">
      <alignment horizontal="left"/>
    </xf>
    <xf numFmtId="0" fontId="2" fillId="0" borderId="75" xfId="0" applyFont="1" applyBorder="1"/>
    <xf numFmtId="9" fontId="122" fillId="0" borderId="78" xfId="0" applyNumberFormat="1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8" fillId="0" borderId="38" xfId="0" applyFont="1" applyFill="1" applyBorder="1" applyAlignment="1">
      <alignment horizontal="right"/>
    </xf>
    <xf numFmtId="2" fontId="18" fillId="0" borderId="80" xfId="0" applyNumberFormat="1" applyFont="1" applyFill="1" applyBorder="1" applyAlignment="1">
      <alignment horizontal="center"/>
    </xf>
    <xf numFmtId="2" fontId="18" fillId="0" borderId="81" xfId="0" applyNumberFormat="1" applyFont="1" applyFill="1" applyBorder="1" applyAlignment="1">
      <alignment horizontal="center"/>
    </xf>
    <xf numFmtId="2" fontId="18" fillId="0" borderId="82" xfId="0" applyNumberFormat="1" applyFont="1" applyFill="1" applyBorder="1" applyAlignment="1">
      <alignment horizontal="center"/>
    </xf>
    <xf numFmtId="9" fontId="122" fillId="0" borderId="38" xfId="0" applyNumberFormat="1" applyFont="1" applyBorder="1" applyAlignment="1">
      <alignment horizontal="center"/>
    </xf>
    <xf numFmtId="2" fontId="36" fillId="0" borderId="80" xfId="0" applyNumberFormat="1" applyFont="1" applyFill="1" applyBorder="1" applyAlignment="1">
      <alignment horizontal="center"/>
    </xf>
    <xf numFmtId="2" fontId="36" fillId="0" borderId="81" xfId="0" applyNumberFormat="1" applyFont="1" applyFill="1" applyBorder="1" applyAlignment="1">
      <alignment horizontal="center"/>
    </xf>
    <xf numFmtId="2" fontId="36" fillId="0" borderId="82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right"/>
    </xf>
    <xf numFmtId="0" fontId="14" fillId="0" borderId="72" xfId="0" applyFont="1" applyBorder="1" applyAlignment="1">
      <alignment horizontal="center"/>
    </xf>
    <xf numFmtId="0" fontId="18" fillId="0" borderId="78" xfId="0" applyFont="1" applyFill="1" applyBorder="1" applyAlignment="1">
      <alignment horizontal="right"/>
    </xf>
    <xf numFmtId="0" fontId="14" fillId="0" borderId="68" xfId="0" applyFont="1" applyBorder="1" applyAlignment="1">
      <alignment horizontal="right"/>
    </xf>
    <xf numFmtId="0" fontId="0" fillId="0" borderId="81" xfId="0" applyBorder="1" applyAlignment="1">
      <alignment horizontal="right"/>
    </xf>
    <xf numFmtId="0" fontId="14" fillId="0" borderId="82" xfId="0" applyFont="1" applyFill="1" applyBorder="1" applyAlignment="1">
      <alignment horizontal="center"/>
    </xf>
    <xf numFmtId="2" fontId="18" fillId="2" borderId="80" xfId="0" applyNumberFormat="1" applyFont="1" applyFill="1" applyBorder="1" applyAlignment="1">
      <alignment horizontal="center"/>
    </xf>
    <xf numFmtId="2" fontId="18" fillId="2" borderId="81" xfId="0" applyNumberFormat="1" applyFont="1" applyFill="1" applyBorder="1" applyAlignment="1">
      <alignment horizontal="center"/>
    </xf>
    <xf numFmtId="2" fontId="18" fillId="0" borderId="81" xfId="0" applyNumberFormat="1" applyFont="1" applyBorder="1" applyAlignment="1">
      <alignment horizontal="center"/>
    </xf>
    <xf numFmtId="2" fontId="18" fillId="0" borderId="82" xfId="0" applyNumberFormat="1" applyFont="1" applyBorder="1" applyAlignment="1">
      <alignment horizontal="center"/>
    </xf>
    <xf numFmtId="2" fontId="36" fillId="2" borderId="80" xfId="0" applyNumberFormat="1" applyFont="1" applyFill="1" applyBorder="1" applyAlignment="1">
      <alignment horizontal="center"/>
    </xf>
    <xf numFmtId="2" fontId="36" fillId="2" borderId="81" xfId="0" applyNumberFormat="1" applyFont="1" applyFill="1" applyBorder="1" applyAlignment="1">
      <alignment horizontal="center"/>
    </xf>
    <xf numFmtId="2" fontId="36" fillId="0" borderId="81" xfId="0" applyNumberFormat="1" applyFont="1" applyBorder="1" applyAlignment="1">
      <alignment horizontal="center"/>
    </xf>
    <xf numFmtId="2" fontId="36" fillId="0" borderId="82" xfId="0" applyNumberFormat="1" applyFont="1" applyBorder="1" applyAlignment="1">
      <alignment horizontal="center"/>
    </xf>
    <xf numFmtId="0" fontId="68" fillId="0" borderId="79" xfId="0" applyFont="1" applyFill="1" applyBorder="1" applyAlignment="1">
      <alignment horizontal="center"/>
    </xf>
    <xf numFmtId="1" fontId="20" fillId="0" borderId="37" xfId="0" applyNumberFormat="1" applyFont="1" applyFill="1" applyBorder="1" applyAlignment="1">
      <alignment horizontal="left"/>
    </xf>
    <xf numFmtId="1" fontId="70" fillId="0" borderId="29" xfId="0" applyNumberFormat="1" applyFont="1" applyFill="1" applyBorder="1" applyAlignment="1">
      <alignment horizontal="left"/>
    </xf>
    <xf numFmtId="0" fontId="2" fillId="0" borderId="66" xfId="0" applyFont="1" applyFill="1" applyBorder="1" applyAlignment="1">
      <alignment horizontal="center"/>
    </xf>
    <xf numFmtId="2" fontId="14" fillId="0" borderId="78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1" fillId="0" borderId="3" xfId="0" applyFont="1" applyBorder="1" applyAlignment="1">
      <alignment horizontal="center"/>
    </xf>
    <xf numFmtId="167" fontId="0" fillId="0" borderId="0" xfId="0" applyNumberFormat="1" applyBorder="1"/>
    <xf numFmtId="0" fontId="121" fillId="0" borderId="68" xfId="0" applyFont="1" applyFill="1" applyBorder="1" applyAlignment="1">
      <alignment horizontal="right"/>
    </xf>
    <xf numFmtId="1" fontId="43" fillId="0" borderId="0" xfId="0" applyNumberFormat="1" applyFont="1" applyBorder="1" applyAlignment="1">
      <alignment horizontal="center"/>
    </xf>
    <xf numFmtId="2" fontId="33" fillId="0" borderId="18" xfId="0" applyNumberFormat="1" applyFont="1" applyBorder="1"/>
    <xf numFmtId="9" fontId="33" fillId="0" borderId="19" xfId="0" applyNumberFormat="1" applyFont="1" applyBorder="1" applyAlignment="1">
      <alignment horizontal="center"/>
    </xf>
    <xf numFmtId="2" fontId="33" fillId="0" borderId="3" xfId="0" applyNumberFormat="1" applyFont="1" applyFill="1" applyBorder="1"/>
    <xf numFmtId="0" fontId="26" fillId="0" borderId="0" xfId="0" applyFont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70" fillId="0" borderId="77" xfId="0" applyFont="1" applyFill="1" applyBorder="1" applyAlignment="1">
      <alignment horizontal="center"/>
    </xf>
    <xf numFmtId="0" fontId="70" fillId="0" borderId="77" xfId="0" applyFont="1" applyBorder="1" applyAlignment="1">
      <alignment horizontal="center"/>
    </xf>
    <xf numFmtId="168" fontId="26" fillId="0" borderId="0" xfId="0" applyNumberFormat="1" applyFont="1" applyFill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0" fontId="70" fillId="0" borderId="22" xfId="0" applyFont="1" applyBorder="1" applyAlignment="1">
      <alignment horizontal="center"/>
    </xf>
    <xf numFmtId="2" fontId="70" fillId="0" borderId="77" xfId="0" applyNumberFormat="1" applyFont="1" applyBorder="1" applyAlignment="1">
      <alignment horizontal="center"/>
    </xf>
    <xf numFmtId="0" fontId="74" fillId="0" borderId="22" xfId="0" applyFont="1" applyBorder="1" applyAlignment="1">
      <alignment horizontal="center"/>
    </xf>
    <xf numFmtId="166" fontId="70" fillId="0" borderId="22" xfId="0" applyNumberFormat="1" applyFont="1" applyBorder="1" applyAlignment="1">
      <alignment horizontal="center"/>
    </xf>
    <xf numFmtId="2" fontId="70" fillId="0" borderId="22" xfId="0" applyNumberFormat="1" applyFont="1" applyBorder="1" applyAlignment="1">
      <alignment horizontal="center"/>
    </xf>
    <xf numFmtId="0" fontId="70" fillId="6" borderId="22" xfId="0" applyFont="1" applyFill="1" applyBorder="1" applyAlignment="1">
      <alignment horizontal="center"/>
    </xf>
    <xf numFmtId="0" fontId="70" fillId="9" borderId="22" xfId="0" applyFont="1" applyFill="1" applyBorder="1" applyAlignment="1">
      <alignment horizontal="center"/>
    </xf>
    <xf numFmtId="0" fontId="70" fillId="0" borderId="22" xfId="0" applyFont="1" applyFill="1" applyBorder="1" applyAlignment="1">
      <alignment horizontal="center"/>
    </xf>
    <xf numFmtId="2" fontId="70" fillId="0" borderId="22" xfId="0" applyNumberFormat="1" applyFont="1" applyFill="1" applyBorder="1" applyAlignment="1">
      <alignment horizontal="center"/>
    </xf>
    <xf numFmtId="1" fontId="70" fillId="0" borderId="22" xfId="0" applyNumberFormat="1" applyFont="1" applyBorder="1" applyAlignment="1">
      <alignment horizontal="center"/>
    </xf>
    <xf numFmtId="0" fontId="70" fillId="0" borderId="47" xfId="0" applyFont="1" applyBorder="1" applyAlignment="1">
      <alignment horizontal="center"/>
    </xf>
    <xf numFmtId="0" fontId="70" fillId="0" borderId="46" xfId="0" applyFont="1" applyBorder="1" applyAlignment="1">
      <alignment horizontal="center"/>
    </xf>
    <xf numFmtId="168" fontId="70" fillId="0" borderId="73" xfId="0" applyNumberFormat="1" applyFont="1" applyFill="1" applyBorder="1" applyAlignment="1">
      <alignment horizontal="center"/>
    </xf>
    <xf numFmtId="0" fontId="70" fillId="0" borderId="73" xfId="0" applyFont="1" applyFill="1" applyBorder="1" applyAlignment="1">
      <alignment horizontal="center"/>
    </xf>
    <xf numFmtId="168" fontId="70" fillId="10" borderId="77" xfId="0" applyNumberFormat="1" applyFont="1" applyFill="1" applyBorder="1" applyAlignment="1">
      <alignment horizontal="center"/>
    </xf>
    <xf numFmtId="167" fontId="70" fillId="10" borderId="77" xfId="0" applyNumberFormat="1" applyFont="1" applyFill="1" applyBorder="1" applyAlignment="1">
      <alignment horizontal="center"/>
    </xf>
    <xf numFmtId="0" fontId="26" fillId="10" borderId="7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168" fontId="70" fillId="0" borderId="77" xfId="0" applyNumberFormat="1" applyFont="1" applyBorder="1" applyAlignment="1">
      <alignment horizontal="center"/>
    </xf>
    <xf numFmtId="1" fontId="70" fillId="0" borderId="0" xfId="0" applyNumberFormat="1" applyFont="1" applyFill="1" applyBorder="1" applyAlignment="1">
      <alignment horizontal="center"/>
    </xf>
    <xf numFmtId="2" fontId="70" fillId="0" borderId="47" xfId="0" applyNumberFormat="1" applyFont="1" applyBorder="1" applyAlignment="1">
      <alignment horizontal="center"/>
    </xf>
    <xf numFmtId="168" fontId="70" fillId="0" borderId="0" xfId="0" applyNumberFormat="1" applyFont="1" applyBorder="1" applyAlignment="1">
      <alignment horizontal="center"/>
    </xf>
    <xf numFmtId="166" fontId="70" fillId="0" borderId="47" xfId="0" applyNumberFormat="1" applyFont="1" applyBorder="1" applyAlignment="1">
      <alignment horizontal="center"/>
    </xf>
    <xf numFmtId="167" fontId="70" fillId="0" borderId="22" xfId="0" applyNumberFormat="1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166" fontId="74" fillId="0" borderId="22" xfId="0" applyNumberFormat="1" applyFont="1" applyBorder="1" applyAlignment="1">
      <alignment horizontal="center"/>
    </xf>
    <xf numFmtId="166" fontId="70" fillId="0" borderId="0" xfId="0" applyNumberFormat="1" applyFont="1" applyBorder="1" applyAlignment="1">
      <alignment horizontal="center"/>
    </xf>
    <xf numFmtId="0" fontId="70" fillId="8" borderId="77" xfId="0" applyFont="1" applyFill="1" applyBorder="1" applyAlignment="1">
      <alignment horizontal="center"/>
    </xf>
    <xf numFmtId="0" fontId="70" fillId="13" borderId="77" xfId="0" applyFont="1" applyFill="1" applyBorder="1" applyAlignment="1">
      <alignment horizontal="center"/>
    </xf>
    <xf numFmtId="0" fontId="70" fillId="0" borderId="73" xfId="0" applyFont="1" applyBorder="1" applyAlignment="1">
      <alignment horizontal="center"/>
    </xf>
    <xf numFmtId="2" fontId="70" fillId="12" borderId="73" xfId="0" applyNumberFormat="1" applyFont="1" applyFill="1" applyBorder="1" applyAlignment="1">
      <alignment horizontal="center"/>
    </xf>
    <xf numFmtId="0" fontId="70" fillId="12" borderId="73" xfId="0" applyFont="1" applyFill="1" applyBorder="1" applyAlignment="1">
      <alignment horizontal="center"/>
    </xf>
    <xf numFmtId="0" fontId="69" fillId="12" borderId="73" xfId="0" applyFont="1" applyFill="1" applyBorder="1" applyAlignment="1">
      <alignment horizontal="center"/>
    </xf>
    <xf numFmtId="1" fontId="69" fillId="12" borderId="73" xfId="0" applyNumberFormat="1" applyFont="1" applyFill="1" applyBorder="1" applyAlignment="1">
      <alignment horizontal="center"/>
    </xf>
    <xf numFmtId="2" fontId="69" fillId="12" borderId="73" xfId="0" applyNumberFormat="1" applyFont="1" applyFill="1" applyBorder="1" applyAlignment="1">
      <alignment horizontal="center"/>
    </xf>
    <xf numFmtId="0" fontId="26" fillId="12" borderId="73" xfId="0" applyFont="1" applyFill="1" applyBorder="1" applyAlignment="1">
      <alignment horizontal="center"/>
    </xf>
    <xf numFmtId="2" fontId="26" fillId="12" borderId="73" xfId="0" applyNumberFormat="1" applyFont="1" applyFill="1" applyBorder="1" applyAlignment="1">
      <alignment horizontal="center"/>
    </xf>
    <xf numFmtId="2" fontId="26" fillId="3" borderId="73" xfId="0" applyNumberFormat="1" applyFont="1" applyFill="1" applyBorder="1" applyAlignment="1">
      <alignment horizontal="center"/>
    </xf>
    <xf numFmtId="166" fontId="70" fillId="0" borderId="0" xfId="0" applyNumberFormat="1" applyFont="1" applyFill="1" applyBorder="1" applyAlignment="1">
      <alignment horizontal="center"/>
    </xf>
    <xf numFmtId="166" fontId="70" fillId="8" borderId="77" xfId="0" applyNumberFormat="1" applyFont="1" applyFill="1" applyBorder="1" applyAlignment="1">
      <alignment horizontal="center"/>
    </xf>
    <xf numFmtId="2" fontId="70" fillId="8" borderId="77" xfId="0" applyNumberFormat="1" applyFont="1" applyFill="1" applyBorder="1" applyAlignment="1">
      <alignment horizontal="center"/>
    </xf>
    <xf numFmtId="167" fontId="70" fillId="0" borderId="0" xfId="0" applyNumberFormat="1" applyFont="1" applyFill="1" applyBorder="1" applyAlignment="1">
      <alignment horizontal="center"/>
    </xf>
    <xf numFmtId="168" fontId="70" fillId="0" borderId="0" xfId="0" applyNumberFormat="1" applyFont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166" fontId="70" fillId="0" borderId="0" xfId="0" applyNumberFormat="1" applyFont="1" applyAlignment="1">
      <alignment horizontal="center"/>
    </xf>
    <xf numFmtId="167" fontId="69" fillId="12" borderId="73" xfId="0" applyNumberFormat="1" applyFont="1" applyFill="1" applyBorder="1" applyAlignment="1">
      <alignment horizontal="center"/>
    </xf>
    <xf numFmtId="0" fontId="44" fillId="0" borderId="27" xfId="0" applyFont="1" applyBorder="1"/>
    <xf numFmtId="0" fontId="2" fillId="0" borderId="33" xfId="0" applyFont="1" applyBorder="1"/>
    <xf numFmtId="0" fontId="42" fillId="0" borderId="15" xfId="0" applyFont="1" applyBorder="1" applyAlignment="1">
      <alignment horizontal="left"/>
    </xf>
    <xf numFmtId="0" fontId="20" fillId="0" borderId="33" xfId="0" applyFont="1" applyBorder="1"/>
    <xf numFmtId="0" fontId="44" fillId="0" borderId="18" xfId="0" applyFont="1" applyBorder="1"/>
    <xf numFmtId="0" fontId="72" fillId="0" borderId="28" xfId="0" applyFont="1" applyBorder="1"/>
    <xf numFmtId="0" fontId="44" fillId="0" borderId="50" xfId="0" applyFont="1" applyBorder="1"/>
    <xf numFmtId="0" fontId="72" fillId="0" borderId="8" xfId="0" applyFont="1" applyBorder="1"/>
    <xf numFmtId="0" fontId="124" fillId="0" borderId="73" xfId="0" applyFont="1" applyBorder="1" applyAlignment="1">
      <alignment horizontal="center"/>
    </xf>
    <xf numFmtId="0" fontId="78" fillId="0" borderId="0" xfId="0" applyFont="1"/>
    <xf numFmtId="0" fontId="124" fillId="0" borderId="77" xfId="0" applyFont="1" applyBorder="1" applyAlignment="1">
      <alignment horizontal="center"/>
    </xf>
    <xf numFmtId="2" fontId="124" fillId="0" borderId="77" xfId="0" applyNumberFormat="1" applyFont="1" applyBorder="1" applyAlignment="1">
      <alignment horizontal="center"/>
    </xf>
    <xf numFmtId="166" fontId="124" fillId="0" borderId="77" xfId="0" applyNumberFormat="1" applyFont="1" applyBorder="1" applyAlignment="1">
      <alignment horizontal="center"/>
    </xf>
    <xf numFmtId="0" fontId="49" fillId="0" borderId="0" xfId="0" applyFont="1"/>
    <xf numFmtId="0" fontId="124" fillId="0" borderId="0" xfId="0" applyFont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124" fillId="0" borderId="0" xfId="0" applyFont="1" applyBorder="1" applyAlignment="1">
      <alignment horizontal="center"/>
    </xf>
    <xf numFmtId="0" fontId="124" fillId="0" borderId="0" xfId="0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49" fillId="11" borderId="77" xfId="0" applyNumberFormat="1" applyFont="1" applyFill="1" applyBorder="1" applyAlignment="1">
      <alignment horizontal="center"/>
    </xf>
    <xf numFmtId="0" fontId="123" fillId="0" borderId="0" xfId="0" applyFont="1" applyFill="1" applyBorder="1"/>
    <xf numFmtId="2" fontId="49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4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44" fillId="0" borderId="58" xfId="0" applyFont="1" applyBorder="1" applyAlignment="1">
      <alignment horizontal="center"/>
    </xf>
    <xf numFmtId="0" fontId="44" fillId="0" borderId="77" xfId="0" applyFont="1" applyBorder="1" applyAlignment="1">
      <alignment horizontal="center"/>
    </xf>
    <xf numFmtId="2" fontId="44" fillId="0" borderId="77" xfId="0" applyNumberFormat="1" applyFont="1" applyBorder="1" applyAlignment="1">
      <alignment horizontal="center"/>
    </xf>
    <xf numFmtId="166" fontId="44" fillId="0" borderId="77" xfId="0" applyNumberFormat="1" applyFont="1" applyBorder="1" applyAlignment="1">
      <alignment horizontal="center"/>
    </xf>
    <xf numFmtId="0" fontId="20" fillId="0" borderId="77" xfId="0" applyFont="1" applyBorder="1"/>
    <xf numFmtId="0" fontId="42" fillId="0" borderId="64" xfId="0" applyFont="1" applyBorder="1" applyAlignment="1">
      <alignment horizontal="center"/>
    </xf>
    <xf numFmtId="0" fontId="44" fillId="0" borderId="9" xfId="0" applyFont="1" applyBorder="1"/>
    <xf numFmtId="0" fontId="72" fillId="0" borderId="14" xfId="0" applyFont="1" applyBorder="1"/>
    <xf numFmtId="0" fontId="72" fillId="0" borderId="14" xfId="0" applyFont="1" applyBorder="1" applyAlignment="1">
      <alignment horizontal="center"/>
    </xf>
    <xf numFmtId="0" fontId="55" fillId="0" borderId="0" xfId="0" applyFont="1"/>
    <xf numFmtId="0" fontId="53" fillId="0" borderId="0" xfId="0" applyFont="1"/>
    <xf numFmtId="0" fontId="42" fillId="0" borderId="0" xfId="0" applyFont="1" applyAlignment="1">
      <alignment horizontal="center"/>
    </xf>
    <xf numFmtId="0" fontId="0" fillId="0" borderId="33" xfId="0" applyBorder="1"/>
    <xf numFmtId="0" fontId="44" fillId="0" borderId="42" xfId="0" applyFont="1" applyBorder="1"/>
    <xf numFmtId="0" fontId="72" fillId="0" borderId="33" xfId="0" applyFont="1" applyBorder="1"/>
    <xf numFmtId="2" fontId="70" fillId="9" borderId="22" xfId="0" applyNumberFormat="1" applyFont="1" applyFill="1" applyBorder="1" applyAlignment="1">
      <alignment horizontal="center"/>
    </xf>
    <xf numFmtId="168" fontId="124" fillId="0" borderId="73" xfId="0" applyNumberFormat="1" applyFont="1" applyFill="1" applyBorder="1" applyAlignment="1">
      <alignment horizontal="center"/>
    </xf>
    <xf numFmtId="167" fontId="124" fillId="0" borderId="73" xfId="0" applyNumberFormat="1" applyFont="1" applyFill="1" applyBorder="1" applyAlignment="1">
      <alignment horizontal="center"/>
    </xf>
    <xf numFmtId="0" fontId="31" fillId="0" borderId="77" xfId="0" applyFont="1" applyBorder="1"/>
    <xf numFmtId="0" fontId="124" fillId="0" borderId="77" xfId="0" applyFont="1" applyFill="1" applyBorder="1" applyAlignment="1">
      <alignment horizontal="center"/>
    </xf>
    <xf numFmtId="0" fontId="124" fillId="0" borderId="73" xfId="0" applyFont="1" applyFill="1" applyBorder="1" applyAlignment="1">
      <alignment horizontal="center"/>
    </xf>
    <xf numFmtId="0" fontId="7" fillId="13" borderId="78" xfId="0" applyFont="1" applyFill="1" applyBorder="1"/>
    <xf numFmtId="0" fontId="124" fillId="13" borderId="73" xfId="0" applyFont="1" applyFill="1" applyBorder="1" applyAlignment="1">
      <alignment horizontal="center"/>
    </xf>
    <xf numFmtId="0" fontId="70" fillId="13" borderId="73" xfId="0" applyFont="1" applyFill="1" applyBorder="1" applyAlignment="1">
      <alignment horizontal="center"/>
    </xf>
    <xf numFmtId="2" fontId="124" fillId="13" borderId="77" xfId="0" applyNumberFormat="1" applyFont="1" applyFill="1" applyBorder="1" applyAlignment="1">
      <alignment horizontal="center"/>
    </xf>
    <xf numFmtId="2" fontId="70" fillId="13" borderId="77" xfId="0" applyNumberFormat="1" applyFont="1" applyFill="1" applyBorder="1" applyAlignment="1">
      <alignment horizontal="center"/>
    </xf>
    <xf numFmtId="0" fontId="124" fillId="13" borderId="77" xfId="0" applyFont="1" applyFill="1" applyBorder="1" applyAlignment="1">
      <alignment horizontal="center"/>
    </xf>
    <xf numFmtId="0" fontId="7" fillId="15" borderId="78" xfId="0" applyFont="1" applyFill="1" applyBorder="1"/>
    <xf numFmtId="0" fontId="124" fillId="15" borderId="73" xfId="0" applyFont="1" applyFill="1" applyBorder="1" applyAlignment="1">
      <alignment horizontal="center"/>
    </xf>
    <xf numFmtId="0" fontId="70" fillId="15" borderId="73" xfId="0" applyFont="1" applyFill="1" applyBorder="1" applyAlignment="1">
      <alignment horizontal="center"/>
    </xf>
    <xf numFmtId="2" fontId="124" fillId="15" borderId="77" xfId="0" applyNumberFormat="1" applyFont="1" applyFill="1" applyBorder="1" applyAlignment="1">
      <alignment horizontal="center"/>
    </xf>
    <xf numFmtId="2" fontId="70" fillId="15" borderId="77" xfId="0" applyNumberFormat="1" applyFont="1" applyFill="1" applyBorder="1" applyAlignment="1">
      <alignment horizontal="center"/>
    </xf>
    <xf numFmtId="0" fontId="124" fillId="15" borderId="77" xfId="0" applyFont="1" applyFill="1" applyBorder="1" applyAlignment="1">
      <alignment horizontal="center"/>
    </xf>
    <xf numFmtId="0" fontId="70" fillId="15" borderId="77" xfId="0" applyFont="1" applyFill="1" applyBorder="1" applyAlignment="1">
      <alignment horizontal="center"/>
    </xf>
    <xf numFmtId="0" fontId="20" fillId="0" borderId="22" xfId="0" applyFont="1" applyFill="1" applyBorder="1"/>
    <xf numFmtId="0" fontId="20" fillId="6" borderId="22" xfId="0" applyFont="1" applyFill="1" applyBorder="1"/>
    <xf numFmtId="0" fontId="124" fillId="6" borderId="73" xfId="0" applyFont="1" applyFill="1" applyBorder="1" applyAlignment="1">
      <alignment horizontal="center"/>
    </xf>
    <xf numFmtId="0" fontId="70" fillId="6" borderId="73" xfId="0" applyFont="1" applyFill="1" applyBorder="1" applyAlignment="1">
      <alignment horizontal="center"/>
    </xf>
    <xf numFmtId="2" fontId="124" fillId="6" borderId="77" xfId="0" applyNumberFormat="1" applyFont="1" applyFill="1" applyBorder="1" applyAlignment="1">
      <alignment horizontal="center"/>
    </xf>
    <xf numFmtId="2" fontId="70" fillId="6" borderId="77" xfId="0" applyNumberFormat="1" applyFont="1" applyFill="1" applyBorder="1" applyAlignment="1">
      <alignment horizontal="center"/>
    </xf>
    <xf numFmtId="0" fontId="124" fillId="6" borderId="77" xfId="0" applyFont="1" applyFill="1" applyBorder="1" applyAlignment="1">
      <alignment horizontal="center"/>
    </xf>
    <xf numFmtId="0" fontId="70" fillId="6" borderId="77" xfId="0" applyFont="1" applyFill="1" applyBorder="1" applyAlignment="1">
      <alignment horizontal="center"/>
    </xf>
    <xf numFmtId="0" fontId="20" fillId="16" borderId="22" xfId="0" applyFont="1" applyFill="1" applyBorder="1"/>
    <xf numFmtId="0" fontId="124" fillId="16" borderId="73" xfId="0" applyFont="1" applyFill="1" applyBorder="1" applyAlignment="1">
      <alignment horizontal="center"/>
    </xf>
    <xf numFmtId="0" fontId="70" fillId="16" borderId="73" xfId="0" applyFont="1" applyFill="1" applyBorder="1" applyAlignment="1">
      <alignment horizontal="center"/>
    </xf>
    <xf numFmtId="2" fontId="124" fillId="16" borderId="77" xfId="0" applyNumberFormat="1" applyFont="1" applyFill="1" applyBorder="1" applyAlignment="1">
      <alignment horizontal="center"/>
    </xf>
    <xf numFmtId="2" fontId="70" fillId="16" borderId="77" xfId="0" applyNumberFormat="1" applyFont="1" applyFill="1" applyBorder="1" applyAlignment="1">
      <alignment horizontal="center"/>
    </xf>
    <xf numFmtId="0" fontId="124" fillId="16" borderId="77" xfId="0" applyFont="1" applyFill="1" applyBorder="1" applyAlignment="1">
      <alignment horizontal="center"/>
    </xf>
    <xf numFmtId="0" fontId="70" fillId="16" borderId="77" xfId="0" applyFont="1" applyFill="1" applyBorder="1" applyAlignment="1">
      <alignment horizontal="center"/>
    </xf>
    <xf numFmtId="0" fontId="2" fillId="0" borderId="21" xfId="0" applyFont="1" applyFill="1" applyBorder="1"/>
    <xf numFmtId="2" fontId="124" fillId="0" borderId="77" xfId="0" applyNumberFormat="1" applyFont="1" applyFill="1" applyBorder="1" applyAlignment="1">
      <alignment horizontal="center"/>
    </xf>
    <xf numFmtId="1" fontId="70" fillId="0" borderId="22" xfId="0" applyNumberFormat="1" applyFont="1" applyFill="1" applyBorder="1" applyAlignment="1">
      <alignment horizontal="center"/>
    </xf>
    <xf numFmtId="166" fontId="124" fillId="0" borderId="77" xfId="0" applyNumberFormat="1" applyFont="1" applyFill="1" applyBorder="1" applyAlignment="1">
      <alignment horizontal="center"/>
    </xf>
    <xf numFmtId="2" fontId="70" fillId="0" borderId="73" xfId="0" applyNumberFormat="1" applyFont="1" applyFill="1" applyBorder="1" applyAlignment="1">
      <alignment horizontal="center"/>
    </xf>
    <xf numFmtId="0" fontId="70" fillId="17" borderId="73" xfId="0" applyFont="1" applyFill="1" applyBorder="1" applyAlignment="1">
      <alignment horizontal="center"/>
    </xf>
    <xf numFmtId="2" fontId="124" fillId="17" borderId="77" xfId="0" applyNumberFormat="1" applyFont="1" applyFill="1" applyBorder="1" applyAlignment="1">
      <alignment horizontal="center"/>
    </xf>
    <xf numFmtId="2" fontId="70" fillId="17" borderId="77" xfId="0" applyNumberFormat="1" applyFont="1" applyFill="1" applyBorder="1" applyAlignment="1">
      <alignment horizontal="center"/>
    </xf>
    <xf numFmtId="0" fontId="124" fillId="17" borderId="77" xfId="0" applyFont="1" applyFill="1" applyBorder="1" applyAlignment="1">
      <alignment horizontal="center"/>
    </xf>
    <xf numFmtId="0" fontId="70" fillId="17" borderId="77" xfId="0" applyFont="1" applyFill="1" applyBorder="1" applyAlignment="1">
      <alignment horizontal="center"/>
    </xf>
    <xf numFmtId="0" fontId="10" fillId="17" borderId="77" xfId="0" applyFont="1" applyFill="1" applyBorder="1"/>
    <xf numFmtId="2" fontId="70" fillId="0" borderId="77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left"/>
    </xf>
    <xf numFmtId="0" fontId="43" fillId="0" borderId="42" xfId="0" applyFont="1" applyBorder="1"/>
    <xf numFmtId="0" fontId="91" fillId="0" borderId="0" xfId="0" applyFont="1" applyFill="1" applyBorder="1" applyAlignment="1">
      <alignment horizontal="left"/>
    </xf>
    <xf numFmtId="0" fontId="2" fillId="10" borderId="81" xfId="0" applyFont="1" applyFill="1" applyBorder="1"/>
    <xf numFmtId="0" fontId="44" fillId="0" borderId="81" xfId="0" applyFont="1" applyBorder="1" applyAlignment="1">
      <alignment horizontal="center"/>
    </xf>
    <xf numFmtId="0" fontId="26" fillId="10" borderId="81" xfId="0" applyFont="1" applyFill="1" applyBorder="1" applyAlignment="1">
      <alignment horizontal="center"/>
    </xf>
    <xf numFmtId="166" fontId="70" fillId="0" borderId="77" xfId="0" applyNumberFormat="1" applyFont="1" applyBorder="1" applyAlignment="1">
      <alignment horizontal="center"/>
    </xf>
    <xf numFmtId="0" fontId="20" fillId="0" borderId="81" xfId="0" applyFont="1" applyBorder="1"/>
    <xf numFmtId="168" fontId="124" fillId="10" borderId="77" xfId="0" applyNumberFormat="1" applyFont="1" applyFill="1" applyBorder="1" applyAlignment="1">
      <alignment horizontal="center"/>
    </xf>
    <xf numFmtId="167" fontId="124" fillId="10" borderId="77" xfId="0" applyNumberFormat="1" applyFont="1" applyFill="1" applyBorder="1" applyAlignment="1">
      <alignment horizontal="center"/>
    </xf>
    <xf numFmtId="0" fontId="10" fillId="10" borderId="81" xfId="0" applyFont="1" applyFill="1" applyBorder="1" applyAlignment="1">
      <alignment horizontal="center"/>
    </xf>
    <xf numFmtId="0" fontId="10" fillId="10" borderId="77" xfId="0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8" fontId="124" fillId="0" borderId="77" xfId="0" applyNumberFormat="1" applyFont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2" fontId="124" fillId="7" borderId="77" xfId="0" applyNumberFormat="1" applyFont="1" applyFill="1" applyBorder="1" applyAlignment="1">
      <alignment horizontal="center"/>
    </xf>
    <xf numFmtId="2" fontId="124" fillId="14" borderId="77" xfId="0" applyNumberFormat="1" applyFont="1" applyFill="1" applyBorder="1" applyAlignment="1">
      <alignment horizontal="center"/>
    </xf>
    <xf numFmtId="0" fontId="95" fillId="14" borderId="77" xfId="0" applyFont="1" applyFill="1" applyBorder="1"/>
    <xf numFmtId="0" fontId="78" fillId="0" borderId="0" xfId="0" applyFont="1" applyFill="1" applyBorder="1" applyAlignment="1">
      <alignment horizontal="center"/>
    </xf>
    <xf numFmtId="2" fontId="124" fillId="14" borderId="73" xfId="0" applyNumberFormat="1" applyFont="1" applyFill="1" applyBorder="1" applyAlignment="1">
      <alignment horizontal="center"/>
    </xf>
    <xf numFmtId="0" fontId="14" fillId="10" borderId="77" xfId="0" applyFont="1" applyFill="1" applyBorder="1"/>
    <xf numFmtId="167" fontId="124" fillId="0" borderId="77" xfId="0" applyNumberFormat="1" applyFont="1" applyBorder="1" applyAlignment="1">
      <alignment horizontal="center"/>
    </xf>
    <xf numFmtId="0" fontId="126" fillId="0" borderId="78" xfId="0" applyFont="1" applyBorder="1"/>
    <xf numFmtId="0" fontId="127" fillId="0" borderId="77" xfId="0" applyFont="1" applyBorder="1"/>
    <xf numFmtId="0" fontId="128" fillId="0" borderId="77" xfId="0" applyFont="1" applyBorder="1"/>
    <xf numFmtId="168" fontId="44" fillId="0" borderId="77" xfId="0" applyNumberFormat="1" applyFont="1" applyBorder="1" applyAlignment="1">
      <alignment horizontal="center"/>
    </xf>
    <xf numFmtId="0" fontId="55" fillId="0" borderId="46" xfId="0" applyFont="1" applyBorder="1"/>
    <xf numFmtId="167" fontId="124" fillId="0" borderId="77" xfId="0" applyNumberFormat="1" applyFont="1" applyFill="1" applyBorder="1" applyAlignment="1">
      <alignment horizontal="center"/>
    </xf>
    <xf numFmtId="1" fontId="124" fillId="0" borderId="77" xfId="0" applyNumberFormat="1" applyFont="1" applyBorder="1" applyAlignment="1">
      <alignment horizontal="center"/>
    </xf>
    <xf numFmtId="1" fontId="44" fillId="0" borderId="77" xfId="0" applyNumberFormat="1" applyFont="1" applyBorder="1" applyAlignment="1">
      <alignment horizontal="center"/>
    </xf>
    <xf numFmtId="0" fontId="50" fillId="0" borderId="48" xfId="0" applyFont="1" applyFill="1" applyBorder="1" applyAlignment="1">
      <alignment horizontal="left"/>
    </xf>
    <xf numFmtId="167" fontId="44" fillId="0" borderId="77" xfId="0" applyNumberFormat="1" applyFont="1" applyBorder="1" applyAlignment="1">
      <alignment horizontal="center"/>
    </xf>
    <xf numFmtId="0" fontId="52" fillId="10" borderId="77" xfId="0" applyFont="1" applyFill="1" applyBorder="1"/>
    <xf numFmtId="169" fontId="44" fillId="0" borderId="77" xfId="0" applyNumberFormat="1" applyFont="1" applyBorder="1" applyAlignment="1">
      <alignment horizontal="center"/>
    </xf>
    <xf numFmtId="166" fontId="70" fillId="0" borderId="73" xfId="0" applyNumberFormat="1" applyFont="1" applyFill="1" applyBorder="1" applyAlignment="1">
      <alignment horizontal="center"/>
    </xf>
    <xf numFmtId="1" fontId="124" fillId="0" borderId="77" xfId="0" applyNumberFormat="1" applyFont="1" applyFill="1" applyBorder="1" applyAlignment="1">
      <alignment horizontal="center"/>
    </xf>
    <xf numFmtId="166" fontId="70" fillId="0" borderId="22" xfId="0" applyNumberFormat="1" applyFont="1" applyFill="1" applyBorder="1" applyAlignment="1">
      <alignment horizontal="center"/>
    </xf>
    <xf numFmtId="167" fontId="70" fillId="0" borderId="73" xfId="0" applyNumberFormat="1" applyFont="1" applyFill="1" applyBorder="1" applyAlignment="1">
      <alignment horizontal="center"/>
    </xf>
    <xf numFmtId="2" fontId="50" fillId="0" borderId="73" xfId="0" applyNumberFormat="1" applyFont="1" applyBorder="1" applyAlignment="1">
      <alignment horizontal="center"/>
    </xf>
    <xf numFmtId="2" fontId="50" fillId="0" borderId="12" xfId="0" applyNumberFormat="1" applyFont="1" applyBorder="1" applyAlignment="1">
      <alignment horizontal="center"/>
    </xf>
    <xf numFmtId="2" fontId="14" fillId="0" borderId="63" xfId="0" applyNumberFormat="1" applyFont="1" applyBorder="1" applyAlignment="1">
      <alignment horizontal="center"/>
    </xf>
    <xf numFmtId="2" fontId="111" fillId="0" borderId="77" xfId="0" applyNumberFormat="1" applyFont="1" applyBorder="1" applyAlignment="1">
      <alignment horizontal="center"/>
    </xf>
    <xf numFmtId="2" fontId="14" fillId="0" borderId="80" xfId="0" applyNumberFormat="1" applyFont="1" applyBorder="1" applyAlignment="1">
      <alignment horizontal="center"/>
    </xf>
    <xf numFmtId="166" fontId="16" fillId="0" borderId="77" xfId="0" applyNumberFormat="1" applyFont="1" applyBorder="1" applyAlignment="1">
      <alignment horizontal="center"/>
    </xf>
    <xf numFmtId="2" fontId="14" fillId="0" borderId="70" xfId="0" applyNumberFormat="1" applyFont="1" applyBorder="1" applyAlignment="1">
      <alignment horizontal="center"/>
    </xf>
    <xf numFmtId="2" fontId="16" fillId="0" borderId="79" xfId="0" applyNumberFormat="1" applyFont="1" applyBorder="1" applyAlignment="1">
      <alignment horizontal="center"/>
    </xf>
    <xf numFmtId="2" fontId="16" fillId="0" borderId="73" xfId="0" applyNumberFormat="1" applyFont="1" applyBorder="1" applyAlignment="1">
      <alignment horizontal="center"/>
    </xf>
    <xf numFmtId="2" fontId="16" fillId="0" borderId="69" xfId="0" applyNumberFormat="1" applyFont="1" applyBorder="1" applyAlignment="1">
      <alignment horizontal="center"/>
    </xf>
    <xf numFmtId="2" fontId="16" fillId="0" borderId="77" xfId="0" applyNumberFormat="1" applyFont="1" applyBorder="1"/>
    <xf numFmtId="2" fontId="16" fillId="0" borderId="63" xfId="0" applyNumberFormat="1" applyFont="1" applyBorder="1" applyAlignment="1">
      <alignment horizontal="center"/>
    </xf>
    <xf numFmtId="2" fontId="14" fillId="0" borderId="6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55" fillId="0" borderId="3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4" fillId="0" borderId="4" xfId="0" applyFont="1" applyBorder="1" applyAlignment="1">
      <alignment horizontal="left"/>
    </xf>
    <xf numFmtId="2" fontId="16" fillId="0" borderId="80" xfId="0" applyNumberFormat="1" applyFont="1" applyBorder="1" applyAlignment="1">
      <alignment horizontal="center"/>
    </xf>
    <xf numFmtId="2" fontId="16" fillId="0" borderId="80" xfId="0" applyNumberFormat="1" applyFont="1" applyFill="1" applyBorder="1" applyAlignment="1">
      <alignment horizontal="center"/>
    </xf>
    <xf numFmtId="166" fontId="16" fillId="0" borderId="77" xfId="0" applyNumberFormat="1" applyFont="1" applyFill="1" applyBorder="1" applyAlignment="1">
      <alignment horizontal="center"/>
    </xf>
    <xf numFmtId="2" fontId="14" fillId="0" borderId="70" xfId="0" applyNumberFormat="1" applyFont="1" applyFill="1" applyBorder="1" applyAlignment="1">
      <alignment horizontal="center"/>
    </xf>
    <xf numFmtId="2" fontId="16" fillId="0" borderId="75" xfId="0" applyNumberFormat="1" applyFont="1" applyBorder="1" applyAlignment="1">
      <alignment horizontal="center"/>
    </xf>
    <xf numFmtId="2" fontId="16" fillId="0" borderId="48" xfId="0" applyNumberFormat="1" applyFont="1" applyFill="1" applyBorder="1" applyAlignment="1">
      <alignment horizontal="center"/>
    </xf>
    <xf numFmtId="2" fontId="17" fillId="0" borderId="58" xfId="0" applyNumberFormat="1" applyFont="1" applyFill="1" applyBorder="1" applyAlignment="1">
      <alignment horizontal="center"/>
    </xf>
    <xf numFmtId="2" fontId="16" fillId="0" borderId="58" xfId="0" applyNumberFormat="1" applyFont="1" applyFill="1" applyBorder="1" applyAlignment="1">
      <alignment horizontal="center"/>
    </xf>
    <xf numFmtId="2" fontId="16" fillId="0" borderId="58" xfId="0" applyNumberFormat="1" applyFont="1" applyBorder="1" applyAlignment="1">
      <alignment horizontal="center"/>
    </xf>
    <xf numFmtId="2" fontId="14" fillId="0" borderId="38" xfId="0" applyNumberFormat="1" applyFont="1" applyBorder="1" applyAlignment="1">
      <alignment horizontal="center"/>
    </xf>
    <xf numFmtId="2" fontId="16" fillId="0" borderId="77" xfId="0" applyNumberFormat="1" applyFont="1" applyFill="1" applyBorder="1" applyAlignment="1">
      <alignment horizontal="left"/>
    </xf>
    <xf numFmtId="2" fontId="16" fillId="0" borderId="63" xfId="0" applyNumberFormat="1" applyFont="1" applyFill="1" applyBorder="1" applyAlignment="1">
      <alignment horizontal="center"/>
    </xf>
    <xf numFmtId="2" fontId="14" fillId="0" borderId="38" xfId="0" applyNumberFormat="1" applyFont="1" applyFill="1" applyBorder="1" applyAlignment="1">
      <alignment horizontal="center"/>
    </xf>
    <xf numFmtId="2" fontId="14" fillId="0" borderId="54" xfId="0" applyNumberFormat="1" applyFont="1" applyBorder="1" applyAlignment="1">
      <alignment horizontal="center"/>
    </xf>
    <xf numFmtId="2" fontId="16" fillId="0" borderId="38" xfId="0" applyNumberFormat="1" applyFont="1" applyBorder="1" applyAlignment="1">
      <alignment horizontal="center"/>
    </xf>
    <xf numFmtId="2" fontId="16" fillId="0" borderId="38" xfId="0" applyNumberFormat="1" applyFont="1" applyFill="1" applyBorder="1" applyAlignment="1">
      <alignment horizontal="center"/>
    </xf>
    <xf numFmtId="166" fontId="16" fillId="0" borderId="38" xfId="0" applyNumberFormat="1" applyFont="1" applyBorder="1" applyAlignment="1">
      <alignment horizontal="center"/>
    </xf>
    <xf numFmtId="2" fontId="14" fillId="0" borderId="48" xfId="0" applyNumberFormat="1" applyFont="1" applyFill="1" applyBorder="1" applyAlignment="1">
      <alignment horizontal="center"/>
    </xf>
    <xf numFmtId="2" fontId="17" fillId="0" borderId="61" xfId="0" applyNumberFormat="1" applyFont="1" applyFill="1" applyBorder="1" applyAlignment="1">
      <alignment horizontal="center"/>
    </xf>
    <xf numFmtId="2" fontId="14" fillId="0" borderId="65" xfId="0" applyNumberFormat="1" applyFont="1" applyFill="1" applyBorder="1" applyAlignment="1">
      <alignment horizontal="center"/>
    </xf>
    <xf numFmtId="2" fontId="14" fillId="0" borderId="54" xfId="0" applyNumberFormat="1" applyFont="1" applyFill="1" applyBorder="1" applyAlignment="1">
      <alignment horizontal="center"/>
    </xf>
    <xf numFmtId="2" fontId="14" fillId="0" borderId="81" xfId="0" applyNumberFormat="1" applyFont="1" applyFill="1" applyBorder="1" applyAlignment="1">
      <alignment horizontal="center"/>
    </xf>
    <xf numFmtId="2" fontId="16" fillId="0" borderId="0" xfId="0" applyNumberFormat="1" applyFont="1" applyFill="1" applyAlignment="1">
      <alignment horizontal="center"/>
    </xf>
    <xf numFmtId="2" fontId="16" fillId="0" borderId="78" xfId="0" applyNumberFormat="1" applyFont="1" applyBorder="1" applyAlignment="1">
      <alignment horizontal="center"/>
    </xf>
    <xf numFmtId="2" fontId="17" fillId="0" borderId="82" xfId="0" applyNumberFormat="1" applyFont="1" applyFill="1" applyBorder="1" applyAlignment="1">
      <alignment horizontal="center"/>
    </xf>
    <xf numFmtId="2" fontId="17" fillId="0" borderId="79" xfId="0" applyNumberFormat="1" applyFont="1" applyBorder="1" applyAlignment="1">
      <alignment horizontal="center"/>
    </xf>
    <xf numFmtId="2" fontId="16" fillId="0" borderId="70" xfId="0" applyNumberFormat="1" applyFont="1" applyBorder="1" applyAlignment="1">
      <alignment horizontal="center"/>
    </xf>
    <xf numFmtId="0" fontId="51" fillId="0" borderId="80" xfId="0" applyFont="1" applyFill="1" applyBorder="1" applyAlignment="1">
      <alignment horizontal="left"/>
    </xf>
    <xf numFmtId="2" fontId="17" fillId="0" borderId="77" xfId="0" applyNumberFormat="1" applyFont="1" applyBorder="1"/>
    <xf numFmtId="2" fontId="111" fillId="0" borderId="38" xfId="0" applyNumberFormat="1" applyFont="1" applyBorder="1" applyAlignment="1">
      <alignment horizontal="center"/>
    </xf>
    <xf numFmtId="2" fontId="16" fillId="0" borderId="78" xfId="0" applyNumberFormat="1" applyFont="1" applyFill="1" applyBorder="1" applyAlignment="1">
      <alignment horizontal="center"/>
    </xf>
    <xf numFmtId="2" fontId="14" fillId="0" borderId="58" xfId="0" applyNumberFormat="1" applyFont="1" applyBorder="1" applyAlignment="1">
      <alignment horizontal="center"/>
    </xf>
    <xf numFmtId="0" fontId="0" fillId="0" borderId="58" xfId="0" applyFill="1" applyBorder="1" applyAlignment="1">
      <alignment horizontal="right"/>
    </xf>
    <xf numFmtId="2" fontId="66" fillId="0" borderId="77" xfId="0" applyNumberFormat="1" applyFont="1" applyFill="1" applyBorder="1" applyAlignment="1">
      <alignment horizontal="center"/>
    </xf>
    <xf numFmtId="165" fontId="51" fillId="0" borderId="68" xfId="0" applyNumberFormat="1" applyFont="1" applyBorder="1" applyAlignment="1">
      <alignment horizontal="center"/>
    </xf>
    <xf numFmtId="2" fontId="17" fillId="0" borderId="66" xfId="0" applyNumberFormat="1" applyFont="1" applyFill="1" applyBorder="1" applyAlignment="1">
      <alignment horizontal="center"/>
    </xf>
    <xf numFmtId="166" fontId="82" fillId="0" borderId="81" xfId="0" applyNumberFormat="1" applyFont="1" applyBorder="1" applyAlignment="1"/>
    <xf numFmtId="1" fontId="82" fillId="0" borderId="75" xfId="0" applyNumberFormat="1" applyFont="1" applyBorder="1" applyAlignment="1">
      <alignment horizontal="center"/>
    </xf>
    <xf numFmtId="2" fontId="82" fillId="2" borderId="81" xfId="0" applyNumberFormat="1" applyFont="1" applyFill="1" applyBorder="1" applyAlignment="1"/>
    <xf numFmtId="0" fontId="7" fillId="0" borderId="81" xfId="0" applyFont="1" applyFill="1" applyBorder="1" applyAlignment="1">
      <alignment horizontal="left"/>
    </xf>
    <xf numFmtId="0" fontId="71" fillId="0" borderId="82" xfId="0" applyFont="1" applyFill="1" applyBorder="1" applyAlignment="1">
      <alignment horizontal="left"/>
    </xf>
    <xf numFmtId="165" fontId="14" fillId="0" borderId="68" xfId="0" applyNumberFormat="1" applyFont="1" applyBorder="1" applyAlignment="1">
      <alignment horizontal="left"/>
    </xf>
    <xf numFmtId="165" fontId="14" fillId="0" borderId="68" xfId="0" applyNumberFormat="1" applyFont="1" applyBorder="1" applyAlignment="1">
      <alignment horizontal="center"/>
    </xf>
    <xf numFmtId="165" fontId="121" fillId="0" borderId="68" xfId="0" applyNumberFormat="1" applyFont="1" applyBorder="1" applyAlignment="1">
      <alignment horizontal="right"/>
    </xf>
    <xf numFmtId="0" fontId="119" fillId="0" borderId="68" xfId="0" applyFont="1" applyBorder="1" applyAlignment="1">
      <alignment horizontal="right"/>
    </xf>
    <xf numFmtId="0" fontId="121" fillId="0" borderId="54" xfId="0" applyFont="1" applyBorder="1" applyAlignment="1">
      <alignment horizontal="right"/>
    </xf>
    <xf numFmtId="0" fontId="121" fillId="0" borderId="68" xfId="0" applyFont="1" applyBorder="1" applyAlignment="1">
      <alignment horizontal="right"/>
    </xf>
    <xf numFmtId="2" fontId="17" fillId="0" borderId="69" xfId="0" applyNumberFormat="1" applyFont="1" applyBorder="1" applyAlignment="1">
      <alignment horizontal="center"/>
    </xf>
    <xf numFmtId="0" fontId="66" fillId="0" borderId="0" xfId="0" applyFont="1" applyFill="1" applyAlignment="1">
      <alignment horizontal="center"/>
    </xf>
    <xf numFmtId="2" fontId="50" fillId="0" borderId="7" xfId="0" applyNumberFormat="1" applyFont="1" applyBorder="1" applyAlignment="1">
      <alignment horizontal="center"/>
    </xf>
    <xf numFmtId="2" fontId="14" fillId="0" borderId="64" xfId="0" applyNumberFormat="1" applyFont="1" applyBorder="1" applyAlignment="1">
      <alignment horizontal="center"/>
    </xf>
    <xf numFmtId="2" fontId="14" fillId="0" borderId="66" xfId="0" applyNumberFormat="1" applyFont="1" applyBorder="1" applyAlignment="1">
      <alignment horizontal="center"/>
    </xf>
    <xf numFmtId="2" fontId="10" fillId="0" borderId="29" xfId="0" applyNumberFormat="1" applyFont="1" applyFill="1" applyBorder="1" applyAlignment="1">
      <alignment horizontal="center" vertical="center"/>
    </xf>
    <xf numFmtId="2" fontId="32" fillId="0" borderId="37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0" fillId="0" borderId="29" xfId="0" applyNumberFormat="1" applyFont="1" applyBorder="1" applyAlignment="1">
      <alignment horizontal="center" vertical="center"/>
    </xf>
    <xf numFmtId="0" fontId="2" fillId="0" borderId="66" xfId="0" applyFont="1" applyFill="1" applyBorder="1"/>
    <xf numFmtId="2" fontId="105" fillId="0" borderId="37" xfId="0" applyNumberFormat="1" applyFont="1" applyBorder="1" applyAlignment="1">
      <alignment horizontal="center"/>
    </xf>
    <xf numFmtId="2" fontId="32" fillId="0" borderId="37" xfId="0" applyNumberFormat="1" applyFont="1" applyBorder="1" applyAlignment="1">
      <alignment horizontal="center"/>
    </xf>
    <xf numFmtId="2" fontId="129" fillId="0" borderId="37" xfId="0" applyNumberFormat="1" applyFont="1" applyBorder="1" applyAlignment="1">
      <alignment horizontal="center" vertical="center"/>
    </xf>
    <xf numFmtId="166" fontId="129" fillId="0" borderId="24" xfId="0" applyNumberFormat="1" applyFont="1" applyBorder="1" applyAlignment="1">
      <alignment horizontal="center" vertical="center"/>
    </xf>
    <xf numFmtId="1" fontId="82" fillId="2" borderId="81" xfId="0" applyNumberFormat="1" applyFont="1" applyFill="1" applyBorder="1" applyAlignment="1">
      <alignment horizontal="center"/>
    </xf>
    <xf numFmtId="1" fontId="82" fillId="0" borderId="81" xfId="0" applyNumberFormat="1" applyFont="1" applyBorder="1" applyAlignment="1">
      <alignment horizontal="center"/>
    </xf>
    <xf numFmtId="164" fontId="32" fillId="0" borderId="24" xfId="2" applyFont="1" applyBorder="1" applyAlignment="1">
      <alignment horizontal="center" vertical="center"/>
    </xf>
    <xf numFmtId="171" fontId="32" fillId="0" borderId="24" xfId="2" applyNumberFormat="1" applyFont="1" applyBorder="1" applyAlignment="1">
      <alignment horizontal="center" vertical="center"/>
    </xf>
    <xf numFmtId="172" fontId="32" fillId="0" borderId="24" xfId="2" applyNumberFormat="1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/>
    </xf>
    <xf numFmtId="2" fontId="33" fillId="0" borderId="0" xfId="0" applyNumberFormat="1" applyFont="1" applyFill="1" applyBorder="1"/>
    <xf numFmtId="9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9" fontId="15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111" fillId="0" borderId="77" xfId="0" applyNumberFormat="1" applyFont="1" applyFill="1" applyBorder="1" applyAlignment="1">
      <alignment horizontal="center"/>
    </xf>
    <xf numFmtId="2" fontId="17" fillId="0" borderId="81" xfId="0" applyNumberFormat="1" applyFont="1" applyFill="1" applyBorder="1" applyAlignment="1">
      <alignment horizontal="center"/>
    </xf>
    <xf numFmtId="166" fontId="16" fillId="0" borderId="81" xfId="0" applyNumberFormat="1" applyFont="1" applyFill="1" applyBorder="1" applyAlignment="1">
      <alignment horizontal="center"/>
    </xf>
    <xf numFmtId="2" fontId="16" fillId="0" borderId="74" xfId="0" applyNumberFormat="1" applyFont="1" applyBorder="1" applyAlignment="1">
      <alignment horizontal="left"/>
    </xf>
    <xf numFmtId="0" fontId="60" fillId="0" borderId="19" xfId="0" applyFont="1" applyBorder="1" applyAlignment="1">
      <alignment horizontal="center"/>
    </xf>
    <xf numFmtId="2" fontId="32" fillId="0" borderId="6" xfId="0" applyNumberFormat="1" applyFont="1" applyBorder="1" applyAlignment="1">
      <alignment horizontal="center" vertical="center"/>
    </xf>
    <xf numFmtId="0" fontId="60" fillId="0" borderId="0" xfId="0" applyFont="1" applyFill="1" applyBorder="1" applyAlignment="1">
      <alignment horizontal="left"/>
    </xf>
    <xf numFmtId="0" fontId="60" fillId="0" borderId="1" xfId="0" applyFont="1" applyFill="1" applyBorder="1" applyAlignment="1">
      <alignment horizontal="left"/>
    </xf>
    <xf numFmtId="0" fontId="121" fillId="0" borderId="83" xfId="0" applyFont="1" applyFill="1" applyBorder="1" applyAlignment="1">
      <alignment horizontal="right"/>
    </xf>
    <xf numFmtId="0" fontId="60" fillId="0" borderId="4" xfId="0" applyFont="1" applyFill="1" applyBorder="1" applyAlignment="1">
      <alignment horizontal="left"/>
    </xf>
    <xf numFmtId="0" fontId="0" fillId="0" borderId="86" xfId="0" applyFill="1" applyBorder="1" applyAlignment="1">
      <alignment horizontal="center"/>
    </xf>
    <xf numFmtId="0" fontId="55" fillId="0" borderId="35" xfId="0" applyFont="1" applyFill="1" applyBorder="1" applyAlignment="1">
      <alignment horizontal="left"/>
    </xf>
    <xf numFmtId="165" fontId="14" fillId="0" borderId="68" xfId="0" applyNumberFormat="1" applyFont="1" applyFill="1" applyBorder="1" applyAlignment="1">
      <alignment horizontal="left"/>
    </xf>
    <xf numFmtId="165" fontId="55" fillId="0" borderId="83" xfId="0" applyNumberFormat="1" applyFont="1" applyFill="1" applyBorder="1" applyAlignment="1">
      <alignment horizontal="left"/>
    </xf>
    <xf numFmtId="0" fontId="31" fillId="0" borderId="76" xfId="0" applyFont="1" applyFill="1" applyBorder="1" applyAlignment="1">
      <alignment horizontal="left"/>
    </xf>
    <xf numFmtId="0" fontId="60" fillId="0" borderId="72" xfId="0" applyFont="1" applyFill="1" applyBorder="1" applyAlignment="1">
      <alignment horizontal="left"/>
    </xf>
    <xf numFmtId="0" fontId="44" fillId="0" borderId="72" xfId="0" applyFont="1" applyFill="1" applyBorder="1" applyAlignment="1">
      <alignment horizontal="left"/>
    </xf>
    <xf numFmtId="0" fontId="60" fillId="0" borderId="14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43" fillId="0" borderId="14" xfId="0" applyFont="1" applyFill="1" applyBorder="1" applyAlignment="1">
      <alignment horizontal="center"/>
    </xf>
    <xf numFmtId="0" fontId="46" fillId="0" borderId="14" xfId="0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10" xfId="0" applyFont="1" applyFill="1" applyBorder="1" applyAlignment="1">
      <alignment horizontal="left"/>
    </xf>
    <xf numFmtId="0" fontId="43" fillId="0" borderId="14" xfId="0" applyFont="1" applyFill="1" applyBorder="1" applyAlignment="1">
      <alignment horizontal="left"/>
    </xf>
    <xf numFmtId="0" fontId="0" fillId="0" borderId="54" xfId="0" applyBorder="1" applyAlignment="1">
      <alignment horizontal="center"/>
    </xf>
    <xf numFmtId="0" fontId="131" fillId="0" borderId="75" xfId="0" applyFont="1" applyBorder="1"/>
    <xf numFmtId="0" fontId="0" fillId="0" borderId="26" xfId="0" applyBorder="1" applyAlignment="1">
      <alignment horizontal="center"/>
    </xf>
    <xf numFmtId="0" fontId="132" fillId="0" borderId="44" xfId="0" applyFont="1" applyBorder="1"/>
    <xf numFmtId="0" fontId="0" fillId="0" borderId="57" xfId="0" applyBorder="1" applyAlignment="1">
      <alignment horizontal="center"/>
    </xf>
    <xf numFmtId="0" fontId="134" fillId="0" borderId="61" xfId="0" applyFont="1" applyBorder="1"/>
    <xf numFmtId="0" fontId="0" fillId="7" borderId="60" xfId="0" applyFill="1" applyBorder="1" applyAlignment="1">
      <alignment horizontal="center"/>
    </xf>
    <xf numFmtId="0" fontId="7" fillId="0" borderId="7" xfId="0" applyFont="1" applyBorder="1"/>
    <xf numFmtId="0" fontId="7" fillId="0" borderId="73" xfId="0" applyFont="1" applyBorder="1"/>
    <xf numFmtId="0" fontId="7" fillId="0" borderId="69" xfId="0" applyFont="1" applyBorder="1"/>
    <xf numFmtId="0" fontId="133" fillId="0" borderId="82" xfId="0" applyFont="1" applyBorder="1" applyAlignment="1">
      <alignment horizontal="center"/>
    </xf>
    <xf numFmtId="0" fontId="43" fillId="0" borderId="60" xfId="0" applyFont="1" applyBorder="1" applyAlignment="1">
      <alignment horizontal="center"/>
    </xf>
    <xf numFmtId="0" fontId="135" fillId="7" borderId="55" xfId="0" applyFont="1" applyFill="1" applyBorder="1" applyAlignment="1">
      <alignment horizontal="center"/>
    </xf>
    <xf numFmtId="2" fontId="39" fillId="0" borderId="88" xfId="0" applyNumberFormat="1" applyFont="1" applyBorder="1" applyAlignment="1">
      <alignment horizontal="center"/>
    </xf>
    <xf numFmtId="2" fontId="39" fillId="0" borderId="48" xfId="0" applyNumberFormat="1" applyFont="1" applyBorder="1" applyAlignment="1">
      <alignment horizontal="center"/>
    </xf>
    <xf numFmtId="2" fontId="39" fillId="0" borderId="44" xfId="0" applyNumberFormat="1" applyFont="1" applyBorder="1" applyAlignment="1">
      <alignment horizontal="center"/>
    </xf>
    <xf numFmtId="0" fontId="50" fillId="0" borderId="80" xfId="0" applyFont="1" applyBorder="1" applyAlignment="1">
      <alignment horizontal="center"/>
    </xf>
    <xf numFmtId="2" fontId="50" fillId="0" borderId="75" xfId="0" applyNumberFormat="1" applyFont="1" applyBorder="1" applyAlignment="1">
      <alignment horizontal="center"/>
    </xf>
    <xf numFmtId="0" fontId="50" fillId="0" borderId="81" xfId="0" applyFont="1" applyBorder="1" applyAlignment="1">
      <alignment horizontal="center"/>
    </xf>
    <xf numFmtId="0" fontId="54" fillId="18" borderId="45" xfId="0" applyFont="1" applyFill="1" applyBorder="1"/>
    <xf numFmtId="0" fontId="101" fillId="18" borderId="45" xfId="0" applyFont="1" applyFill="1" applyBorder="1"/>
    <xf numFmtId="0" fontId="50" fillId="0" borderId="40" xfId="0" applyFont="1" applyBorder="1" applyAlignment="1">
      <alignment horizontal="center"/>
    </xf>
    <xf numFmtId="2" fontId="50" fillId="0" borderId="44" xfId="0" applyNumberFormat="1" applyFont="1" applyBorder="1" applyAlignment="1">
      <alignment horizontal="center"/>
    </xf>
    <xf numFmtId="0" fontId="50" fillId="0" borderId="58" xfId="0" applyFont="1" applyBorder="1" applyAlignment="1">
      <alignment horizontal="center"/>
    </xf>
    <xf numFmtId="2" fontId="136" fillId="0" borderId="38" xfId="0" applyNumberFormat="1" applyFont="1" applyBorder="1" applyAlignment="1">
      <alignment horizontal="center"/>
    </xf>
    <xf numFmtId="2" fontId="136" fillId="0" borderId="81" xfId="0" applyNumberFormat="1" applyFont="1" applyBorder="1" applyAlignment="1">
      <alignment horizontal="center"/>
    </xf>
    <xf numFmtId="0" fontId="135" fillId="0" borderId="31" xfId="0" applyFont="1" applyBorder="1" applyAlignment="1">
      <alignment horizontal="center"/>
    </xf>
    <xf numFmtId="2" fontId="70" fillId="19" borderId="73" xfId="0" applyNumberFormat="1" applyFont="1" applyFill="1" applyBorder="1" applyAlignment="1">
      <alignment horizontal="center"/>
    </xf>
    <xf numFmtId="0" fontId="124" fillId="8" borderId="77" xfId="0" applyFont="1" applyFill="1" applyBorder="1" applyAlignment="1">
      <alignment horizontal="center"/>
    </xf>
    <xf numFmtId="2" fontId="124" fillId="8" borderId="77" xfId="0" applyNumberFormat="1" applyFont="1" applyFill="1" applyBorder="1" applyAlignment="1">
      <alignment horizontal="center"/>
    </xf>
    <xf numFmtId="0" fontId="124" fillId="8" borderId="73" xfId="0" applyFont="1" applyFill="1" applyBorder="1" applyAlignment="1">
      <alignment horizontal="center"/>
    </xf>
    <xf numFmtId="0" fontId="70" fillId="8" borderId="73" xfId="0" applyFont="1" applyFill="1" applyBorder="1" applyAlignment="1">
      <alignment horizontal="center"/>
    </xf>
    <xf numFmtId="2" fontId="69" fillId="18" borderId="73" xfId="0" applyNumberFormat="1" applyFont="1" applyFill="1" applyBorder="1" applyAlignment="1">
      <alignment horizontal="center"/>
    </xf>
    <xf numFmtId="0" fontId="26" fillId="18" borderId="73" xfId="0" applyFont="1" applyFill="1" applyBorder="1" applyAlignment="1">
      <alignment horizontal="center"/>
    </xf>
    <xf numFmtId="2" fontId="49" fillId="8" borderId="77" xfId="0" applyNumberFormat="1" applyFont="1" applyFill="1" applyBorder="1" applyAlignment="1">
      <alignment horizontal="center"/>
    </xf>
    <xf numFmtId="2" fontId="90" fillId="8" borderId="77" xfId="0" applyNumberFormat="1" applyFont="1" applyFill="1" applyBorder="1" applyAlignment="1">
      <alignment horizontal="center"/>
    </xf>
    <xf numFmtId="2" fontId="135" fillId="0" borderId="80" xfId="0" applyNumberFormat="1" applyFont="1" applyBorder="1" applyAlignment="1">
      <alignment horizontal="center"/>
    </xf>
    <xf numFmtId="0" fontId="14" fillId="0" borderId="70" xfId="0" applyFont="1" applyFill="1" applyBorder="1"/>
    <xf numFmtId="0" fontId="8" fillId="0" borderId="35" xfId="0" applyFont="1" applyBorder="1" applyAlignment="1">
      <alignment horizontal="left"/>
    </xf>
    <xf numFmtId="0" fontId="0" fillId="0" borderId="6" xfId="0" applyFill="1" applyBorder="1"/>
    <xf numFmtId="1" fontId="2" fillId="0" borderId="71" xfId="0" applyNumberFormat="1" applyFont="1" applyFill="1" applyBorder="1" applyAlignment="1">
      <alignment horizontal="center"/>
    </xf>
    <xf numFmtId="0" fontId="46" fillId="0" borderId="72" xfId="0" applyFont="1" applyFill="1" applyBorder="1" applyAlignment="1">
      <alignment horizontal="left"/>
    </xf>
    <xf numFmtId="1" fontId="60" fillId="0" borderId="71" xfId="0" applyNumberFormat="1" applyFont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165" fontId="121" fillId="0" borderId="68" xfId="0" applyNumberFormat="1" applyFont="1" applyFill="1" applyBorder="1" applyAlignment="1">
      <alignment horizontal="right"/>
    </xf>
    <xf numFmtId="165" fontId="121" fillId="0" borderId="83" xfId="0" applyNumberFormat="1" applyFont="1" applyFill="1" applyBorder="1" applyAlignment="1">
      <alignment horizontal="right"/>
    </xf>
    <xf numFmtId="0" fontId="2" fillId="0" borderId="79" xfId="0" applyFont="1" applyFill="1" applyBorder="1"/>
    <xf numFmtId="0" fontId="2" fillId="0" borderId="8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right"/>
    </xf>
    <xf numFmtId="0" fontId="119" fillId="0" borderId="54" xfId="0" applyFont="1" applyBorder="1" applyAlignment="1">
      <alignment horizontal="right"/>
    </xf>
    <xf numFmtId="0" fontId="2" fillId="0" borderId="65" xfId="0" applyFont="1" applyBorder="1"/>
    <xf numFmtId="0" fontId="43" fillId="0" borderId="7" xfId="0" applyFont="1" applyBorder="1" applyAlignment="1">
      <alignment horizontal="center"/>
    </xf>
    <xf numFmtId="0" fontId="0" fillId="0" borderId="29" xfId="0" applyBorder="1"/>
    <xf numFmtId="0" fontId="43" fillId="0" borderId="36" xfId="0" applyFont="1" applyBorder="1" applyAlignment="1">
      <alignment horizontal="center"/>
    </xf>
    <xf numFmtId="1" fontId="20" fillId="0" borderId="79" xfId="0" applyNumberFormat="1" applyFont="1" applyFill="1" applyBorder="1" applyAlignment="1">
      <alignment horizontal="center"/>
    </xf>
    <xf numFmtId="0" fontId="51" fillId="0" borderId="68" xfId="0" applyFont="1" applyFill="1" applyBorder="1" applyAlignment="1">
      <alignment horizontal="right"/>
    </xf>
    <xf numFmtId="0" fontId="51" fillId="0" borderId="83" xfId="0" applyFont="1" applyFill="1" applyBorder="1" applyAlignment="1">
      <alignment horizontal="right"/>
    </xf>
    <xf numFmtId="0" fontId="43" fillId="0" borderId="37" xfId="0" applyFont="1" applyBorder="1" applyAlignment="1">
      <alignment horizontal="center"/>
    </xf>
    <xf numFmtId="0" fontId="60" fillId="0" borderId="56" xfId="0" applyFont="1" applyFill="1" applyBorder="1" applyAlignment="1">
      <alignment horizontal="left"/>
    </xf>
    <xf numFmtId="166" fontId="20" fillId="0" borderId="65" xfId="0" applyNumberFormat="1" applyFont="1" applyBorder="1" applyAlignment="1">
      <alignment horizontal="center"/>
    </xf>
    <xf numFmtId="1" fontId="16" fillId="0" borderId="65" xfId="0" applyNumberFormat="1" applyFont="1" applyBorder="1" applyAlignment="1">
      <alignment horizontal="center"/>
    </xf>
    <xf numFmtId="0" fontId="20" fillId="0" borderId="38" xfId="0" applyFont="1" applyFill="1" applyBorder="1"/>
    <xf numFmtId="0" fontId="20" fillId="0" borderId="56" xfId="0" applyFont="1" applyFill="1" applyBorder="1" applyAlignment="1">
      <alignment horizontal="right"/>
    </xf>
    <xf numFmtId="0" fontId="8" fillId="0" borderId="83" xfId="0" applyFont="1" applyBorder="1" applyAlignment="1">
      <alignment horizontal="left"/>
    </xf>
    <xf numFmtId="0" fontId="0" fillId="0" borderId="76" xfId="0" applyFill="1" applyBorder="1" applyAlignment="1">
      <alignment horizontal="right"/>
    </xf>
    <xf numFmtId="0" fontId="43" fillId="0" borderId="72" xfId="0" applyFont="1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60" fillId="0" borderId="14" xfId="0" applyFont="1" applyBorder="1" applyAlignment="1">
      <alignment horizontal="left"/>
    </xf>
    <xf numFmtId="0" fontId="51" fillId="0" borderId="54" xfId="0" applyFont="1" applyFill="1" applyBorder="1" applyAlignment="1">
      <alignment horizontal="right"/>
    </xf>
    <xf numFmtId="0" fontId="43" fillId="0" borderId="27" xfId="0" applyFont="1" applyBorder="1"/>
    <xf numFmtId="0" fontId="2" fillId="0" borderId="82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left"/>
    </xf>
    <xf numFmtId="0" fontId="2" fillId="0" borderId="60" xfId="0" applyFont="1" applyFill="1" applyBorder="1" applyAlignment="1">
      <alignment horizontal="center"/>
    </xf>
    <xf numFmtId="1" fontId="94" fillId="0" borderId="52" xfId="0" applyNumberFormat="1" applyFont="1" applyFill="1" applyBorder="1" applyAlignment="1">
      <alignment horizontal="center"/>
    </xf>
    <xf numFmtId="0" fontId="44" fillId="0" borderId="38" xfId="0" applyFont="1" applyBorder="1" applyAlignment="1">
      <alignment horizontal="left"/>
    </xf>
    <xf numFmtId="0" fontId="7" fillId="0" borderId="55" xfId="0" applyFont="1" applyBorder="1" applyAlignment="1">
      <alignment horizontal="center"/>
    </xf>
    <xf numFmtId="0" fontId="60" fillId="0" borderId="8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2" fontId="20" fillId="0" borderId="74" xfId="0" applyNumberFormat="1" applyFont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8" fillId="0" borderId="57" xfId="0" applyFont="1" applyBorder="1" applyAlignment="1">
      <alignment horizontal="left"/>
    </xf>
    <xf numFmtId="0" fontId="121" fillId="0" borderId="83" xfId="0" applyFont="1" applyBorder="1" applyAlignment="1">
      <alignment horizontal="right"/>
    </xf>
    <xf numFmtId="166" fontId="16" fillId="0" borderId="65" xfId="0" applyNumberFormat="1" applyFont="1" applyBorder="1" applyAlignment="1">
      <alignment horizontal="center"/>
    </xf>
    <xf numFmtId="0" fontId="31" fillId="0" borderId="79" xfId="0" applyFont="1" applyFill="1" applyBorder="1" applyAlignment="1">
      <alignment horizontal="left"/>
    </xf>
    <xf numFmtId="0" fontId="31" fillId="0" borderId="82" xfId="0" applyFont="1" applyFill="1" applyBorder="1"/>
    <xf numFmtId="0" fontId="43" fillId="0" borderId="10" xfId="0" applyFont="1" applyFill="1" applyBorder="1" applyAlignment="1">
      <alignment horizontal="center"/>
    </xf>
    <xf numFmtId="0" fontId="2" fillId="0" borderId="88" xfId="0" applyFont="1" applyFill="1" applyBorder="1"/>
    <xf numFmtId="0" fontId="14" fillId="0" borderId="56" xfId="0" applyFont="1" applyFill="1" applyBorder="1" applyAlignment="1">
      <alignment horizontal="center"/>
    </xf>
    <xf numFmtId="0" fontId="14" fillId="0" borderId="60" xfId="0" applyFont="1" applyFill="1" applyBorder="1" applyAlignment="1">
      <alignment horizontal="center"/>
    </xf>
    <xf numFmtId="0" fontId="14" fillId="0" borderId="79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left"/>
    </xf>
    <xf numFmtId="0" fontId="14" fillId="0" borderId="54" xfId="0" applyFont="1" applyBorder="1" applyAlignment="1">
      <alignment horizontal="right"/>
    </xf>
    <xf numFmtId="0" fontId="2" fillId="0" borderId="61" xfId="0" applyFont="1" applyBorder="1"/>
    <xf numFmtId="0" fontId="46" fillId="0" borderId="14" xfId="0" applyFont="1" applyFill="1" applyBorder="1" applyAlignment="1">
      <alignment horizontal="left"/>
    </xf>
    <xf numFmtId="0" fontId="20" fillId="0" borderId="60" xfId="0" applyFont="1" applyFill="1" applyBorder="1" applyAlignment="1">
      <alignment horizontal="center"/>
    </xf>
    <xf numFmtId="1" fontId="16" fillId="0" borderId="65" xfId="0" applyNumberFormat="1" applyFont="1" applyBorder="1" applyAlignment="1">
      <alignment horizontal="left"/>
    </xf>
    <xf numFmtId="0" fontId="60" fillId="0" borderId="55" xfId="0" applyFont="1" applyFill="1" applyBorder="1" applyAlignment="1">
      <alignment horizontal="left"/>
    </xf>
    <xf numFmtId="2" fontId="16" fillId="0" borderId="31" xfId="0" applyNumberFormat="1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21" fillId="0" borderId="26" xfId="0" applyFont="1" applyFill="1" applyBorder="1" applyAlignment="1">
      <alignment horizontal="right"/>
    </xf>
    <xf numFmtId="0" fontId="121" fillId="0" borderId="54" xfId="0" applyFont="1" applyFill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121" fillId="0" borderId="57" xfId="0" applyFont="1" applyFill="1" applyBorder="1" applyAlignment="1">
      <alignment horizontal="right"/>
    </xf>
    <xf numFmtId="1" fontId="33" fillId="0" borderId="27" xfId="0" applyNumberFormat="1" applyFont="1" applyFill="1" applyBorder="1" applyAlignment="1">
      <alignment horizontal="center"/>
    </xf>
    <xf numFmtId="1" fontId="33" fillId="0" borderId="52" xfId="0" applyNumberFormat="1" applyFont="1" applyFill="1" applyBorder="1" applyAlignment="1">
      <alignment horizontal="center"/>
    </xf>
    <xf numFmtId="0" fontId="8" fillId="0" borderId="52" xfId="0" applyFont="1" applyBorder="1" applyAlignment="1">
      <alignment horizontal="left"/>
    </xf>
    <xf numFmtId="0" fontId="0" fillId="0" borderId="35" xfId="0" applyBorder="1" applyAlignment="1">
      <alignment horizontal="right"/>
    </xf>
    <xf numFmtId="0" fontId="32" fillId="0" borderId="7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" fillId="0" borderId="72" xfId="0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165" fontId="121" fillId="0" borderId="54" xfId="0" applyNumberFormat="1" applyFont="1" applyBorder="1" applyAlignment="1">
      <alignment horizontal="right"/>
    </xf>
    <xf numFmtId="165" fontId="121" fillId="0" borderId="57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14" fillId="0" borderId="31" xfId="0" applyFont="1" applyBorder="1" applyAlignment="1">
      <alignment horizontal="center"/>
    </xf>
    <xf numFmtId="165" fontId="121" fillId="0" borderId="64" xfId="0" applyNumberFormat="1" applyFont="1" applyBorder="1" applyAlignment="1">
      <alignment horizontal="right"/>
    </xf>
    <xf numFmtId="165" fontId="51" fillId="0" borderId="68" xfId="0" applyNumberFormat="1" applyFont="1" applyFill="1" applyBorder="1" applyAlignment="1">
      <alignment horizontal="left"/>
    </xf>
    <xf numFmtId="165" fontId="51" fillId="0" borderId="54" xfId="0" applyNumberFormat="1" applyFont="1" applyFill="1" applyBorder="1" applyAlignment="1">
      <alignment horizontal="left"/>
    </xf>
    <xf numFmtId="165" fontId="51" fillId="0" borderId="57" xfId="0" applyNumberFormat="1" applyFont="1" applyFill="1" applyBorder="1" applyAlignment="1">
      <alignment horizontal="left"/>
    </xf>
    <xf numFmtId="0" fontId="55" fillId="0" borderId="72" xfId="0" applyFont="1" applyFill="1" applyBorder="1" applyAlignment="1">
      <alignment horizontal="left"/>
    </xf>
    <xf numFmtId="0" fontId="119" fillId="0" borderId="83" xfId="0" applyFont="1" applyBorder="1" applyAlignment="1">
      <alignment horizontal="right"/>
    </xf>
    <xf numFmtId="0" fontId="20" fillId="0" borderId="72" xfId="0" applyFont="1" applyBorder="1" applyAlignment="1">
      <alignment horizontal="center"/>
    </xf>
    <xf numFmtId="0" fontId="49" fillId="0" borderId="70" xfId="0" applyFont="1" applyFill="1" applyBorder="1"/>
    <xf numFmtId="0" fontId="70" fillId="0" borderId="14" xfId="0" applyFont="1" applyFill="1" applyBorder="1" applyAlignment="1">
      <alignment horizontal="left"/>
    </xf>
    <xf numFmtId="0" fontId="0" fillId="0" borderId="76" xfId="0" applyBorder="1" applyAlignment="1">
      <alignment horizontal="right"/>
    </xf>
    <xf numFmtId="0" fontId="0" fillId="0" borderId="72" xfId="0" applyBorder="1"/>
    <xf numFmtId="169" fontId="74" fillId="0" borderId="79" xfId="0" applyNumberFormat="1" applyFont="1" applyFill="1" applyBorder="1" applyAlignment="1">
      <alignment horizontal="left"/>
    </xf>
    <xf numFmtId="0" fontId="50" fillId="0" borderId="19" xfId="0" applyFont="1" applyFill="1" applyBorder="1"/>
    <xf numFmtId="0" fontId="50" fillId="0" borderId="10" xfId="0" applyFont="1" applyBorder="1"/>
    <xf numFmtId="0" fontId="50" fillId="0" borderId="14" xfId="0" applyFont="1" applyBorder="1"/>
    <xf numFmtId="0" fontId="61" fillId="0" borderId="3" xfId="0" applyFont="1" applyFill="1" applyBorder="1"/>
    <xf numFmtId="0" fontId="61" fillId="0" borderId="10" xfId="0" applyFont="1" applyFill="1" applyBorder="1"/>
    <xf numFmtId="0" fontId="20" fillId="0" borderId="78" xfId="0" applyFont="1" applyFill="1" applyBorder="1"/>
    <xf numFmtId="2" fontId="0" fillId="0" borderId="48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0" fontId="51" fillId="0" borderId="54" xfId="0" applyFont="1" applyFill="1" applyBorder="1" applyAlignment="1">
      <alignment horizontal="left"/>
    </xf>
    <xf numFmtId="0" fontId="51" fillId="0" borderId="57" xfId="0" applyFont="1" applyFill="1" applyBorder="1" applyAlignment="1">
      <alignment horizontal="left"/>
    </xf>
    <xf numFmtId="0" fontId="61" fillId="0" borderId="55" xfId="0" applyFont="1" applyFill="1" applyBorder="1" applyAlignment="1">
      <alignment horizontal="left"/>
    </xf>
    <xf numFmtId="2" fontId="16" fillId="0" borderId="74" xfId="0" applyNumberFormat="1" applyFont="1" applyBorder="1" applyAlignment="1">
      <alignment horizontal="center"/>
    </xf>
    <xf numFmtId="0" fontId="60" fillId="0" borderId="8" xfId="0" applyFont="1" applyBorder="1" applyAlignment="1">
      <alignment horizontal="left"/>
    </xf>
    <xf numFmtId="0" fontId="121" fillId="0" borderId="57" xfId="0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121" fillId="0" borderId="26" xfId="0" applyFont="1" applyBorder="1" applyAlignment="1">
      <alignment horizontal="right"/>
    </xf>
    <xf numFmtId="1" fontId="50" fillId="0" borderId="67" xfId="0" applyNumberFormat="1" applyFont="1" applyBorder="1" applyAlignment="1">
      <alignment horizontal="center"/>
    </xf>
    <xf numFmtId="165" fontId="121" fillId="0" borderId="83" xfId="0" applyNumberFormat="1" applyFont="1" applyBorder="1" applyAlignment="1">
      <alignment horizontal="right"/>
    </xf>
    <xf numFmtId="0" fontId="14" fillId="0" borderId="63" xfId="0" applyFont="1" applyBorder="1" applyAlignment="1">
      <alignment horizontal="left"/>
    </xf>
    <xf numFmtId="0" fontId="0" fillId="0" borderId="16" xfId="0" applyBorder="1"/>
    <xf numFmtId="0" fontId="2" fillId="0" borderId="11" xfId="0" applyFont="1" applyFill="1" applyBorder="1" applyAlignment="1">
      <alignment horizontal="left"/>
    </xf>
    <xf numFmtId="0" fontId="60" fillId="0" borderId="30" xfId="0" applyFont="1" applyFill="1" applyBorder="1" applyAlignment="1">
      <alignment horizontal="left"/>
    </xf>
    <xf numFmtId="0" fontId="8" fillId="0" borderId="86" xfId="0" applyFont="1" applyBorder="1" applyAlignment="1">
      <alignment horizontal="left"/>
    </xf>
    <xf numFmtId="165" fontId="51" fillId="0" borderId="68" xfId="0" applyNumberFormat="1" applyFont="1" applyBorder="1" applyAlignment="1">
      <alignment horizontal="right"/>
    </xf>
    <xf numFmtId="0" fontId="16" fillId="0" borderId="87" xfId="0" applyFont="1" applyFill="1" applyBorder="1" applyAlignment="1">
      <alignment horizontal="right"/>
    </xf>
    <xf numFmtId="165" fontId="51" fillId="0" borderId="67" xfId="0" applyNumberFormat="1" applyFont="1" applyBorder="1" applyAlignment="1">
      <alignment horizontal="right"/>
    </xf>
    <xf numFmtId="0" fontId="31" fillId="0" borderId="28" xfId="0" applyFont="1" applyFill="1" applyBorder="1" applyAlignment="1">
      <alignment horizontal="center"/>
    </xf>
    <xf numFmtId="0" fontId="31" fillId="0" borderId="38" xfId="0" applyFont="1" applyFill="1" applyBorder="1" applyAlignment="1">
      <alignment horizontal="left"/>
    </xf>
    <xf numFmtId="0" fontId="31" fillId="0" borderId="56" xfId="0" applyFont="1" applyFill="1" applyBorder="1" applyAlignment="1">
      <alignment horizontal="center"/>
    </xf>
    <xf numFmtId="165" fontId="51" fillId="0" borderId="83" xfId="0" applyNumberFormat="1" applyFont="1" applyBorder="1" applyAlignment="1">
      <alignment horizontal="right"/>
    </xf>
    <xf numFmtId="0" fontId="60" fillId="0" borderId="19" xfId="0" applyFont="1" applyBorder="1" applyAlignment="1">
      <alignment horizontal="left"/>
    </xf>
    <xf numFmtId="0" fontId="60" fillId="0" borderId="4" xfId="0" applyFont="1" applyBorder="1" applyAlignment="1">
      <alignment horizontal="left"/>
    </xf>
    <xf numFmtId="166" fontId="82" fillId="2" borderId="77" xfId="0" applyNumberFormat="1" applyFont="1" applyFill="1" applyBorder="1" applyAlignment="1">
      <alignment horizontal="center"/>
    </xf>
    <xf numFmtId="166" fontId="82" fillId="0" borderId="77" xfId="0" applyNumberFormat="1" applyFont="1" applyBorder="1" applyAlignment="1">
      <alignment horizontal="center"/>
    </xf>
    <xf numFmtId="166" fontId="82" fillId="2" borderId="63" xfId="0" applyNumberFormat="1" applyFont="1" applyFill="1" applyBorder="1" applyAlignment="1">
      <alignment horizontal="center"/>
    </xf>
    <xf numFmtId="0" fontId="111" fillId="0" borderId="83" xfId="0" applyFont="1" applyBorder="1" applyAlignment="1">
      <alignment horizontal="right"/>
    </xf>
    <xf numFmtId="2" fontId="14" fillId="0" borderId="31" xfId="0" applyNumberFormat="1" applyFont="1" applyBorder="1" applyAlignment="1">
      <alignment horizontal="center"/>
    </xf>
    <xf numFmtId="165" fontId="51" fillId="0" borderId="80" xfId="0" applyNumberFormat="1" applyFont="1" applyBorder="1" applyAlignment="1">
      <alignment horizontal="right"/>
    </xf>
    <xf numFmtId="0" fontId="2" fillId="0" borderId="82" xfId="0" applyFont="1" applyBorder="1" applyAlignment="1">
      <alignment horizontal="center"/>
    </xf>
    <xf numFmtId="0" fontId="44" fillId="0" borderId="6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41" fillId="0" borderId="31" xfId="0" applyFont="1" applyFill="1" applyBorder="1"/>
    <xf numFmtId="0" fontId="70" fillId="0" borderId="28" xfId="0" applyFont="1" applyFill="1" applyBorder="1" applyAlignment="1">
      <alignment horizontal="left"/>
    </xf>
    <xf numFmtId="1" fontId="41" fillId="0" borderId="77" xfId="0" applyNumberFormat="1" applyFont="1" applyFill="1" applyBorder="1" applyAlignment="1">
      <alignment horizontal="left"/>
    </xf>
    <xf numFmtId="1" fontId="69" fillId="0" borderId="73" xfId="0" applyNumberFormat="1" applyFont="1" applyFill="1" applyBorder="1" applyAlignment="1">
      <alignment horizontal="left"/>
    </xf>
    <xf numFmtId="165" fontId="14" fillId="0" borderId="26" xfId="0" applyNumberFormat="1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0" fontId="0" fillId="0" borderId="34" xfId="0" applyBorder="1"/>
    <xf numFmtId="0" fontId="43" fillId="0" borderId="25" xfId="0" applyFont="1" applyBorder="1" applyAlignment="1">
      <alignment horizontal="center"/>
    </xf>
    <xf numFmtId="0" fontId="2" fillId="0" borderId="79" xfId="0" applyFont="1" applyBorder="1"/>
    <xf numFmtId="0" fontId="2" fillId="0" borderId="66" xfId="0" applyFont="1" applyBorder="1"/>
    <xf numFmtId="0" fontId="2" fillId="0" borderId="73" xfId="0" applyFont="1" applyBorder="1"/>
    <xf numFmtId="0" fontId="2" fillId="0" borderId="69" xfId="0" applyFont="1" applyBorder="1"/>
    <xf numFmtId="0" fontId="2" fillId="0" borderId="82" xfId="0" applyFont="1" applyFill="1" applyBorder="1"/>
    <xf numFmtId="0" fontId="20" fillId="0" borderId="82" xfId="0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111" fillId="0" borderId="68" xfId="0" applyFont="1" applyBorder="1" applyAlignment="1">
      <alignment horizontal="right"/>
    </xf>
    <xf numFmtId="165" fontId="51" fillId="0" borderId="54" xfId="0" applyNumberFormat="1" applyFont="1" applyBorder="1" applyAlignment="1">
      <alignment horizontal="right"/>
    </xf>
    <xf numFmtId="0" fontId="51" fillId="0" borderId="54" xfId="0" applyFont="1" applyBorder="1" applyAlignment="1">
      <alignment horizontal="right"/>
    </xf>
    <xf numFmtId="0" fontId="10" fillId="0" borderId="10" xfId="0" applyFont="1" applyFill="1" applyBorder="1"/>
    <xf numFmtId="0" fontId="43" fillId="0" borderId="66" xfId="0" applyFont="1" applyFill="1" applyBorder="1" applyAlignment="1">
      <alignment horizontal="left"/>
    </xf>
    <xf numFmtId="0" fontId="43" fillId="0" borderId="8" xfId="0" applyFont="1" applyBorder="1" applyAlignment="1">
      <alignment horizontal="center"/>
    </xf>
    <xf numFmtId="0" fontId="31" fillId="0" borderId="55" xfId="0" applyFont="1" applyFill="1" applyBorder="1" applyAlignment="1">
      <alignment horizontal="left"/>
    </xf>
    <xf numFmtId="0" fontId="2" fillId="0" borderId="56" xfId="0" applyFont="1" applyFill="1" applyBorder="1"/>
    <xf numFmtId="0" fontId="31" fillId="0" borderId="71" xfId="0" applyFont="1" applyFill="1" applyBorder="1" applyAlignment="1">
      <alignment horizontal="left"/>
    </xf>
    <xf numFmtId="0" fontId="2" fillId="0" borderId="60" xfId="0" applyFont="1" applyFill="1" applyBorder="1"/>
    <xf numFmtId="0" fontId="53" fillId="0" borderId="15" xfId="0" applyFont="1" applyFill="1" applyBorder="1" applyAlignment="1">
      <alignment horizontal="left"/>
    </xf>
    <xf numFmtId="0" fontId="0" fillId="0" borderId="33" xfId="0" applyFill="1" applyBorder="1" applyAlignment="1">
      <alignment horizontal="right"/>
    </xf>
    <xf numFmtId="0" fontId="16" fillId="0" borderId="68" xfId="0" applyFont="1" applyFill="1" applyBorder="1" applyAlignment="1">
      <alignment horizontal="left"/>
    </xf>
    <xf numFmtId="0" fontId="51" fillId="0" borderId="63" xfId="0" applyFont="1" applyFill="1" applyBorder="1"/>
    <xf numFmtId="0" fontId="31" fillId="0" borderId="70" xfId="0" applyFont="1" applyFill="1" applyBorder="1" applyAlignment="1">
      <alignment horizontal="left"/>
    </xf>
    <xf numFmtId="0" fontId="44" fillId="0" borderId="14" xfId="0" applyFont="1" applyFill="1" applyBorder="1" applyAlignment="1">
      <alignment horizontal="left"/>
    </xf>
    <xf numFmtId="0" fontId="20" fillId="0" borderId="79" xfId="0" applyFont="1" applyFill="1" applyBorder="1" applyAlignment="1">
      <alignment horizontal="center"/>
    </xf>
    <xf numFmtId="0" fontId="51" fillId="0" borderId="40" xfId="0" applyFont="1" applyFill="1" applyBorder="1"/>
    <xf numFmtId="0" fontId="31" fillId="0" borderId="88" xfId="0" applyFont="1" applyFill="1" applyBorder="1" applyAlignment="1">
      <alignment horizontal="left"/>
    </xf>
    <xf numFmtId="0" fontId="51" fillId="0" borderId="54" xfId="0" applyFont="1" applyFill="1" applyBorder="1"/>
    <xf numFmtId="0" fontId="51" fillId="0" borderId="57" xfId="0" applyFont="1" applyFill="1" applyBorder="1"/>
    <xf numFmtId="0" fontId="8" fillId="0" borderId="1" xfId="0" applyFont="1" applyBorder="1" applyAlignment="1">
      <alignment horizontal="right"/>
    </xf>
    <xf numFmtId="2" fontId="16" fillId="0" borderId="3" xfId="0" applyNumberFormat="1" applyFont="1" applyBorder="1" applyAlignment="1">
      <alignment horizontal="center"/>
    </xf>
    <xf numFmtId="0" fontId="51" fillId="0" borderId="68" xfId="0" applyFont="1" applyBorder="1" applyAlignment="1">
      <alignment horizontal="right"/>
    </xf>
    <xf numFmtId="0" fontId="51" fillId="0" borderId="83" xfId="0" applyFont="1" applyBorder="1" applyAlignment="1">
      <alignment horizontal="right"/>
    </xf>
    <xf numFmtId="0" fontId="2" fillId="0" borderId="79" xfId="0" applyFont="1" applyBorder="1" applyAlignment="1">
      <alignment horizontal="center"/>
    </xf>
    <xf numFmtId="0" fontId="0" fillId="0" borderId="25" xfId="0" applyBorder="1"/>
    <xf numFmtId="2" fontId="20" fillId="0" borderId="0" xfId="0" applyNumberFormat="1" applyFont="1"/>
    <xf numFmtId="166" fontId="74" fillId="0" borderId="77" xfId="0" applyNumberFormat="1" applyFont="1" applyFill="1" applyBorder="1" applyAlignment="1">
      <alignment horizontal="left"/>
    </xf>
    <xf numFmtId="0" fontId="74" fillId="0" borderId="24" xfId="0" applyFont="1" applyFill="1" applyBorder="1" applyAlignment="1">
      <alignment horizontal="left"/>
    </xf>
    <xf numFmtId="0" fontId="43" fillId="0" borderId="27" xfId="0" applyFont="1" applyFill="1" applyBorder="1" applyAlignment="1">
      <alignment horizontal="center"/>
    </xf>
    <xf numFmtId="2" fontId="33" fillId="0" borderId="27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/>
    <xf numFmtId="0" fontId="23" fillId="0" borderId="27" xfId="0" applyFont="1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center" vertical="center" wrapText="1"/>
    </xf>
    <xf numFmtId="167" fontId="14" fillId="0" borderId="77" xfId="0" applyNumberFormat="1" applyFont="1" applyFill="1" applyBorder="1" applyAlignment="1">
      <alignment horizontal="center"/>
    </xf>
    <xf numFmtId="0" fontId="74" fillId="0" borderId="60" xfId="0" applyFont="1" applyFill="1" applyBorder="1" applyAlignment="1">
      <alignment horizontal="left"/>
    </xf>
    <xf numFmtId="1" fontId="16" fillId="0" borderId="66" xfId="0" applyNumberFormat="1" applyFont="1" applyBorder="1" applyAlignment="1">
      <alignment horizontal="center"/>
    </xf>
    <xf numFmtId="1" fontId="111" fillId="0" borderId="65" xfId="0" applyNumberFormat="1" applyFont="1" applyBorder="1" applyAlignment="1">
      <alignment horizontal="center"/>
    </xf>
    <xf numFmtId="166" fontId="32" fillId="0" borderId="23" xfId="0" applyNumberFormat="1" applyFont="1" applyBorder="1" applyAlignment="1">
      <alignment horizontal="center" vertical="center"/>
    </xf>
    <xf numFmtId="166" fontId="16" fillId="0" borderId="66" xfId="0" applyNumberFormat="1" applyFont="1" applyBorder="1" applyAlignment="1">
      <alignment horizontal="center"/>
    </xf>
    <xf numFmtId="166" fontId="32" fillId="0" borderId="23" xfId="0" applyNumberFormat="1" applyFont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6" fillId="0" borderId="54" xfId="0" applyFont="1" applyFill="1" applyBorder="1"/>
    <xf numFmtId="0" fontId="44" fillId="0" borderId="38" xfId="0" applyFont="1" applyFill="1" applyBorder="1"/>
    <xf numFmtId="0" fontId="72" fillId="0" borderId="55" xfId="0" applyFont="1" applyFill="1" applyBorder="1"/>
    <xf numFmtId="0" fontId="60" fillId="0" borderId="72" xfId="0" applyFont="1" applyBorder="1" applyAlignment="1">
      <alignment horizontal="left"/>
    </xf>
    <xf numFmtId="167" fontId="70" fillId="0" borderId="73" xfId="0" applyNumberFormat="1" applyFont="1" applyFill="1" applyBorder="1" applyAlignment="1">
      <alignment horizontal="left"/>
    </xf>
    <xf numFmtId="0" fontId="55" fillId="0" borderId="62" xfId="0" applyFont="1" applyFill="1" applyBorder="1"/>
    <xf numFmtId="167" fontId="39" fillId="0" borderId="53" xfId="0" applyNumberFormat="1" applyFont="1" applyBorder="1" applyAlignment="1">
      <alignment horizontal="center"/>
    </xf>
    <xf numFmtId="166" fontId="130" fillId="0" borderId="37" xfId="0" applyNumberFormat="1" applyFont="1" applyBorder="1" applyAlignment="1">
      <alignment horizontal="center"/>
    </xf>
    <xf numFmtId="166" fontId="111" fillId="0" borderId="65" xfId="0" applyNumberFormat="1" applyFont="1" applyBorder="1" applyAlignment="1">
      <alignment horizontal="left"/>
    </xf>
    <xf numFmtId="0" fontId="50" fillId="0" borderId="28" xfId="0" applyFont="1" applyBorder="1"/>
    <xf numFmtId="0" fontId="16" fillId="0" borderId="44" xfId="0" applyFont="1" applyBorder="1" applyAlignment="1">
      <alignment horizontal="center"/>
    </xf>
    <xf numFmtId="0" fontId="50" fillId="0" borderId="28" xfId="0" applyFont="1" applyBorder="1" applyAlignment="1">
      <alignment horizontal="center"/>
    </xf>
    <xf numFmtId="2" fontId="0" fillId="0" borderId="44" xfId="0" applyNumberFormat="1" applyBorder="1" applyAlignment="1">
      <alignment horizontal="left"/>
    </xf>
    <xf numFmtId="166" fontId="0" fillId="0" borderId="58" xfId="0" applyNumberFormat="1" applyBorder="1" applyAlignment="1">
      <alignment horizontal="left"/>
    </xf>
    <xf numFmtId="2" fontId="33" fillId="0" borderId="0" xfId="0" applyNumberFormat="1" applyFont="1" applyFill="1" applyBorder="1" applyAlignment="1">
      <alignment horizontal="center"/>
    </xf>
    <xf numFmtId="0" fontId="49" fillId="0" borderId="5" xfId="0" applyFont="1" applyFill="1" applyBorder="1"/>
    <xf numFmtId="165" fontId="121" fillId="0" borderId="54" xfId="0" applyNumberFormat="1" applyFont="1" applyFill="1" applyBorder="1" applyAlignment="1">
      <alignment horizontal="right"/>
    </xf>
    <xf numFmtId="1" fontId="20" fillId="0" borderId="82" xfId="0" applyNumberFormat="1" applyFont="1" applyFill="1" applyBorder="1" applyAlignment="1">
      <alignment horizontal="center"/>
    </xf>
    <xf numFmtId="1" fontId="44" fillId="0" borderId="8" xfId="0" applyNumberFormat="1" applyFont="1" applyFill="1" applyBorder="1" applyAlignment="1">
      <alignment horizontal="left"/>
    </xf>
    <xf numFmtId="1" fontId="32" fillId="0" borderId="36" xfId="0" applyNumberFormat="1" applyFont="1" applyBorder="1" applyAlignment="1">
      <alignment horizontal="center" vertical="center"/>
    </xf>
    <xf numFmtId="166" fontId="111" fillId="0" borderId="65" xfId="0" applyNumberFormat="1" applyFont="1" applyBorder="1" applyAlignment="1">
      <alignment horizontal="center"/>
    </xf>
    <xf numFmtId="2" fontId="18" fillId="0" borderId="63" xfId="0" applyNumberFormat="1" applyFont="1" applyFill="1" applyBorder="1" applyAlignment="1">
      <alignment horizontal="center"/>
    </xf>
    <xf numFmtId="2" fontId="18" fillId="0" borderId="77" xfId="0" applyNumberFormat="1" applyFont="1" applyFill="1" applyBorder="1" applyAlignment="1">
      <alignment horizontal="center"/>
    </xf>
    <xf numFmtId="2" fontId="18" fillId="0" borderId="79" xfId="0" applyNumberFormat="1" applyFont="1" applyFill="1" applyBorder="1" applyAlignment="1">
      <alignment horizontal="center"/>
    </xf>
    <xf numFmtId="2" fontId="14" fillId="0" borderId="85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2" fontId="14" fillId="0" borderId="30" xfId="0" applyNumberFormat="1" applyFont="1" applyBorder="1" applyAlignment="1">
      <alignment horizontal="center"/>
    </xf>
    <xf numFmtId="167" fontId="17" fillId="0" borderId="77" xfId="0" applyNumberFormat="1" applyFont="1" applyFill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1" fontId="20" fillId="0" borderId="65" xfId="0" applyNumberFormat="1" applyFont="1" applyBorder="1" applyAlignment="1">
      <alignment horizontal="center"/>
    </xf>
    <xf numFmtId="166" fontId="74" fillId="0" borderId="7" xfId="0" applyNumberFormat="1" applyFont="1" applyFill="1" applyBorder="1" applyAlignment="1">
      <alignment horizontal="left"/>
    </xf>
    <xf numFmtId="0" fontId="61" fillId="0" borderId="27" xfId="0" applyFont="1" applyFill="1" applyBorder="1"/>
    <xf numFmtId="0" fontId="105" fillId="0" borderId="26" xfId="0" applyFont="1" applyBorder="1"/>
    <xf numFmtId="0" fontId="0" fillId="0" borderId="58" xfId="0" applyBorder="1"/>
    <xf numFmtId="0" fontId="0" fillId="0" borderId="60" xfId="0" applyBorder="1"/>
    <xf numFmtId="1" fontId="20" fillId="0" borderId="65" xfId="0" applyNumberFormat="1" applyFont="1" applyBorder="1" applyAlignment="1">
      <alignment horizontal="left"/>
    </xf>
    <xf numFmtId="0" fontId="50" fillId="0" borderId="55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2" fontId="16" fillId="0" borderId="72" xfId="0" applyNumberFormat="1" applyFont="1" applyBorder="1" applyAlignment="1">
      <alignment horizontal="center"/>
    </xf>
    <xf numFmtId="164" fontId="32" fillId="0" borderId="25" xfId="2" applyFont="1" applyBorder="1" applyAlignment="1">
      <alignment horizontal="center" vertical="center"/>
    </xf>
    <xf numFmtId="0" fontId="0" fillId="20" borderId="54" xfId="0" applyFill="1" applyBorder="1"/>
    <xf numFmtId="2" fontId="15" fillId="20" borderId="31" xfId="0" applyNumberFormat="1" applyFont="1" applyFill="1" applyBorder="1" applyAlignment="1">
      <alignment horizontal="center"/>
    </xf>
    <xf numFmtId="2" fontId="86" fillId="20" borderId="80" xfId="0" applyNumberFormat="1" applyFont="1" applyFill="1" applyBorder="1" applyAlignment="1">
      <alignment horizontal="center"/>
    </xf>
    <xf numFmtId="2" fontId="86" fillId="20" borderId="81" xfId="0" applyNumberFormat="1" applyFont="1" applyFill="1" applyBorder="1" applyAlignment="1">
      <alignment horizontal="center"/>
    </xf>
    <xf numFmtId="166" fontId="86" fillId="20" borderId="81" xfId="0" applyNumberFormat="1" applyFont="1" applyFill="1" applyBorder="1" applyAlignment="1">
      <alignment horizontal="center"/>
    </xf>
    <xf numFmtId="1" fontId="86" fillId="20" borderId="81" xfId="0" applyNumberFormat="1" applyFont="1" applyFill="1" applyBorder="1" applyAlignment="1">
      <alignment horizontal="center"/>
    </xf>
    <xf numFmtId="2" fontId="86" fillId="20" borderId="82" xfId="0" applyNumberFormat="1" applyFont="1" applyFill="1" applyBorder="1" applyAlignment="1">
      <alignment horizontal="center"/>
    </xf>
    <xf numFmtId="2" fontId="36" fillId="0" borderId="77" xfId="0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0" fontId="35" fillId="0" borderId="58" xfId="0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112" fillId="0" borderId="34" xfId="0" applyFont="1" applyFill="1" applyBorder="1" applyAlignment="1">
      <alignment horizontal="center"/>
    </xf>
    <xf numFmtId="2" fontId="36" fillId="0" borderId="24" xfId="0" applyNumberFormat="1" applyFont="1" applyFill="1" applyBorder="1" applyAlignment="1">
      <alignment horizontal="center"/>
    </xf>
    <xf numFmtId="9" fontId="15" fillId="0" borderId="7" xfId="0" applyNumberFormat="1" applyFont="1" applyFill="1" applyBorder="1" applyAlignment="1">
      <alignment horizontal="center"/>
    </xf>
    <xf numFmtId="2" fontId="82" fillId="0" borderId="23" xfId="0" applyNumberFormat="1" applyFont="1" applyFill="1" applyBorder="1" applyAlignment="1">
      <alignment horizontal="center"/>
    </xf>
    <xf numFmtId="166" fontId="82" fillId="0" borderId="24" xfId="0" applyNumberFormat="1" applyFont="1" applyFill="1" applyBorder="1" applyAlignment="1">
      <alignment horizontal="center"/>
    </xf>
    <xf numFmtId="2" fontId="82" fillId="0" borderId="24" xfId="0" applyNumberFormat="1" applyFont="1" applyFill="1" applyBorder="1" applyAlignment="1">
      <alignment horizontal="center"/>
    </xf>
    <xf numFmtId="2" fontId="82" fillId="0" borderId="25" xfId="0" applyNumberFormat="1" applyFont="1" applyFill="1" applyBorder="1" applyAlignment="1">
      <alignment horizontal="center"/>
    </xf>
    <xf numFmtId="2" fontId="111" fillId="0" borderId="65" xfId="0" applyNumberFormat="1" applyFont="1" applyBorder="1" applyAlignment="1">
      <alignment horizontal="center"/>
    </xf>
    <xf numFmtId="2" fontId="34" fillId="0" borderId="80" xfId="0" applyNumberFormat="1" applyFont="1" applyFill="1" applyBorder="1" applyAlignment="1">
      <alignment horizontal="center"/>
    </xf>
    <xf numFmtId="2" fontId="34" fillId="0" borderId="81" xfId="0" applyNumberFormat="1" applyFont="1" applyFill="1" applyBorder="1" applyAlignment="1">
      <alignment horizontal="center"/>
    </xf>
    <xf numFmtId="0" fontId="0" fillId="7" borderId="54" xfId="0" applyFill="1" applyBorder="1"/>
    <xf numFmtId="2" fontId="15" fillId="7" borderId="31" xfId="0" applyNumberFormat="1" applyFont="1" applyFill="1" applyBorder="1" applyAlignment="1">
      <alignment horizontal="center"/>
    </xf>
    <xf numFmtId="0" fontId="37" fillId="7" borderId="38" xfId="0" applyFont="1" applyFill="1" applyBorder="1" applyAlignment="1">
      <alignment horizontal="right"/>
    </xf>
    <xf numFmtId="2" fontId="34" fillId="7" borderId="80" xfId="0" applyNumberFormat="1" applyFont="1" applyFill="1" applyBorder="1" applyAlignment="1">
      <alignment horizontal="center"/>
    </xf>
    <xf numFmtId="2" fontId="34" fillId="7" borderId="81" xfId="0" applyNumberFormat="1" applyFont="1" applyFill="1" applyBorder="1" applyAlignment="1">
      <alignment horizontal="center"/>
    </xf>
    <xf numFmtId="166" fontId="86" fillId="7" borderId="75" xfId="0" applyNumberFormat="1" applyFont="1" applyFill="1" applyBorder="1" applyAlignment="1">
      <alignment horizontal="center"/>
    </xf>
    <xf numFmtId="1" fontId="86" fillId="7" borderId="81" xfId="0" applyNumberFormat="1" applyFont="1" applyFill="1" applyBorder="1" applyAlignment="1">
      <alignment horizontal="center"/>
    </xf>
    <xf numFmtId="0" fontId="37" fillId="20" borderId="38" xfId="0" applyFont="1" applyFill="1" applyBorder="1" applyAlignment="1">
      <alignment horizontal="right"/>
    </xf>
    <xf numFmtId="2" fontId="86" fillId="20" borderId="63" xfId="0" applyNumberFormat="1" applyFont="1" applyFill="1" applyBorder="1" applyAlignment="1">
      <alignment horizontal="center"/>
    </xf>
    <xf numFmtId="2" fontId="86" fillId="20" borderId="77" xfId="0" applyNumberFormat="1" applyFont="1" applyFill="1" applyBorder="1" applyAlignment="1">
      <alignment horizontal="center"/>
    </xf>
    <xf numFmtId="166" fontId="86" fillId="20" borderId="77" xfId="0" applyNumberFormat="1" applyFont="1" applyFill="1" applyBorder="1" applyAlignment="1">
      <alignment horizontal="center"/>
    </xf>
    <xf numFmtId="1" fontId="86" fillId="20" borderId="77" xfId="0" applyNumberFormat="1" applyFont="1" applyFill="1" applyBorder="1" applyAlignment="1">
      <alignment horizontal="center"/>
    </xf>
    <xf numFmtId="2" fontId="86" fillId="20" borderId="79" xfId="0" applyNumberFormat="1" applyFont="1" applyFill="1" applyBorder="1" applyAlignment="1">
      <alignment horizontal="center"/>
    </xf>
    <xf numFmtId="9" fontId="15" fillId="0" borderId="73" xfId="0" applyNumberFormat="1" applyFont="1" applyFill="1" applyBorder="1" applyAlignment="1">
      <alignment horizontal="center"/>
    </xf>
    <xf numFmtId="0" fontId="34" fillId="0" borderId="18" xfId="0" applyFont="1" applyBorder="1" applyAlignment="1">
      <alignment horizontal="center"/>
    </xf>
    <xf numFmtId="166" fontId="34" fillId="0" borderId="37" xfId="0" applyNumberFormat="1" applyFont="1" applyBorder="1" applyAlignment="1">
      <alignment horizontal="center"/>
    </xf>
    <xf numFmtId="1" fontId="34" fillId="0" borderId="3" xfId="0" applyNumberFormat="1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35" fillId="0" borderId="57" xfId="0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left"/>
    </xf>
    <xf numFmtId="0" fontId="117" fillId="0" borderId="34" xfId="0" applyFont="1" applyFill="1" applyBorder="1" applyAlignment="1">
      <alignment horizontal="center"/>
    </xf>
    <xf numFmtId="166" fontId="36" fillId="0" borderId="24" xfId="0" applyNumberFormat="1" applyFont="1" applyFill="1" applyBorder="1" applyAlignment="1">
      <alignment horizontal="center"/>
    </xf>
    <xf numFmtId="1" fontId="36" fillId="0" borderId="24" xfId="0" applyNumberFormat="1" applyFont="1" applyFill="1" applyBorder="1" applyAlignment="1">
      <alignment horizontal="center"/>
    </xf>
    <xf numFmtId="9" fontId="15" fillId="0" borderId="25" xfId="0" applyNumberFormat="1" applyFont="1" applyFill="1" applyBorder="1" applyAlignment="1">
      <alignment horizontal="center"/>
    </xf>
    <xf numFmtId="0" fontId="117" fillId="0" borderId="68" xfId="0" applyFont="1" applyFill="1" applyBorder="1" applyAlignment="1">
      <alignment horizontal="center"/>
    </xf>
    <xf numFmtId="0" fontId="44" fillId="0" borderId="76" xfId="0" applyFont="1" applyFill="1" applyBorder="1" applyAlignment="1">
      <alignment horizontal="left"/>
    </xf>
    <xf numFmtId="0" fontId="7" fillId="0" borderId="76" xfId="0" applyFont="1" applyFill="1" applyBorder="1" applyAlignment="1">
      <alignment horizontal="center"/>
    </xf>
    <xf numFmtId="2" fontId="16" fillId="0" borderId="64" xfId="0" applyNumberFormat="1" applyFont="1" applyFill="1" applyBorder="1" applyAlignment="1">
      <alignment horizontal="center"/>
    </xf>
    <xf numFmtId="2" fontId="16" fillId="0" borderId="65" xfId="0" applyNumberFormat="1" applyFont="1" applyFill="1" applyBorder="1" applyAlignment="1">
      <alignment horizontal="center"/>
    </xf>
    <xf numFmtId="2" fontId="16" fillId="0" borderId="66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20" fillId="0" borderId="0" xfId="0" applyFont="1" applyFill="1"/>
    <xf numFmtId="166" fontId="16" fillId="0" borderId="65" xfId="0" applyNumberFormat="1" applyFont="1" applyFill="1" applyBorder="1" applyAlignment="1">
      <alignment horizontal="center"/>
    </xf>
    <xf numFmtId="1" fontId="16" fillId="0" borderId="65" xfId="0" applyNumberFormat="1" applyFont="1" applyFill="1" applyBorder="1" applyAlignment="1">
      <alignment horizontal="center"/>
    </xf>
    <xf numFmtId="166" fontId="36" fillId="0" borderId="23" xfId="0" applyNumberFormat="1" applyFont="1" applyFill="1" applyBorder="1" applyAlignment="1">
      <alignment horizontal="center"/>
    </xf>
    <xf numFmtId="166" fontId="36" fillId="0" borderId="25" xfId="0" applyNumberFormat="1" applyFont="1" applyFill="1" applyBorder="1" applyAlignment="1">
      <alignment horizontal="center"/>
    </xf>
    <xf numFmtId="1" fontId="16" fillId="0" borderId="66" xfId="0" applyNumberFormat="1" applyFont="1" applyFill="1" applyBorder="1" applyAlignment="1">
      <alignment horizontal="center"/>
    </xf>
    <xf numFmtId="2" fontId="82" fillId="0" borderId="6" xfId="0" applyNumberFormat="1" applyFont="1" applyFill="1" applyBorder="1" applyAlignment="1">
      <alignment horizontal="center"/>
    </xf>
    <xf numFmtId="2" fontId="16" fillId="0" borderId="74" xfId="0" applyNumberFormat="1" applyFont="1" applyFill="1" applyBorder="1" applyAlignment="1">
      <alignment horizontal="center"/>
    </xf>
    <xf numFmtId="0" fontId="7" fillId="0" borderId="72" xfId="0" applyFont="1" applyFill="1" applyBorder="1" applyAlignment="1">
      <alignment horizontal="center"/>
    </xf>
    <xf numFmtId="2" fontId="82" fillId="0" borderId="5" xfId="0" applyNumberFormat="1" applyFont="1" applyFill="1" applyBorder="1" applyAlignment="1">
      <alignment horizontal="center"/>
    </xf>
    <xf numFmtId="0" fontId="37" fillId="7" borderId="55" xfId="0" applyFont="1" applyFill="1" applyBorder="1" applyAlignment="1">
      <alignment horizontal="right"/>
    </xf>
    <xf numFmtId="2" fontId="86" fillId="7" borderId="38" xfId="0" applyNumberFormat="1" applyFont="1" applyFill="1" applyBorder="1" applyAlignment="1">
      <alignment horizontal="center"/>
    </xf>
    <xf numFmtId="2" fontId="86" fillId="7" borderId="81" xfId="0" applyNumberFormat="1" applyFont="1" applyFill="1" applyBorder="1" applyAlignment="1">
      <alignment horizontal="center"/>
    </xf>
    <xf numFmtId="166" fontId="86" fillId="7" borderId="81" xfId="0" applyNumberFormat="1" applyFont="1" applyFill="1" applyBorder="1" applyAlignment="1">
      <alignment horizontal="center"/>
    </xf>
    <xf numFmtId="2" fontId="86" fillId="7" borderId="82" xfId="0" applyNumberFormat="1" applyFont="1" applyFill="1" applyBorder="1" applyAlignment="1">
      <alignment horizontal="center"/>
    </xf>
    <xf numFmtId="2" fontId="86" fillId="7" borderId="80" xfId="0" applyNumberFormat="1" applyFont="1" applyFill="1" applyBorder="1" applyAlignment="1">
      <alignment horizontal="center"/>
    </xf>
    <xf numFmtId="2" fontId="86" fillId="7" borderId="75" xfId="0" applyNumberFormat="1" applyFont="1" applyFill="1" applyBorder="1" applyAlignment="1">
      <alignment horizontal="center"/>
    </xf>
    <xf numFmtId="2" fontId="86" fillId="7" borderId="31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31" fillId="0" borderId="0" xfId="0" applyFont="1" applyFill="1"/>
    <xf numFmtId="0" fontId="20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50" fillId="0" borderId="0" xfId="0" applyFont="1" applyFill="1"/>
    <xf numFmtId="0" fontId="50" fillId="0" borderId="0" xfId="0" applyFont="1" applyFill="1" applyAlignment="1">
      <alignment horizontal="left"/>
    </xf>
    <xf numFmtId="0" fontId="116" fillId="0" borderId="0" xfId="0" applyFont="1" applyFill="1" applyBorder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166" fontId="82" fillId="0" borderId="23" xfId="0" applyNumberFormat="1" applyFont="1" applyFill="1" applyBorder="1" applyAlignment="1">
      <alignment horizontal="center"/>
    </xf>
    <xf numFmtId="166" fontId="82" fillId="0" borderId="25" xfId="0" applyNumberFormat="1" applyFont="1" applyFill="1" applyBorder="1" applyAlignment="1">
      <alignment horizontal="center"/>
    </xf>
    <xf numFmtId="0" fontId="35" fillId="0" borderId="26" xfId="0" applyFont="1" applyBorder="1" applyAlignment="1">
      <alignment horizontal="right"/>
    </xf>
    <xf numFmtId="0" fontId="35" fillId="0" borderId="48" xfId="0" applyFont="1" applyBorder="1" applyAlignment="1">
      <alignment horizontal="right"/>
    </xf>
    <xf numFmtId="2" fontId="114" fillId="0" borderId="24" xfId="0" applyNumberFormat="1" applyFont="1" applyFill="1" applyBorder="1" applyAlignment="1">
      <alignment horizontal="center"/>
    </xf>
    <xf numFmtId="0" fontId="0" fillId="7" borderId="83" xfId="0" applyFill="1" applyBorder="1"/>
    <xf numFmtId="0" fontId="2" fillId="0" borderId="9" xfId="0" applyFont="1" applyFill="1" applyBorder="1" applyAlignment="1">
      <alignment horizontal="center"/>
    </xf>
    <xf numFmtId="0" fontId="16" fillId="0" borderId="52" xfId="0" applyFont="1" applyBorder="1" applyAlignment="1">
      <alignment horizontal="right"/>
    </xf>
    <xf numFmtId="167" fontId="17" fillId="0" borderId="44" xfId="0" applyNumberFormat="1" applyFont="1" applyFill="1" applyBorder="1" applyAlignment="1">
      <alignment horizontal="center"/>
    </xf>
    <xf numFmtId="0" fontId="138" fillId="0" borderId="0" xfId="0" applyFont="1" applyAlignment="1">
      <alignment horizontal="left"/>
    </xf>
    <xf numFmtId="168" fontId="0" fillId="0" borderId="0" xfId="0" applyNumberFormat="1"/>
    <xf numFmtId="1" fontId="34" fillId="0" borderId="29" xfId="0" applyNumberFormat="1" applyFont="1" applyBorder="1" applyAlignment="1">
      <alignment horizontal="center"/>
    </xf>
    <xf numFmtId="0" fontId="35" fillId="0" borderId="60" xfId="0" applyFont="1" applyBorder="1" applyAlignment="1">
      <alignment horizontal="right"/>
    </xf>
    <xf numFmtId="0" fontId="97" fillId="0" borderId="68" xfId="0" applyFont="1" applyFill="1" applyBorder="1" applyAlignment="1">
      <alignment horizontal="center"/>
    </xf>
    <xf numFmtId="2" fontId="18" fillId="0" borderId="59" xfId="0" applyNumberFormat="1" applyFont="1" applyFill="1" applyBorder="1" applyAlignment="1">
      <alignment horizontal="center"/>
    </xf>
    <xf numFmtId="2" fontId="18" fillId="0" borderId="58" xfId="0" applyNumberFormat="1" applyFont="1" applyFill="1" applyBorder="1" applyAlignment="1">
      <alignment horizontal="center"/>
    </xf>
    <xf numFmtId="2" fontId="18" fillId="0" borderId="60" xfId="0" applyNumberFormat="1" applyFont="1" applyFill="1" applyBorder="1" applyAlignment="1">
      <alignment horizontal="center"/>
    </xf>
    <xf numFmtId="2" fontId="34" fillId="0" borderId="82" xfId="0" applyNumberFormat="1" applyFont="1" applyFill="1" applyBorder="1" applyAlignment="1">
      <alignment horizontal="center"/>
    </xf>
    <xf numFmtId="2" fontId="34" fillId="7" borderId="82" xfId="0" applyNumberFormat="1" applyFont="1" applyFill="1" applyBorder="1" applyAlignment="1">
      <alignment horizontal="center"/>
    </xf>
    <xf numFmtId="0" fontId="97" fillId="0" borderId="57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0" fillId="7" borderId="26" xfId="0" applyFill="1" applyBorder="1"/>
    <xf numFmtId="2" fontId="36" fillId="0" borderId="3" xfId="0" applyNumberFormat="1" applyFont="1" applyFill="1" applyBorder="1" applyAlignment="1">
      <alignment horizontal="center"/>
    </xf>
    <xf numFmtId="0" fontId="97" fillId="0" borderId="26" xfId="0" applyFont="1" applyFill="1" applyBorder="1" applyAlignment="1">
      <alignment horizontal="center"/>
    </xf>
    <xf numFmtId="9" fontId="15" fillId="0" borderId="28" xfId="0" applyNumberFormat="1" applyFont="1" applyFill="1" applyBorder="1" applyAlignment="1">
      <alignment horizontal="center"/>
    </xf>
    <xf numFmtId="0" fontId="4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2" fontId="14" fillId="0" borderId="7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2" fontId="15" fillId="7" borderId="78" xfId="0" applyNumberFormat="1" applyFont="1" applyFill="1" applyBorder="1" applyAlignment="1">
      <alignment horizontal="center"/>
    </xf>
    <xf numFmtId="0" fontId="0" fillId="7" borderId="68" xfId="0" applyFill="1" applyBorder="1"/>
    <xf numFmtId="0" fontId="37" fillId="7" borderId="71" xfId="0" applyFont="1" applyFill="1" applyBorder="1" applyAlignment="1">
      <alignment horizontal="right"/>
    </xf>
    <xf numFmtId="0" fontId="97" fillId="0" borderId="54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9" fontId="15" fillId="0" borderId="82" xfId="0" applyNumberFormat="1" applyFont="1" applyFill="1" applyBorder="1" applyAlignment="1">
      <alignment horizontal="center"/>
    </xf>
    <xf numFmtId="0" fontId="33" fillId="0" borderId="3" xfId="0" applyFont="1" applyBorder="1" applyAlignment="1">
      <alignment horizontal="right"/>
    </xf>
    <xf numFmtId="2" fontId="34" fillId="7" borderId="48" xfId="0" applyNumberFormat="1" applyFont="1" applyFill="1" applyBorder="1" applyAlignment="1">
      <alignment horizontal="center"/>
    </xf>
    <xf numFmtId="2" fontId="34" fillId="7" borderId="84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0" fontId="35" fillId="0" borderId="18" xfId="0" applyFont="1" applyBorder="1" applyAlignment="1">
      <alignment horizontal="right"/>
    </xf>
    <xf numFmtId="0" fontId="35" fillId="0" borderId="37" xfId="0" applyFont="1" applyBorder="1" applyAlignment="1">
      <alignment horizontal="right"/>
    </xf>
    <xf numFmtId="0" fontId="35" fillId="0" borderId="29" xfId="0" applyFont="1" applyBorder="1" applyAlignment="1">
      <alignment horizontal="right"/>
    </xf>
    <xf numFmtId="2" fontId="18" fillId="0" borderId="57" xfId="0" applyNumberFormat="1" applyFont="1" applyFill="1" applyBorder="1" applyAlignment="1">
      <alignment horizontal="center"/>
    </xf>
    <xf numFmtId="0" fontId="35" fillId="0" borderId="3" xfId="0" applyFont="1" applyBorder="1" applyAlignment="1">
      <alignment horizontal="right"/>
    </xf>
    <xf numFmtId="9" fontId="15" fillId="0" borderId="1" xfId="0" applyNumberFormat="1" applyFont="1" applyFill="1" applyBorder="1" applyAlignment="1">
      <alignment horizontal="center"/>
    </xf>
    <xf numFmtId="2" fontId="34" fillId="7" borderId="40" xfId="0" applyNumberFormat="1" applyFont="1" applyFill="1" applyBorder="1" applyAlignment="1">
      <alignment horizontal="center"/>
    </xf>
    <xf numFmtId="0" fontId="46" fillId="0" borderId="18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2" fontId="14" fillId="0" borderId="72" xfId="0" applyNumberFormat="1" applyFont="1" applyBorder="1" applyAlignment="1">
      <alignment horizontal="center"/>
    </xf>
    <xf numFmtId="0" fontId="37" fillId="7" borderId="78" xfId="0" applyFont="1" applyFill="1" applyBorder="1" applyAlignment="1">
      <alignment horizontal="right"/>
    </xf>
    <xf numFmtId="2" fontId="34" fillId="7" borderId="26" xfId="0" applyNumberFormat="1" applyFont="1" applyFill="1" applyBorder="1" applyAlignment="1">
      <alignment horizontal="center"/>
    </xf>
    <xf numFmtId="2" fontId="34" fillId="7" borderId="28" xfId="0" applyNumberFormat="1" applyFont="1" applyFill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left"/>
    </xf>
    <xf numFmtId="2" fontId="34" fillId="20" borderId="80" xfId="0" applyNumberFormat="1" applyFont="1" applyFill="1" applyBorder="1" applyAlignment="1">
      <alignment horizontal="center"/>
    </xf>
    <xf numFmtId="2" fontId="34" fillId="20" borderId="81" xfId="0" applyNumberFormat="1" applyFont="1" applyFill="1" applyBorder="1" applyAlignment="1">
      <alignment horizontal="center"/>
    </xf>
    <xf numFmtId="2" fontId="34" fillId="20" borderId="82" xfId="0" applyNumberFormat="1" applyFont="1" applyFill="1" applyBorder="1" applyAlignment="1">
      <alignment horizontal="center"/>
    </xf>
    <xf numFmtId="0" fontId="139" fillId="0" borderId="0" xfId="0" applyFont="1" applyAlignment="1">
      <alignment horizontal="left"/>
    </xf>
    <xf numFmtId="0" fontId="34" fillId="0" borderId="37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169" fontId="0" fillId="0" borderId="26" xfId="0" applyNumberFormat="1" applyBorder="1"/>
    <xf numFmtId="168" fontId="7" fillId="0" borderId="0" xfId="0" applyNumberFormat="1" applyFont="1" applyFill="1" applyBorder="1" applyAlignment="1">
      <alignment horizontal="left"/>
    </xf>
    <xf numFmtId="2" fontId="137" fillId="0" borderId="0" xfId="0" applyNumberFormat="1" applyFont="1" applyBorder="1" applyAlignment="1">
      <alignment horizontal="center"/>
    </xf>
    <xf numFmtId="1" fontId="32" fillId="0" borderId="37" xfId="0" applyNumberFormat="1" applyFont="1" applyBorder="1" applyAlignment="1">
      <alignment horizontal="center" vertical="center"/>
    </xf>
    <xf numFmtId="2" fontId="17" fillId="0" borderId="69" xfId="0" applyNumberFormat="1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1" fontId="33" fillId="0" borderId="18" xfId="0" applyNumberFormat="1" applyFont="1" applyFill="1" applyBorder="1" applyAlignment="1">
      <alignment horizontal="center"/>
    </xf>
    <xf numFmtId="1" fontId="50" fillId="0" borderId="54" xfId="0" applyNumberFormat="1" applyFont="1" applyFill="1" applyBorder="1" applyAlignment="1">
      <alignment horizontal="center"/>
    </xf>
    <xf numFmtId="0" fontId="0" fillId="0" borderId="27" xfId="0" applyFill="1" applyBorder="1"/>
    <xf numFmtId="0" fontId="16" fillId="0" borderId="27" xfId="0" applyFont="1" applyFill="1" applyBorder="1" applyAlignment="1">
      <alignment horizontal="right"/>
    </xf>
    <xf numFmtId="167" fontId="17" fillId="0" borderId="73" xfId="0" applyNumberFormat="1" applyFont="1" applyFill="1" applyBorder="1" applyAlignment="1">
      <alignment horizontal="center"/>
    </xf>
    <xf numFmtId="1" fontId="94" fillId="0" borderId="6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left"/>
    </xf>
    <xf numFmtId="0" fontId="0" fillId="0" borderId="68" xfId="0" applyFill="1" applyBorder="1"/>
    <xf numFmtId="9" fontId="122" fillId="0" borderId="78" xfId="0" applyNumberFormat="1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/>
    </xf>
    <xf numFmtId="2" fontId="14" fillId="0" borderId="64" xfId="0" applyNumberFormat="1" applyFont="1" applyFill="1" applyBorder="1" applyAlignment="1">
      <alignment horizontal="center"/>
    </xf>
    <xf numFmtId="2" fontId="14" fillId="0" borderId="66" xfId="0" applyNumberFormat="1" applyFont="1" applyFill="1" applyBorder="1" applyAlignment="1">
      <alignment horizontal="center"/>
    </xf>
    <xf numFmtId="0" fontId="51" fillId="0" borderId="26" xfId="0" applyFont="1" applyBorder="1" applyAlignment="1">
      <alignment horizontal="right"/>
    </xf>
    <xf numFmtId="0" fontId="14" fillId="0" borderId="6" xfId="0" applyFont="1" applyBorder="1"/>
    <xf numFmtId="0" fontId="59" fillId="0" borderId="87" xfId="0" applyFont="1" applyFill="1" applyBorder="1"/>
    <xf numFmtId="168" fontId="16" fillId="0" borderId="77" xfId="0" applyNumberFormat="1" applyFont="1" applyBorder="1" applyAlignment="1">
      <alignment horizontal="center"/>
    </xf>
    <xf numFmtId="0" fontId="55" fillId="0" borderId="15" xfId="0" applyFont="1" applyFill="1" applyBorder="1"/>
    <xf numFmtId="0" fontId="104" fillId="0" borderId="64" xfId="0" applyFont="1" applyFill="1" applyBorder="1"/>
    <xf numFmtId="0" fontId="31" fillId="0" borderId="87" xfId="0" applyFont="1" applyBorder="1" applyAlignment="1">
      <alignment horizontal="center"/>
    </xf>
    <xf numFmtId="2" fontId="14" fillId="0" borderId="80" xfId="0" applyNumberFormat="1" applyFont="1" applyFill="1" applyBorder="1" applyAlignment="1">
      <alignment horizontal="center"/>
    </xf>
    <xf numFmtId="9" fontId="122" fillId="0" borderId="55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2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14" fillId="0" borderId="77" xfId="0" applyFont="1" applyBorder="1"/>
    <xf numFmtId="0" fontId="10" fillId="0" borderId="14" xfId="0" applyFont="1" applyBorder="1" applyAlignment="1">
      <alignment horizontal="center" vertical="center"/>
    </xf>
    <xf numFmtId="0" fontId="129" fillId="0" borderId="16" xfId="0" applyFont="1" applyBorder="1"/>
    <xf numFmtId="0" fontId="111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2" fontId="82" fillId="2" borderId="82" xfId="0" applyNumberFormat="1" applyFont="1" applyFill="1" applyBorder="1" applyAlignment="1"/>
    <xf numFmtId="2" fontId="17" fillId="0" borderId="65" xfId="0" applyNumberFormat="1" applyFont="1" applyBorder="1" applyAlignment="1">
      <alignment horizontal="center"/>
    </xf>
    <xf numFmtId="2" fontId="16" fillId="0" borderId="72" xfId="0" applyNumberFormat="1" applyFont="1" applyBorder="1" applyAlignment="1">
      <alignment horizontal="left"/>
    </xf>
    <xf numFmtId="2" fontId="140" fillId="0" borderId="63" xfId="0" applyNumberFormat="1" applyFont="1" applyFill="1" applyBorder="1" applyAlignment="1">
      <alignment horizontal="center"/>
    </xf>
    <xf numFmtId="2" fontId="140" fillId="0" borderId="77" xfId="0" applyNumberFormat="1" applyFont="1" applyBorder="1" applyAlignment="1">
      <alignment horizontal="center"/>
    </xf>
    <xf numFmtId="2" fontId="82" fillId="0" borderId="77" xfId="0" applyNumberFormat="1" applyFont="1" applyBorder="1" applyAlignment="1">
      <alignment horizontal="center"/>
    </xf>
    <xf numFmtId="0" fontId="105" fillId="0" borderId="26" xfId="0" applyFont="1" applyBorder="1" applyAlignment="1">
      <alignment horizontal="center" vertical="center"/>
    </xf>
    <xf numFmtId="2" fontId="82" fillId="0" borderId="73" xfId="0" applyNumberFormat="1" applyFont="1" applyBorder="1" applyAlignment="1">
      <alignment horizontal="center"/>
    </xf>
    <xf numFmtId="2" fontId="16" fillId="0" borderId="69" xfId="0" applyNumberFormat="1" applyFont="1" applyBorder="1" applyAlignment="1">
      <alignment horizontal="left"/>
    </xf>
    <xf numFmtId="0" fontId="8" fillId="0" borderId="7" xfId="0" applyFont="1" applyBorder="1"/>
    <xf numFmtId="0" fontId="0" fillId="0" borderId="12" xfId="0" applyBorder="1" applyAlignment="1">
      <alignment horizontal="left"/>
    </xf>
    <xf numFmtId="0" fontId="32" fillId="0" borderId="26" xfId="0" applyFont="1" applyBorder="1" applyAlignment="1">
      <alignment horizontal="center"/>
    </xf>
    <xf numFmtId="0" fontId="112" fillId="0" borderId="57" xfId="0" applyFont="1" applyFill="1" applyBorder="1" applyAlignment="1">
      <alignment horizontal="center"/>
    </xf>
    <xf numFmtId="2" fontId="36" fillId="0" borderId="58" xfId="0" applyNumberFormat="1" applyFont="1" applyFill="1" applyBorder="1" applyAlignment="1">
      <alignment horizontal="center"/>
    </xf>
    <xf numFmtId="9" fontId="15" fillId="0" borderId="61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3" fillId="0" borderId="14" xfId="0" applyFont="1" applyBorder="1" applyAlignment="1">
      <alignment horizontal="right"/>
    </xf>
    <xf numFmtId="2" fontId="82" fillId="2" borderId="82" xfId="0" applyNumberFormat="1" applyFont="1" applyFill="1" applyBorder="1" applyAlignment="1">
      <alignment horizontal="center"/>
    </xf>
    <xf numFmtId="166" fontId="17" fillId="0" borderId="75" xfId="0" applyNumberFormat="1" applyFont="1" applyBorder="1" applyAlignment="1">
      <alignment horizontal="center"/>
    </xf>
    <xf numFmtId="2" fontId="105" fillId="0" borderId="29" xfId="0" applyNumberFormat="1" applyFont="1" applyBorder="1" applyAlignment="1">
      <alignment horizontal="center"/>
    </xf>
    <xf numFmtId="0" fontId="140" fillId="0" borderId="63" xfId="0" applyFont="1" applyBorder="1" applyAlignment="1">
      <alignment horizontal="center"/>
    </xf>
    <xf numFmtId="0" fontId="140" fillId="0" borderId="77" xfId="0" applyFont="1" applyBorder="1" applyAlignment="1">
      <alignment horizontal="center"/>
    </xf>
    <xf numFmtId="166" fontId="82" fillId="0" borderId="73" xfId="0" applyNumberFormat="1" applyFont="1" applyBorder="1" applyAlignment="1">
      <alignment horizontal="center"/>
    </xf>
    <xf numFmtId="2" fontId="86" fillId="0" borderId="7" xfId="0" applyNumberFormat="1" applyFont="1" applyBorder="1" applyAlignment="1">
      <alignment horizontal="center"/>
    </xf>
    <xf numFmtId="2" fontId="140" fillId="0" borderId="63" xfId="0" applyNumberFormat="1" applyFont="1" applyBorder="1" applyAlignment="1">
      <alignment horizontal="center"/>
    </xf>
    <xf numFmtId="1" fontId="32" fillId="0" borderId="7" xfId="0" applyNumberFormat="1" applyFont="1" applyBorder="1" applyAlignment="1">
      <alignment horizontal="center" vertical="center"/>
    </xf>
    <xf numFmtId="2" fontId="82" fillId="2" borderId="77" xfId="0" applyNumberFormat="1" applyFont="1" applyFill="1" applyBorder="1" applyAlignment="1">
      <alignment horizontal="center"/>
    </xf>
    <xf numFmtId="2" fontId="20" fillId="0" borderId="69" xfId="0" applyNumberFormat="1" applyFont="1" applyBorder="1" applyAlignment="1">
      <alignment horizontal="left"/>
    </xf>
    <xf numFmtId="2" fontId="86" fillId="0" borderId="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166" fontId="86" fillId="0" borderId="7" xfId="0" applyNumberFormat="1" applyFont="1" applyBorder="1" applyAlignment="1">
      <alignment horizontal="center"/>
    </xf>
    <xf numFmtId="2" fontId="32" fillId="0" borderId="23" xfId="0" applyNumberFormat="1" applyFont="1" applyFill="1" applyBorder="1" applyAlignment="1">
      <alignment horizontal="center"/>
    </xf>
    <xf numFmtId="2" fontId="32" fillId="0" borderId="36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129" fillId="0" borderId="24" xfId="0" applyNumberFormat="1" applyFont="1" applyBorder="1" applyAlignment="1">
      <alignment horizontal="center"/>
    </xf>
    <xf numFmtId="2" fontId="130" fillId="0" borderId="24" xfId="0" applyNumberFormat="1" applyFont="1" applyBorder="1" applyAlignment="1">
      <alignment horizontal="center"/>
    </xf>
    <xf numFmtId="2" fontId="105" fillId="0" borderId="25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2" fontId="112" fillId="0" borderId="77" xfId="0" applyNumberFormat="1" applyFont="1" applyBorder="1" applyAlignment="1">
      <alignment horizontal="center"/>
    </xf>
    <xf numFmtId="2" fontId="66" fillId="0" borderId="81" xfId="0" applyNumberFormat="1" applyFont="1" applyBorder="1" applyAlignment="1">
      <alignment horizontal="center"/>
    </xf>
    <xf numFmtId="2" fontId="141" fillId="0" borderId="24" xfId="0" applyNumberFormat="1" applyFont="1" applyBorder="1" applyAlignment="1">
      <alignment horizontal="center" vertical="center"/>
    </xf>
    <xf numFmtId="2" fontId="66" fillId="0" borderId="65" xfId="0" applyNumberFormat="1" applyFont="1" applyBorder="1" applyAlignment="1">
      <alignment horizontal="center"/>
    </xf>
    <xf numFmtId="2" fontId="32" fillId="0" borderId="7" xfId="0" applyNumberFormat="1" applyFont="1" applyBorder="1" applyAlignment="1">
      <alignment horizontal="center" vertical="center"/>
    </xf>
    <xf numFmtId="166" fontId="20" fillId="0" borderId="69" xfId="0" applyNumberFormat="1" applyFont="1" applyBorder="1" applyAlignment="1">
      <alignment horizontal="left"/>
    </xf>
    <xf numFmtId="2" fontId="32" fillId="0" borderId="4" xfId="0" applyNumberFormat="1" applyFont="1" applyBorder="1" applyAlignment="1">
      <alignment horizontal="center" vertical="center"/>
    </xf>
    <xf numFmtId="2" fontId="82" fillId="2" borderId="70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2" fontId="32" fillId="0" borderId="5" xfId="0" applyNumberFormat="1" applyFont="1" applyBorder="1" applyAlignment="1">
      <alignment horizontal="center" vertical="center"/>
    </xf>
    <xf numFmtId="166" fontId="20" fillId="0" borderId="74" xfId="0" applyNumberFormat="1" applyFont="1" applyBorder="1" applyAlignment="1">
      <alignment horizontal="left"/>
    </xf>
    <xf numFmtId="2" fontId="140" fillId="0" borderId="77" xfId="0" applyNumberFormat="1" applyFont="1" applyFill="1" applyBorder="1" applyAlignment="1">
      <alignment horizontal="center"/>
    </xf>
    <xf numFmtId="2" fontId="82" fillId="0" borderId="73" xfId="0" applyNumberFormat="1" applyFont="1" applyFill="1" applyBorder="1" applyAlignment="1">
      <alignment horizontal="center"/>
    </xf>
    <xf numFmtId="2" fontId="86" fillId="0" borderId="7" xfId="0" applyNumberFormat="1" applyFont="1" applyFill="1" applyBorder="1" applyAlignment="1">
      <alignment horizontal="center" vertical="center"/>
    </xf>
    <xf numFmtId="167" fontId="82" fillId="2" borderId="82" xfId="0" applyNumberFormat="1" applyFont="1" applyFill="1" applyBorder="1" applyAlignment="1"/>
    <xf numFmtId="166" fontId="20" fillId="0" borderId="66" xfId="0" applyNumberFormat="1" applyFont="1" applyBorder="1" applyAlignment="1">
      <alignment horizontal="center"/>
    </xf>
    <xf numFmtId="2" fontId="140" fillId="0" borderId="80" xfId="0" applyNumberFormat="1" applyFont="1" applyBorder="1" applyAlignment="1">
      <alignment horizontal="center"/>
    </xf>
    <xf numFmtId="2" fontId="140" fillId="0" borderId="81" xfId="0" applyNumberFormat="1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2" fontId="17" fillId="0" borderId="48" xfId="0" applyNumberFormat="1" applyFont="1" applyBorder="1" applyAlignment="1">
      <alignment horizontal="center"/>
    </xf>
    <xf numFmtId="2" fontId="86" fillId="0" borderId="36" xfId="0" applyNumberFormat="1" applyFont="1" applyBorder="1" applyAlignment="1">
      <alignment horizontal="center" vertical="center"/>
    </xf>
    <xf numFmtId="2" fontId="20" fillId="0" borderId="72" xfId="0" applyNumberFormat="1" applyFont="1" applyBorder="1" applyAlignment="1">
      <alignment horizontal="left"/>
    </xf>
    <xf numFmtId="1" fontId="82" fillId="2" borderId="77" xfId="0" applyNumberFormat="1" applyFont="1" applyFill="1" applyBorder="1" applyAlignment="1">
      <alignment horizontal="center"/>
    </xf>
    <xf numFmtId="166" fontId="82" fillId="2" borderId="73" xfId="0" applyNumberFormat="1" applyFont="1" applyFill="1" applyBorder="1" applyAlignment="1">
      <alignment horizontal="center"/>
    </xf>
    <xf numFmtId="1" fontId="32" fillId="0" borderId="7" xfId="0" applyNumberFormat="1" applyFont="1" applyBorder="1" applyAlignment="1">
      <alignment horizontal="center"/>
    </xf>
    <xf numFmtId="1" fontId="82" fillId="2" borderId="73" xfId="0" applyNumberFormat="1" applyFont="1" applyFill="1" applyBorder="1" applyAlignment="1">
      <alignment horizontal="center"/>
    </xf>
    <xf numFmtId="2" fontId="32" fillId="0" borderId="5" xfId="0" applyNumberFormat="1" applyFont="1" applyBorder="1" applyAlignment="1">
      <alignment horizontal="center"/>
    </xf>
    <xf numFmtId="166" fontId="82" fillId="2" borderId="70" xfId="0" applyNumberFormat="1" applyFont="1" applyFill="1" applyBorder="1" applyAlignment="1">
      <alignment horizontal="center"/>
    </xf>
    <xf numFmtId="9" fontId="122" fillId="0" borderId="55" xfId="0" applyNumberFormat="1" applyFont="1" applyBorder="1" applyAlignment="1">
      <alignment horizontal="left"/>
    </xf>
    <xf numFmtId="0" fontId="0" fillId="0" borderId="61" xfId="0" applyBorder="1" applyAlignment="1">
      <alignment horizontal="left"/>
    </xf>
    <xf numFmtId="2" fontId="112" fillId="0" borderId="81" xfId="0" applyNumberFormat="1" applyFont="1" applyBorder="1" applyAlignment="1">
      <alignment horizontal="center"/>
    </xf>
    <xf numFmtId="2" fontId="112" fillId="0" borderId="38" xfId="0" applyNumberFormat="1" applyFont="1" applyBorder="1" applyAlignment="1">
      <alignment horizontal="center"/>
    </xf>
    <xf numFmtId="2" fontId="105" fillId="0" borderId="39" xfId="0" applyNumberFormat="1" applyFont="1" applyBorder="1" applyAlignment="1">
      <alignment horizontal="center" vertical="center"/>
    </xf>
    <xf numFmtId="2" fontId="105" fillId="0" borderId="37" xfId="0" applyNumberFormat="1" applyFont="1" applyBorder="1" applyAlignment="1">
      <alignment horizontal="center" vertical="center"/>
    </xf>
    <xf numFmtId="2" fontId="105" fillId="0" borderId="3" xfId="0" applyNumberFormat="1" applyFont="1" applyBorder="1" applyAlignment="1">
      <alignment horizontal="center" vertical="center"/>
    </xf>
    <xf numFmtId="2" fontId="112" fillId="0" borderId="80" xfId="0" applyNumberFormat="1" applyFont="1" applyBorder="1" applyAlignment="1">
      <alignment horizontal="center"/>
    </xf>
    <xf numFmtId="2" fontId="16" fillId="0" borderId="76" xfId="0" applyNumberFormat="1" applyFont="1" applyBorder="1" applyAlignment="1">
      <alignment horizontal="center"/>
    </xf>
    <xf numFmtId="166" fontId="86" fillId="0" borderId="7" xfId="0" applyNumberFormat="1" applyFont="1" applyBorder="1" applyAlignment="1">
      <alignment horizontal="center" vertical="center"/>
    </xf>
    <xf numFmtId="166" fontId="17" fillId="0" borderId="69" xfId="0" applyNumberFormat="1" applyFont="1" applyBorder="1" applyAlignment="1">
      <alignment horizontal="center"/>
    </xf>
    <xf numFmtId="166" fontId="20" fillId="0" borderId="66" xfId="0" applyNumberFormat="1" applyFont="1" applyBorder="1" applyAlignment="1">
      <alignment horizontal="left"/>
    </xf>
    <xf numFmtId="2" fontId="16" fillId="0" borderId="11" xfId="0" applyNumberFormat="1" applyFont="1" applyBorder="1" applyAlignment="1">
      <alignment horizontal="left"/>
    </xf>
    <xf numFmtId="2" fontId="16" fillId="0" borderId="12" xfId="0" applyNumberFormat="1" applyFont="1" applyBorder="1" applyAlignment="1">
      <alignment horizontal="left"/>
    </xf>
    <xf numFmtId="2" fontId="16" fillId="0" borderId="89" xfId="0" applyNumberFormat="1" applyFont="1" applyBorder="1" applyAlignment="1">
      <alignment horizontal="left"/>
    </xf>
    <xf numFmtId="2" fontId="32" fillId="0" borderId="4" xfId="0" applyNumberFormat="1" applyFont="1" applyBorder="1" applyAlignment="1">
      <alignment horizontal="center"/>
    </xf>
    <xf numFmtId="0" fontId="18" fillId="2" borderId="68" xfId="0" applyFont="1" applyFill="1" applyBorder="1" applyAlignment="1">
      <alignment horizontal="right"/>
    </xf>
    <xf numFmtId="0" fontId="44" fillId="0" borderId="83" xfId="0" applyFont="1" applyBorder="1" applyAlignment="1">
      <alignment horizontal="left"/>
    </xf>
    <xf numFmtId="2" fontId="82" fillId="2" borderId="63" xfId="0" applyNumberFormat="1" applyFont="1" applyFill="1" applyBorder="1" applyAlignment="1">
      <alignment horizontal="center"/>
    </xf>
    <xf numFmtId="2" fontId="140" fillId="0" borderId="68" xfId="0" applyNumberFormat="1" applyFont="1" applyFill="1" applyBorder="1" applyAlignment="1">
      <alignment horizontal="center"/>
    </xf>
    <xf numFmtId="2" fontId="140" fillId="0" borderId="78" xfId="0" applyNumberFormat="1" applyFont="1" applyFill="1" applyBorder="1" applyAlignment="1">
      <alignment horizontal="center"/>
    </xf>
    <xf numFmtId="2" fontId="32" fillId="0" borderId="24" xfId="0" applyNumberFormat="1" applyFont="1" applyFill="1" applyBorder="1" applyAlignment="1">
      <alignment horizontal="center"/>
    </xf>
    <xf numFmtId="2" fontId="86" fillId="0" borderId="7" xfId="0" applyNumberFormat="1" applyFont="1" applyFill="1" applyBorder="1" applyAlignment="1">
      <alignment horizontal="center"/>
    </xf>
    <xf numFmtId="2" fontId="14" fillId="0" borderId="83" xfId="0" applyNumberFormat="1" applyFont="1" applyFill="1" applyBorder="1" applyAlignment="1">
      <alignment horizontal="center"/>
    </xf>
    <xf numFmtId="2" fontId="14" fillId="0" borderId="76" xfId="0" applyNumberFormat="1" applyFont="1" applyFill="1" applyBorder="1" applyAlignment="1">
      <alignment horizontal="center"/>
    </xf>
    <xf numFmtId="166" fontId="82" fillId="2" borderId="82" xfId="0" applyNumberFormat="1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2" fontId="112" fillId="0" borderId="38" xfId="0" applyNumberFormat="1" applyFont="1" applyFill="1" applyBorder="1" applyAlignment="1">
      <alignment horizontal="center"/>
    </xf>
    <xf numFmtId="2" fontId="105" fillId="0" borderId="18" xfId="0" applyNumberFormat="1" applyFont="1" applyBorder="1" applyAlignment="1">
      <alignment horizontal="center"/>
    </xf>
    <xf numFmtId="2" fontId="105" fillId="0" borderId="3" xfId="0" applyNumberFormat="1" applyFont="1" applyFill="1" applyBorder="1" applyAlignment="1">
      <alignment horizontal="center"/>
    </xf>
    <xf numFmtId="2" fontId="86" fillId="0" borderId="24" xfId="0" applyNumberFormat="1" applyFont="1" applyBorder="1" applyAlignment="1">
      <alignment horizontal="center"/>
    </xf>
    <xf numFmtId="2" fontId="112" fillId="0" borderId="54" xfId="0" applyNumberFormat="1" applyFont="1" applyBorder="1" applyAlignment="1">
      <alignment horizontal="center"/>
    </xf>
    <xf numFmtId="2" fontId="16" fillId="0" borderId="83" xfId="0" applyNumberFormat="1" applyFont="1" applyBorder="1" applyAlignment="1">
      <alignment horizontal="center"/>
    </xf>
    <xf numFmtId="2" fontId="16" fillId="0" borderId="76" xfId="0" applyNumberFormat="1" applyFont="1" applyFill="1" applyBorder="1" applyAlignment="1">
      <alignment horizontal="center"/>
    </xf>
    <xf numFmtId="167" fontId="82" fillId="2" borderId="82" xfId="0" applyNumberFormat="1" applyFont="1" applyFill="1" applyBorder="1" applyAlignment="1">
      <alignment horizontal="center"/>
    </xf>
    <xf numFmtId="166" fontId="10" fillId="0" borderId="24" xfId="0" applyNumberFormat="1" applyFont="1" applyBorder="1" applyAlignment="1">
      <alignment horizontal="center"/>
    </xf>
    <xf numFmtId="2" fontId="105" fillId="0" borderId="18" xfId="0" applyNumberFormat="1" applyFont="1" applyBorder="1" applyAlignment="1">
      <alignment horizontal="center" vertical="center"/>
    </xf>
    <xf numFmtId="2" fontId="112" fillId="0" borderId="63" xfId="0" applyNumberFormat="1" applyFont="1" applyBorder="1" applyAlignment="1">
      <alignment horizontal="center"/>
    </xf>
    <xf numFmtId="2" fontId="112" fillId="0" borderId="77" xfId="0" applyNumberFormat="1" applyFont="1" applyFill="1" applyBorder="1" applyAlignment="1">
      <alignment horizontal="center"/>
    </xf>
    <xf numFmtId="2" fontId="105" fillId="0" borderId="23" xfId="0" applyNumberFormat="1" applyFont="1" applyBorder="1" applyAlignment="1">
      <alignment horizontal="center" vertical="center"/>
    </xf>
    <xf numFmtId="2" fontId="105" fillId="0" borderId="24" xfId="0" applyNumberFormat="1" applyFont="1" applyFill="1" applyBorder="1" applyAlignment="1">
      <alignment horizontal="center" vertical="center"/>
    </xf>
    <xf numFmtId="2" fontId="105" fillId="0" borderId="24" xfId="0" applyNumberFormat="1" applyFont="1" applyBorder="1" applyAlignment="1">
      <alignment horizontal="center" vertical="center"/>
    </xf>
    <xf numFmtId="166" fontId="82" fillId="2" borderId="79" xfId="0" applyNumberFormat="1" applyFont="1" applyFill="1" applyBorder="1" applyAlignment="1">
      <alignment horizontal="center"/>
    </xf>
    <xf numFmtId="2" fontId="112" fillId="0" borderId="77" xfId="0" applyNumberFormat="1" applyFont="1" applyBorder="1"/>
    <xf numFmtId="2" fontId="82" fillId="0" borderId="73" xfId="0" applyNumberFormat="1" applyFont="1" applyBorder="1"/>
    <xf numFmtId="2" fontId="16" fillId="0" borderId="81" xfId="0" applyNumberFormat="1" applyFont="1" applyBorder="1"/>
    <xf numFmtId="2" fontId="17" fillId="0" borderId="81" xfId="0" applyNumberFormat="1" applyFont="1" applyBorder="1"/>
    <xf numFmtId="2" fontId="105" fillId="0" borderId="24" xfId="0" applyNumberFormat="1" applyFont="1" applyBorder="1"/>
    <xf numFmtId="2" fontId="86" fillId="0" borderId="7" xfId="0" applyNumberFormat="1" applyFont="1" applyBorder="1"/>
    <xf numFmtId="2" fontId="16" fillId="0" borderId="65" xfId="0" applyNumberFormat="1" applyFont="1" applyBorder="1"/>
    <xf numFmtId="2" fontId="17" fillId="0" borderId="69" xfId="0" applyNumberFormat="1" applyFont="1" applyBorder="1"/>
    <xf numFmtId="1" fontId="10" fillId="0" borderId="24" xfId="0" applyNumberFormat="1" applyFont="1" applyBorder="1" applyAlignment="1">
      <alignment horizontal="center"/>
    </xf>
    <xf numFmtId="2" fontId="112" fillId="0" borderId="63" xfId="0" applyNumberFormat="1" applyFont="1" applyFill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05" fillId="0" borderId="23" xfId="0" applyNumberFormat="1" applyFont="1" applyFill="1" applyBorder="1" applyAlignment="1">
      <alignment horizontal="center" vertical="center"/>
    </xf>
    <xf numFmtId="0" fontId="112" fillId="0" borderId="77" xfId="0" applyFont="1" applyBorder="1" applyAlignment="1">
      <alignment horizontal="center"/>
    </xf>
    <xf numFmtId="0" fontId="105" fillId="0" borderId="23" xfId="0" applyFont="1" applyBorder="1" applyAlignment="1">
      <alignment horizontal="center" vertical="center"/>
    </xf>
    <xf numFmtId="0" fontId="105" fillId="0" borderId="24" xfId="0" applyFont="1" applyBorder="1" applyAlignment="1">
      <alignment horizontal="center" vertical="center"/>
    </xf>
    <xf numFmtId="0" fontId="112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0" fillId="0" borderId="12" xfId="0" applyFill="1" applyBorder="1" applyAlignment="1">
      <alignment horizontal="left"/>
    </xf>
    <xf numFmtId="168" fontId="0" fillId="0" borderId="12" xfId="0" applyNumberFormat="1" applyFill="1" applyBorder="1"/>
    <xf numFmtId="0" fontId="0" fillId="0" borderId="30" xfId="0" applyFill="1" applyBorder="1"/>
    <xf numFmtId="0" fontId="10" fillId="0" borderId="82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166" fontId="86" fillId="7" borderId="82" xfId="0" applyNumberFormat="1" applyFont="1" applyFill="1" applyBorder="1" applyAlignment="1">
      <alignment horizontal="center"/>
    </xf>
    <xf numFmtId="2" fontId="86" fillId="20" borderId="40" xfId="0" applyNumberFormat="1" applyFont="1" applyFill="1" applyBorder="1" applyAlignment="1">
      <alignment horizontal="center"/>
    </xf>
    <xf numFmtId="2" fontId="86" fillId="7" borderId="77" xfId="0" applyNumberFormat="1" applyFont="1" applyFill="1" applyBorder="1" applyAlignment="1">
      <alignment horizontal="center"/>
    </xf>
    <xf numFmtId="166" fontId="86" fillId="7" borderId="77" xfId="0" applyNumberFormat="1" applyFont="1" applyFill="1" applyBorder="1" applyAlignment="1">
      <alignment horizontal="center"/>
    </xf>
    <xf numFmtId="2" fontId="86" fillId="7" borderId="63" xfId="0" applyNumberFormat="1" applyFont="1" applyFill="1" applyBorder="1" applyAlignment="1">
      <alignment horizontal="center"/>
    </xf>
    <xf numFmtId="2" fontId="86" fillId="7" borderId="79" xfId="0" applyNumberFormat="1" applyFont="1" applyFill="1" applyBorder="1" applyAlignment="1">
      <alignment horizontal="center"/>
    </xf>
    <xf numFmtId="0" fontId="35" fillId="0" borderId="84" xfId="0" applyFont="1" applyBorder="1" applyAlignment="1">
      <alignment horizontal="right"/>
    </xf>
    <xf numFmtId="167" fontId="16" fillId="0" borderId="77" xfId="0" applyNumberFormat="1" applyFont="1" applyBorder="1" applyAlignment="1">
      <alignment horizontal="center"/>
    </xf>
    <xf numFmtId="0" fontId="16" fillId="0" borderId="88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2" fontId="17" fillId="0" borderId="58" xfId="0" applyNumberFormat="1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14" fillId="0" borderId="31" xfId="0" applyNumberFormat="1" applyFont="1" applyFill="1" applyBorder="1" applyAlignment="1">
      <alignment horizontal="center"/>
    </xf>
    <xf numFmtId="2" fontId="32" fillId="0" borderId="59" xfId="0" applyNumberFormat="1" applyFont="1" applyBorder="1" applyAlignment="1">
      <alignment horizontal="center"/>
    </xf>
    <xf numFmtId="2" fontId="32" fillId="0" borderId="58" xfId="0" applyNumberFormat="1" applyFont="1" applyBorder="1" applyAlignment="1">
      <alignment horizontal="center"/>
    </xf>
    <xf numFmtId="2" fontId="86" fillId="0" borderId="61" xfId="0" applyNumberFormat="1" applyFont="1" applyBorder="1" applyAlignment="1">
      <alignment horizontal="center"/>
    </xf>
    <xf numFmtId="2" fontId="32" fillId="0" borderId="58" xfId="0" applyNumberFormat="1" applyFont="1" applyBorder="1" applyAlignment="1">
      <alignment horizontal="center" vertical="center"/>
    </xf>
    <xf numFmtId="166" fontId="32" fillId="0" borderId="58" xfId="0" applyNumberFormat="1" applyFont="1" applyBorder="1" applyAlignment="1">
      <alignment horizontal="center" vertical="center"/>
    </xf>
    <xf numFmtId="2" fontId="32" fillId="0" borderId="60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5" xfId="0" applyBorder="1" applyAlignment="1">
      <alignment horizontal="left"/>
    </xf>
    <xf numFmtId="2" fontId="16" fillId="0" borderId="82" xfId="0" applyNumberFormat="1" applyFont="1" applyBorder="1" applyAlignment="1">
      <alignment horizontal="center"/>
    </xf>
    <xf numFmtId="2" fontId="14" fillId="0" borderId="35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6" fillId="0" borderId="89" xfId="0" applyFont="1" applyBorder="1" applyAlignment="1">
      <alignment horizontal="center"/>
    </xf>
    <xf numFmtId="167" fontId="17" fillId="0" borderId="11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167" fontId="14" fillId="0" borderId="78" xfId="0" applyNumberFormat="1" applyFont="1" applyBorder="1" applyAlignment="1">
      <alignment horizontal="center"/>
    </xf>
    <xf numFmtId="167" fontId="16" fillId="0" borderId="77" xfId="0" applyNumberFormat="1" applyFont="1" applyFill="1" applyBorder="1" applyAlignment="1">
      <alignment horizontal="center"/>
    </xf>
    <xf numFmtId="0" fontId="64" fillId="0" borderId="48" xfId="0" applyFont="1" applyFill="1" applyBorder="1"/>
    <xf numFmtId="0" fontId="64" fillId="0" borderId="58" xfId="0" applyFont="1" applyFill="1" applyBorder="1"/>
    <xf numFmtId="0" fontId="31" fillId="0" borderId="53" xfId="0" applyFont="1" applyFill="1" applyBorder="1" applyAlignment="1">
      <alignment horizontal="left"/>
    </xf>
    <xf numFmtId="0" fontId="14" fillId="0" borderId="77" xfId="0" applyFont="1" applyFill="1" applyBorder="1"/>
    <xf numFmtId="0" fontId="42" fillId="0" borderId="35" xfId="0" applyFont="1" applyFill="1" applyBorder="1" applyAlignment="1">
      <alignment horizontal="left"/>
    </xf>
    <xf numFmtId="0" fontId="50" fillId="0" borderId="58" xfId="0" applyFont="1" applyFill="1" applyBorder="1" applyAlignment="1">
      <alignment horizontal="left"/>
    </xf>
    <xf numFmtId="0" fontId="59" fillId="0" borderId="81" xfId="0" applyFont="1" applyFill="1" applyBorder="1"/>
    <xf numFmtId="0" fontId="67" fillId="0" borderId="77" xfId="0" applyFont="1" applyFill="1" applyBorder="1"/>
    <xf numFmtId="0" fontId="68" fillId="0" borderId="77" xfId="0" applyFont="1" applyFill="1" applyBorder="1"/>
    <xf numFmtId="0" fontId="51" fillId="0" borderId="80" xfId="0" applyFont="1" applyBorder="1" applyAlignment="1">
      <alignment horizontal="right"/>
    </xf>
    <xf numFmtId="0" fontId="68" fillId="0" borderId="71" xfId="0" applyFont="1" applyFill="1" applyBorder="1" applyAlignment="1">
      <alignment horizontal="center"/>
    </xf>
    <xf numFmtId="0" fontId="61" fillId="0" borderId="2" xfId="0" applyFont="1" applyFill="1" applyBorder="1"/>
    <xf numFmtId="0" fontId="2" fillId="0" borderId="63" xfId="0" applyFont="1" applyFill="1" applyBorder="1" applyAlignment="1">
      <alignment horizontal="left"/>
    </xf>
    <xf numFmtId="167" fontId="0" fillId="0" borderId="35" xfId="0" applyNumberFormat="1" applyFill="1" applyBorder="1"/>
    <xf numFmtId="0" fontId="31" fillId="0" borderId="58" xfId="0" applyFont="1" applyFill="1" applyBorder="1"/>
    <xf numFmtId="0" fontId="31" fillId="0" borderId="81" xfId="0" applyFont="1" applyFill="1" applyBorder="1"/>
    <xf numFmtId="0" fontId="7" fillId="0" borderId="77" xfId="0" applyFont="1" applyFill="1" applyBorder="1"/>
    <xf numFmtId="2" fontId="86" fillId="0" borderId="0" xfId="0" applyNumberFormat="1" applyFont="1" applyFill="1" applyBorder="1" applyAlignment="1">
      <alignment horizontal="center"/>
    </xf>
    <xf numFmtId="0" fontId="39" fillId="0" borderId="88" xfId="0" applyFont="1" applyBorder="1" applyAlignment="1">
      <alignment horizontal="center"/>
    </xf>
    <xf numFmtId="0" fontId="39" fillId="0" borderId="48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2" fontId="50" fillId="0" borderId="59" xfId="0" applyNumberFormat="1" applyFont="1" applyBorder="1" applyAlignment="1">
      <alignment horizontal="center"/>
    </xf>
    <xf numFmtId="2" fontId="50" fillId="0" borderId="61" xfId="0" applyNumberFormat="1" applyFont="1" applyBorder="1" applyAlignment="1">
      <alignment horizontal="center"/>
    </xf>
    <xf numFmtId="0" fontId="55" fillId="0" borderId="44" xfId="0" applyFont="1" applyBorder="1" applyAlignment="1">
      <alignment horizontal="center"/>
    </xf>
    <xf numFmtId="0" fontId="55" fillId="0" borderId="6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2" fontId="39" fillId="0" borderId="58" xfId="0" applyNumberFormat="1" applyFont="1" applyBorder="1" applyAlignment="1">
      <alignment horizontal="center"/>
    </xf>
    <xf numFmtId="2" fontId="50" fillId="0" borderId="58" xfId="0" applyNumberFormat="1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84" xfId="0" applyFont="1" applyBorder="1" applyAlignment="1">
      <alignment horizontal="center"/>
    </xf>
    <xf numFmtId="2" fontId="39" fillId="0" borderId="59" xfId="0" applyNumberFormat="1" applyFont="1" applyBorder="1" applyAlignment="1">
      <alignment horizontal="center"/>
    </xf>
    <xf numFmtId="2" fontId="39" fillId="0" borderId="60" xfId="0" applyNumberFormat="1" applyFont="1" applyBorder="1" applyAlignment="1">
      <alignment horizontal="center"/>
    </xf>
    <xf numFmtId="0" fontId="68" fillId="0" borderId="59" xfId="0" applyFont="1" applyBorder="1" applyAlignment="1">
      <alignment horizontal="center"/>
    </xf>
    <xf numFmtId="0" fontId="39" fillId="0" borderId="79" xfId="0" applyFont="1" applyBorder="1" applyAlignment="1">
      <alignment horizontal="center"/>
    </xf>
    <xf numFmtId="2" fontId="68" fillId="0" borderId="63" xfId="0" applyNumberFormat="1" applyFont="1" applyBorder="1" applyAlignment="1">
      <alignment horizontal="center"/>
    </xf>
    <xf numFmtId="2" fontId="2" fillId="0" borderId="79" xfId="0" applyNumberFormat="1" applyFont="1" applyBorder="1" applyAlignment="1">
      <alignment horizontal="center"/>
    </xf>
    <xf numFmtId="2" fontId="2" fillId="0" borderId="63" xfId="0" applyNumberFormat="1" applyFont="1" applyBorder="1" applyAlignment="1">
      <alignment horizontal="center"/>
    </xf>
    <xf numFmtId="2" fontId="2" fillId="0" borderId="64" xfId="0" applyNumberFormat="1" applyFont="1" applyBorder="1" applyAlignment="1">
      <alignment horizontal="center"/>
    </xf>
    <xf numFmtId="2" fontId="2" fillId="0" borderId="66" xfId="0" applyNumberFormat="1" applyFont="1" applyBorder="1" applyAlignment="1">
      <alignment horizontal="center"/>
    </xf>
    <xf numFmtId="2" fontId="50" fillId="0" borderId="69" xfId="0" applyNumberFormat="1" applyFont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67" xfId="0" applyFill="1" applyBorder="1" applyAlignment="1">
      <alignment horizontal="center"/>
    </xf>
    <xf numFmtId="0" fontId="0" fillId="7" borderId="87" xfId="0" applyFill="1" applyBorder="1" applyAlignment="1">
      <alignment horizontal="center"/>
    </xf>
    <xf numFmtId="0" fontId="135" fillId="7" borderId="87" xfId="0" applyFont="1" applyFill="1" applyBorder="1" applyAlignment="1">
      <alignment horizontal="center"/>
    </xf>
    <xf numFmtId="0" fontId="135" fillId="7" borderId="27" xfId="0" applyFont="1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1" fontId="31" fillId="7" borderId="86" xfId="0" applyNumberFormat="1" applyFont="1" applyFill="1" applyBorder="1" applyAlignment="1">
      <alignment horizontal="center"/>
    </xf>
    <xf numFmtId="0" fontId="50" fillId="0" borderId="66" xfId="0" applyFont="1" applyBorder="1" applyAlignment="1">
      <alignment horizontal="center"/>
    </xf>
    <xf numFmtId="0" fontId="142" fillId="0" borderId="75" xfId="0" applyFont="1" applyBorder="1" applyAlignment="1">
      <alignment horizontal="center"/>
    </xf>
    <xf numFmtId="0" fontId="136" fillId="0" borderId="38" xfId="0" applyFont="1" applyBorder="1" applyAlignment="1">
      <alignment horizontal="center"/>
    </xf>
    <xf numFmtId="0" fontId="136" fillId="0" borderId="81" xfId="0" applyFont="1" applyBorder="1" applyAlignment="1">
      <alignment horizontal="center"/>
    </xf>
    <xf numFmtId="0" fontId="136" fillId="0" borderId="82" xfId="0" applyFont="1" applyBorder="1" applyAlignment="1">
      <alignment horizontal="center"/>
    </xf>
    <xf numFmtId="2" fontId="135" fillId="0" borderId="54" xfId="0" applyNumberFormat="1" applyFont="1" applyBorder="1" applyAlignment="1">
      <alignment horizontal="center"/>
    </xf>
    <xf numFmtId="2" fontId="135" fillId="0" borderId="81" xfId="0" applyNumberFormat="1" applyFont="1" applyBorder="1" applyAlignment="1">
      <alignment horizontal="center"/>
    </xf>
    <xf numFmtId="0" fontId="135" fillId="0" borderId="38" xfId="0" applyFont="1" applyBorder="1" applyAlignment="1">
      <alignment horizontal="center"/>
    </xf>
    <xf numFmtId="0" fontId="142" fillId="0" borderId="44" xfId="0" applyFont="1" applyBorder="1" applyAlignment="1">
      <alignment horizontal="center"/>
    </xf>
    <xf numFmtId="0" fontId="136" fillId="0" borderId="0" xfId="0" applyFont="1" applyBorder="1" applyAlignment="1">
      <alignment horizontal="center"/>
    </xf>
    <xf numFmtId="0" fontId="136" fillId="0" borderId="48" xfId="0" applyFont="1" applyBorder="1" applyAlignment="1">
      <alignment horizontal="center"/>
    </xf>
    <xf numFmtId="0" fontId="136" fillId="0" borderId="84" xfId="0" applyFont="1" applyBorder="1" applyAlignment="1">
      <alignment horizontal="center"/>
    </xf>
    <xf numFmtId="2" fontId="135" fillId="0" borderId="26" xfId="0" applyNumberFormat="1" applyFont="1" applyBorder="1" applyAlignment="1">
      <alignment horizontal="center"/>
    </xf>
    <xf numFmtId="2" fontId="135" fillId="0" borderId="48" xfId="0" applyNumberFormat="1" applyFont="1" applyBorder="1" applyAlignment="1">
      <alignment horizontal="center"/>
    </xf>
    <xf numFmtId="0" fontId="135" fillId="0" borderId="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71" xfId="0" applyFill="1" applyBorder="1" applyAlignment="1">
      <alignment horizontal="center"/>
    </xf>
    <xf numFmtId="0" fontId="0" fillId="7" borderId="55" xfId="0" applyFill="1" applyBorder="1" applyAlignment="1">
      <alignment horizontal="center"/>
    </xf>
    <xf numFmtId="0" fontId="135" fillId="7" borderId="28" xfId="0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1" fontId="31" fillId="7" borderId="72" xfId="0" applyNumberFormat="1" applyFont="1" applyFill="1" applyBorder="1" applyAlignment="1">
      <alignment horizontal="center"/>
    </xf>
    <xf numFmtId="0" fontId="50" fillId="0" borderId="53" xfId="0" applyFont="1" applyBorder="1" applyAlignment="1">
      <alignment horizontal="center"/>
    </xf>
    <xf numFmtId="0" fontId="50" fillId="0" borderId="57" xfId="0" applyFont="1" applyBorder="1" applyAlignment="1">
      <alignment horizontal="center"/>
    </xf>
    <xf numFmtId="0" fontId="55" fillId="0" borderId="84" xfId="0" applyFont="1" applyBorder="1" applyAlignment="1">
      <alignment horizontal="center"/>
    </xf>
    <xf numFmtId="0" fontId="0" fillId="7" borderId="82" xfId="0" applyFill="1" applyBorder="1" applyAlignment="1">
      <alignment horizontal="center"/>
    </xf>
    <xf numFmtId="2" fontId="136" fillId="0" borderId="0" xfId="0" applyNumberFormat="1" applyFont="1" applyBorder="1" applyAlignment="1">
      <alignment horizontal="center"/>
    </xf>
    <xf numFmtId="2" fontId="135" fillId="0" borderId="0" xfId="0" applyNumberFormat="1" applyFont="1" applyBorder="1" applyAlignment="1">
      <alignment horizontal="center"/>
    </xf>
    <xf numFmtId="2" fontId="135" fillId="0" borderId="38" xfId="0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2" fontId="136" fillId="0" borderId="48" xfId="0" applyNumberFormat="1" applyFont="1" applyBorder="1" applyAlignment="1">
      <alignment horizontal="center"/>
    </xf>
    <xf numFmtId="0" fontId="135" fillId="7" borderId="82" xfId="0" applyFont="1" applyFill="1" applyBorder="1" applyAlignment="1">
      <alignment horizontal="center"/>
    </xf>
    <xf numFmtId="0" fontId="135" fillId="7" borderId="84" xfId="0" applyFont="1" applyFill="1" applyBorder="1" applyAlignment="1">
      <alignment horizontal="center"/>
    </xf>
    <xf numFmtId="0" fontId="133" fillId="0" borderId="84" xfId="0" applyFont="1" applyBorder="1" applyAlignment="1">
      <alignment horizontal="center"/>
    </xf>
    <xf numFmtId="0" fontId="135" fillId="0" borderId="88" xfId="0" applyFont="1" applyBorder="1" applyAlignment="1">
      <alignment horizontal="center"/>
    </xf>
    <xf numFmtId="0" fontId="55" fillId="0" borderId="48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50" fillId="0" borderId="79" xfId="0" applyFont="1" applyBorder="1" applyAlignment="1">
      <alignment horizontal="center"/>
    </xf>
    <xf numFmtId="0" fontId="50" fillId="0" borderId="82" xfId="0" applyFont="1" applyBorder="1" applyAlignment="1">
      <alignment horizontal="center"/>
    </xf>
    <xf numFmtId="0" fontId="50" fillId="0" borderId="56" xfId="0" applyFont="1" applyBorder="1" applyAlignment="1">
      <alignment horizontal="center"/>
    </xf>
    <xf numFmtId="0" fontId="50" fillId="0" borderId="60" xfId="0" applyFont="1" applyBorder="1" applyAlignment="1">
      <alignment horizontal="center"/>
    </xf>
    <xf numFmtId="0" fontId="50" fillId="0" borderId="75" xfId="0" applyFont="1" applyBorder="1" applyAlignment="1">
      <alignment horizontal="center"/>
    </xf>
    <xf numFmtId="0" fontId="50" fillId="0" borderId="61" xfId="0" applyFont="1" applyBorder="1" applyAlignment="1">
      <alignment horizontal="center"/>
    </xf>
    <xf numFmtId="0" fontId="135" fillId="0" borderId="81" xfId="0" applyFont="1" applyBorder="1" applyAlignment="1">
      <alignment horizontal="center"/>
    </xf>
    <xf numFmtId="2" fontId="135" fillId="0" borderId="40" xfId="0" applyNumberFormat="1" applyFont="1" applyBorder="1" applyAlignment="1">
      <alignment horizontal="center"/>
    </xf>
    <xf numFmtId="0" fontId="135" fillId="0" borderId="48" xfId="0" applyFont="1" applyBorder="1" applyAlignment="1">
      <alignment horizontal="center"/>
    </xf>
    <xf numFmtId="0" fontId="136" fillId="0" borderId="31" xfId="0" applyFont="1" applyBorder="1" applyAlignment="1">
      <alignment horizontal="center"/>
    </xf>
    <xf numFmtId="0" fontId="136" fillId="0" borderId="88" xfId="0" applyFont="1" applyBorder="1" applyAlignment="1">
      <alignment horizontal="center"/>
    </xf>
    <xf numFmtId="167" fontId="39" fillId="0" borderId="58" xfId="0" applyNumberFormat="1" applyFont="1" applyBorder="1" applyAlignment="1">
      <alignment horizontal="center"/>
    </xf>
    <xf numFmtId="0" fontId="135" fillId="0" borderId="55" xfId="0" applyFont="1" applyBorder="1" applyAlignment="1">
      <alignment horizontal="center"/>
    </xf>
    <xf numFmtId="0" fontId="135" fillId="0" borderId="28" xfId="0" applyFont="1" applyBorder="1" applyAlignment="1">
      <alignment horizontal="center"/>
    </xf>
    <xf numFmtId="165" fontId="14" fillId="0" borderId="68" xfId="0" applyNumberFormat="1" applyFont="1" applyBorder="1" applyAlignment="1">
      <alignment horizontal="right"/>
    </xf>
    <xf numFmtId="0" fontId="31" fillId="18" borderId="45" xfId="0" applyFont="1" applyFill="1" applyBorder="1"/>
    <xf numFmtId="0" fontId="44" fillId="8" borderId="77" xfId="0" applyFont="1" applyFill="1" applyBorder="1" applyAlignment="1">
      <alignment horizontal="center"/>
    </xf>
    <xf numFmtId="0" fontId="7" fillId="19" borderId="0" xfId="0" applyFont="1" applyFill="1" applyBorder="1"/>
    <xf numFmtId="2" fontId="136" fillId="0" borderId="58" xfId="0" applyNumberFormat="1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2" fillId="0" borderId="55" xfId="0" applyFont="1" applyFill="1" applyBorder="1"/>
    <xf numFmtId="0" fontId="2" fillId="0" borderId="72" xfId="0" applyFont="1" applyFill="1" applyBorder="1"/>
    <xf numFmtId="0" fontId="20" fillId="0" borderId="16" xfId="0" applyFont="1" applyBorder="1"/>
    <xf numFmtId="0" fontId="46" fillId="0" borderId="3" xfId="0" applyFont="1" applyBorder="1"/>
    <xf numFmtId="0" fontId="44" fillId="0" borderId="2" xfId="0" applyFont="1" applyBorder="1"/>
    <xf numFmtId="0" fontId="72" fillId="0" borderId="19" xfId="0" applyFont="1" applyBorder="1"/>
    <xf numFmtId="0" fontId="60" fillId="0" borderId="15" xfId="0" applyFont="1" applyBorder="1"/>
    <xf numFmtId="1" fontId="20" fillId="0" borderId="67" xfId="0" applyNumberFormat="1" applyFont="1" applyBorder="1" applyAlignment="1">
      <alignment horizontal="center"/>
    </xf>
    <xf numFmtId="166" fontId="17" fillId="0" borderId="79" xfId="0" applyNumberFormat="1" applyFont="1" applyBorder="1" applyAlignment="1">
      <alignment horizontal="center"/>
    </xf>
    <xf numFmtId="2" fontId="44" fillId="8" borderId="77" xfId="0" applyNumberFormat="1" applyFont="1" applyFill="1" applyBorder="1" applyAlignment="1">
      <alignment horizontal="center"/>
    </xf>
    <xf numFmtId="2" fontId="136" fillId="0" borderId="1" xfId="0" applyNumberFormat="1" applyFont="1" applyBorder="1" applyAlignment="1">
      <alignment horizontal="center"/>
    </xf>
    <xf numFmtId="2" fontId="136" fillId="0" borderId="61" xfId="0" applyNumberFormat="1" applyFont="1" applyBorder="1" applyAlignment="1">
      <alignment horizontal="center"/>
    </xf>
    <xf numFmtId="2" fontId="136" fillId="0" borderId="75" xfId="0" applyNumberFormat="1" applyFont="1" applyBorder="1" applyAlignment="1">
      <alignment horizontal="center"/>
    </xf>
    <xf numFmtId="2" fontId="136" fillId="0" borderId="44" xfId="0" applyNumberFormat="1" applyFont="1" applyBorder="1" applyAlignment="1">
      <alignment horizontal="center"/>
    </xf>
    <xf numFmtId="0" fontId="136" fillId="0" borderId="53" xfId="0" applyFont="1" applyBorder="1" applyAlignment="1">
      <alignment horizontal="center"/>
    </xf>
    <xf numFmtId="0" fontId="136" fillId="0" borderId="58" xfId="0" applyFont="1" applyBorder="1" applyAlignment="1">
      <alignment horizontal="center"/>
    </xf>
    <xf numFmtId="0" fontId="136" fillId="0" borderId="75" xfId="0" applyFont="1" applyBorder="1" applyAlignment="1">
      <alignment horizontal="center"/>
    </xf>
    <xf numFmtId="0" fontId="136" fillId="0" borderId="44" xfId="0" applyFont="1" applyBorder="1" applyAlignment="1">
      <alignment horizontal="center"/>
    </xf>
    <xf numFmtId="0" fontId="136" fillId="0" borderId="61" xfId="0" applyFont="1" applyBorder="1" applyAlignment="1">
      <alignment horizontal="center"/>
    </xf>
    <xf numFmtId="2" fontId="15" fillId="0" borderId="35" xfId="0" applyNumberFormat="1" applyFont="1" applyBorder="1" applyAlignment="1">
      <alignment horizontal="center" vertical="center" wrapText="1"/>
    </xf>
    <xf numFmtId="0" fontId="43" fillId="0" borderId="27" xfId="0" applyFont="1" applyFill="1" applyBorder="1"/>
    <xf numFmtId="2" fontId="82" fillId="2" borderId="75" xfId="0" applyNumberFormat="1" applyFont="1" applyFill="1" applyBorder="1" applyAlignment="1">
      <alignment horizontal="center"/>
    </xf>
    <xf numFmtId="166" fontId="16" fillId="0" borderId="69" xfId="0" applyNumberFormat="1" applyFont="1" applyBorder="1" applyAlignment="1">
      <alignment horizontal="center"/>
    </xf>
    <xf numFmtId="0" fontId="60" fillId="0" borderId="2" xfId="0" applyFont="1" applyBorder="1"/>
    <xf numFmtId="0" fontId="2" fillId="0" borderId="28" xfId="0" applyFont="1" applyFill="1" applyBorder="1"/>
    <xf numFmtId="0" fontId="14" fillId="0" borderId="3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0" fillId="0" borderId="73" xfId="0" applyFont="1" applyBorder="1"/>
    <xf numFmtId="0" fontId="111" fillId="0" borderId="63" xfId="0" applyFont="1" applyBorder="1" applyAlignment="1">
      <alignment horizontal="right"/>
    </xf>
    <xf numFmtId="0" fontId="20" fillId="0" borderId="79" xfId="0" applyFon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94" fillId="0" borderId="86" xfId="0" applyNumberFormat="1" applyFont="1" applyFill="1" applyBorder="1" applyAlignment="1">
      <alignment horizontal="center"/>
    </xf>
    <xf numFmtId="0" fontId="46" fillId="0" borderId="42" xfId="0" applyFont="1" applyBorder="1"/>
    <xf numFmtId="2" fontId="17" fillId="0" borderId="66" xfId="0" applyNumberFormat="1" applyFont="1" applyBorder="1" applyAlignment="1">
      <alignment horizontal="center"/>
    </xf>
    <xf numFmtId="167" fontId="14" fillId="0" borderId="37" xfId="0" applyNumberFormat="1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60" fillId="0" borderId="23" xfId="0" applyFont="1" applyFill="1" applyBorder="1"/>
    <xf numFmtId="0" fontId="46" fillId="0" borderId="15" xfId="0" applyFont="1" applyBorder="1"/>
    <xf numFmtId="0" fontId="72" fillId="0" borderId="42" xfId="0" applyFont="1" applyBorder="1"/>
    <xf numFmtId="0" fontId="26" fillId="0" borderId="79" xfId="0" applyFont="1" applyBorder="1" applyAlignment="1">
      <alignment horizontal="left"/>
    </xf>
    <xf numFmtId="0" fontId="44" fillId="0" borderId="71" xfId="0" applyFont="1" applyFill="1" applyBorder="1" applyAlignment="1">
      <alignment horizontal="left"/>
    </xf>
    <xf numFmtId="168" fontId="10" fillId="0" borderId="0" xfId="0" applyNumberFormat="1" applyFont="1" applyFill="1" applyBorder="1" applyAlignment="1">
      <alignment horizontal="center" vertical="center"/>
    </xf>
    <xf numFmtId="2" fontId="32" fillId="0" borderId="3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167" fontId="17" fillId="0" borderId="75" xfId="0" applyNumberFormat="1" applyFont="1" applyBorder="1" applyAlignment="1">
      <alignment horizontal="center"/>
    </xf>
    <xf numFmtId="0" fontId="14" fillId="0" borderId="5" xfId="0" applyFont="1" applyFill="1" applyBorder="1"/>
    <xf numFmtId="0" fontId="43" fillId="0" borderId="14" xfId="0" applyFont="1" applyBorder="1" applyAlignment="1">
      <alignment horizontal="left"/>
    </xf>
    <xf numFmtId="0" fontId="43" fillId="0" borderId="16" xfId="0" applyFont="1" applyBorder="1"/>
    <xf numFmtId="0" fontId="43" fillId="0" borderId="33" xfId="0" applyFont="1" applyBorder="1"/>
    <xf numFmtId="2" fontId="14" fillId="0" borderId="48" xfId="0" applyNumberFormat="1" applyFont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2" fontId="17" fillId="0" borderId="31" xfId="0" applyNumberFormat="1" applyFont="1" applyBorder="1" applyAlignment="1">
      <alignment horizontal="center"/>
    </xf>
    <xf numFmtId="0" fontId="46" fillId="0" borderId="33" xfId="0" applyFont="1" applyBorder="1"/>
    <xf numFmtId="0" fontId="20" fillId="0" borderId="23" xfId="0" applyFont="1" applyBorder="1"/>
    <xf numFmtId="0" fontId="43" fillId="0" borderId="26" xfId="0" applyFont="1" applyFill="1" applyBorder="1" applyAlignment="1">
      <alignment horizontal="left"/>
    </xf>
    <xf numFmtId="169" fontId="16" fillId="0" borderId="24" xfId="0" applyNumberFormat="1" applyFont="1" applyFill="1" applyBorder="1" applyAlignment="1">
      <alignment horizontal="left"/>
    </xf>
    <xf numFmtId="169" fontId="108" fillId="0" borderId="25" xfId="0" applyNumberFormat="1" applyFont="1" applyFill="1" applyBorder="1" applyAlignment="1">
      <alignment horizontal="left"/>
    </xf>
    <xf numFmtId="0" fontId="20" fillId="0" borderId="15" xfId="0" applyFont="1" applyFill="1" applyBorder="1"/>
    <xf numFmtId="0" fontId="136" fillId="0" borderId="1" xfId="0" applyFont="1" applyBorder="1" applyAlignment="1">
      <alignment horizontal="center"/>
    </xf>
    <xf numFmtId="2" fontId="50" fillId="0" borderId="5" xfId="0" applyNumberFormat="1" applyFont="1" applyBorder="1" applyAlignment="1">
      <alignment horizontal="center"/>
    </xf>
    <xf numFmtId="0" fontId="50" fillId="0" borderId="70" xfId="0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2" fontId="50" fillId="0" borderId="53" xfId="0" applyNumberFormat="1" applyFont="1" applyBorder="1" applyAlignment="1">
      <alignment horizontal="center"/>
    </xf>
    <xf numFmtId="2" fontId="50" fillId="0" borderId="70" xfId="0" applyNumberFormat="1" applyFont="1" applyBorder="1" applyAlignment="1">
      <alignment horizontal="center"/>
    </xf>
    <xf numFmtId="0" fontId="50" fillId="0" borderId="74" xfId="0" applyFont="1" applyBorder="1" applyAlignment="1">
      <alignment horizontal="center"/>
    </xf>
    <xf numFmtId="2" fontId="136" fillId="0" borderId="54" xfId="0" applyNumberFormat="1" applyFont="1" applyBorder="1" applyAlignment="1">
      <alignment horizontal="center"/>
    </xf>
    <xf numFmtId="2" fontId="136" fillId="0" borderId="26" xfId="0" applyNumberFormat="1" applyFont="1" applyBorder="1" applyAlignment="1">
      <alignment horizontal="center"/>
    </xf>
    <xf numFmtId="2" fontId="136" fillId="0" borderId="57" xfId="0" applyNumberFormat="1" applyFont="1" applyBorder="1" applyAlignment="1">
      <alignment horizontal="center"/>
    </xf>
    <xf numFmtId="0" fontId="136" fillId="0" borderId="60" xfId="0" applyFont="1" applyBorder="1" applyAlignment="1">
      <alignment horizontal="center"/>
    </xf>
    <xf numFmtId="167" fontId="55" fillId="0" borderId="44" xfId="0" applyNumberFormat="1" applyFont="1" applyBorder="1" applyAlignment="1">
      <alignment horizontal="center"/>
    </xf>
    <xf numFmtId="2" fontId="55" fillId="0" borderId="61" xfId="0" applyNumberFormat="1" applyFont="1" applyBorder="1" applyAlignment="1">
      <alignment horizontal="center"/>
    </xf>
    <xf numFmtId="0" fontId="50" fillId="0" borderId="88" xfId="0" applyFont="1" applyBorder="1" applyAlignment="1">
      <alignment horizontal="center"/>
    </xf>
    <xf numFmtId="0" fontId="136" fillId="0" borderId="54" xfId="0" applyFont="1" applyBorder="1" applyAlignment="1">
      <alignment horizontal="center"/>
    </xf>
    <xf numFmtId="0" fontId="136" fillId="0" borderId="26" xfId="0" applyFont="1" applyBorder="1" applyAlignment="1">
      <alignment horizontal="center"/>
    </xf>
    <xf numFmtId="0" fontId="136" fillId="0" borderId="57" xfId="0" applyFont="1" applyBorder="1" applyAlignment="1">
      <alignment horizontal="center"/>
    </xf>
    <xf numFmtId="2" fontId="39" fillId="0" borderId="77" xfId="0" applyNumberFormat="1" applyFont="1" applyBorder="1" applyAlignment="1">
      <alignment horizontal="center"/>
    </xf>
    <xf numFmtId="2" fontId="68" fillId="0" borderId="59" xfId="0" applyNumberFormat="1" applyFont="1" applyBorder="1" applyAlignment="1">
      <alignment horizontal="center"/>
    </xf>
    <xf numFmtId="166" fontId="39" fillId="0" borderId="77" xfId="0" applyNumberFormat="1" applyFont="1" applyBorder="1" applyAlignment="1">
      <alignment horizontal="center"/>
    </xf>
    <xf numFmtId="2" fontId="135" fillId="0" borderId="31" xfId="0" applyNumberFormat="1" applyFont="1" applyBorder="1" applyAlignment="1">
      <alignment horizontal="center"/>
    </xf>
    <xf numFmtId="2" fontId="135" fillId="0" borderId="88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84" xfId="0" applyNumberFormat="1" applyFont="1" applyBorder="1" applyAlignment="1">
      <alignment horizontal="center"/>
    </xf>
    <xf numFmtId="2" fontId="136" fillId="0" borderId="82" xfId="0" applyNumberFormat="1" applyFont="1" applyBorder="1" applyAlignment="1">
      <alignment horizontal="center"/>
    </xf>
    <xf numFmtId="2" fontId="136" fillId="0" borderId="84" xfId="0" applyNumberFormat="1" applyFont="1" applyBorder="1" applyAlignment="1">
      <alignment horizontal="center"/>
    </xf>
    <xf numFmtId="2" fontId="136" fillId="0" borderId="60" xfId="0" applyNumberFormat="1" applyFont="1" applyBorder="1" applyAlignment="1">
      <alignment horizontal="center"/>
    </xf>
    <xf numFmtId="2" fontId="39" fillId="0" borderId="79" xfId="0" applyNumberFormat="1" applyFont="1" applyBorder="1" applyAlignment="1">
      <alignment horizontal="center"/>
    </xf>
    <xf numFmtId="166" fontId="2" fillId="0" borderId="65" xfId="0" applyNumberFormat="1" applyFont="1" applyBorder="1" applyAlignment="1">
      <alignment horizontal="center"/>
    </xf>
    <xf numFmtId="0" fontId="51" fillId="0" borderId="0" xfId="0" applyFont="1" applyBorder="1" applyAlignment="1">
      <alignment horizontal="right"/>
    </xf>
    <xf numFmtId="167" fontId="16" fillId="0" borderId="65" xfId="0" applyNumberFormat="1" applyFont="1" applyFill="1" applyBorder="1" applyAlignment="1">
      <alignment horizontal="center"/>
    </xf>
    <xf numFmtId="165" fontId="16" fillId="0" borderId="79" xfId="0" applyNumberFormat="1" applyFont="1" applyBorder="1" applyAlignment="1">
      <alignment horizontal="center"/>
    </xf>
    <xf numFmtId="167" fontId="16" fillId="0" borderId="11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0" borderId="30" xfId="0" applyNumberFormat="1" applyFont="1" applyBorder="1" applyAlignment="1">
      <alignment horizontal="center"/>
    </xf>
    <xf numFmtId="2" fontId="111" fillId="0" borderId="65" xfId="0" applyNumberFormat="1" applyFont="1" applyFill="1" applyBorder="1" applyAlignment="1">
      <alignment horizontal="center"/>
    </xf>
    <xf numFmtId="0" fontId="95" fillId="0" borderId="62" xfId="0" applyFont="1" applyFill="1" applyBorder="1" applyAlignment="1">
      <alignment horizontal="left"/>
    </xf>
    <xf numFmtId="168" fontId="0" fillId="0" borderId="26" xfId="0" applyNumberFormat="1" applyFill="1" applyBorder="1"/>
    <xf numFmtId="165" fontId="51" fillId="0" borderId="54" xfId="0" applyNumberFormat="1" applyFont="1" applyFill="1" applyBorder="1" applyAlignment="1">
      <alignment horizontal="right"/>
    </xf>
    <xf numFmtId="0" fontId="31" fillId="0" borderId="38" xfId="0" applyFont="1" applyFill="1" applyBorder="1" applyAlignment="1">
      <alignment horizontal="center"/>
    </xf>
    <xf numFmtId="0" fontId="0" fillId="0" borderId="79" xfId="0" applyBorder="1"/>
    <xf numFmtId="0" fontId="42" fillId="0" borderId="39" xfId="0" applyFont="1" applyFill="1" applyBorder="1" applyAlignment="1">
      <alignment horizontal="left"/>
    </xf>
    <xf numFmtId="0" fontId="50" fillId="0" borderId="3" xfId="0" applyFont="1" applyBorder="1"/>
    <xf numFmtId="0" fontId="50" fillId="0" borderId="19" xfId="0" applyFont="1" applyBorder="1"/>
    <xf numFmtId="0" fontId="5" fillId="0" borderId="85" xfId="0" applyFont="1" applyFill="1" applyBorder="1"/>
    <xf numFmtId="0" fontId="98" fillId="0" borderId="0" xfId="0" applyFont="1" applyFill="1" applyBorder="1"/>
    <xf numFmtId="0" fontId="69" fillId="0" borderId="77" xfId="0" applyFont="1" applyFill="1" applyBorder="1" applyAlignment="1">
      <alignment horizontal="left"/>
    </xf>
    <xf numFmtId="0" fontId="73" fillId="0" borderId="77" xfId="0" applyFont="1" applyFill="1" applyBorder="1" applyAlignment="1">
      <alignment horizontal="left"/>
    </xf>
    <xf numFmtId="0" fontId="14" fillId="0" borderId="24" xfId="0" applyFont="1" applyFill="1" applyBorder="1"/>
    <xf numFmtId="0" fontId="41" fillId="0" borderId="85" xfId="0" applyFont="1" applyFill="1" applyBorder="1"/>
    <xf numFmtId="0" fontId="61" fillId="0" borderId="80" xfId="0" applyFont="1" applyFill="1" applyBorder="1"/>
    <xf numFmtId="165" fontId="14" fillId="0" borderId="54" xfId="0" applyNumberFormat="1" applyFont="1" applyBorder="1" applyAlignment="1">
      <alignment horizontal="right"/>
    </xf>
    <xf numFmtId="0" fontId="14" fillId="0" borderId="26" xfId="0" applyFont="1" applyBorder="1"/>
    <xf numFmtId="0" fontId="14" fillId="0" borderId="56" xfId="0" applyFont="1" applyFill="1" applyBorder="1" applyAlignment="1">
      <alignment horizontal="left"/>
    </xf>
    <xf numFmtId="168" fontId="44" fillId="0" borderId="81" xfId="0" applyNumberFormat="1" applyFont="1" applyBorder="1" applyAlignment="1">
      <alignment horizontal="center"/>
    </xf>
    <xf numFmtId="168" fontId="26" fillId="10" borderId="77" xfId="0" applyNumberFormat="1" applyFont="1" applyFill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2" fontId="66" fillId="0" borderId="1" xfId="0" applyNumberFormat="1" applyFont="1" applyBorder="1" applyAlignment="1">
      <alignment horizontal="center"/>
    </xf>
    <xf numFmtId="2" fontId="66" fillId="0" borderId="58" xfId="0" applyNumberFormat="1" applyFont="1" applyBorder="1" applyAlignment="1">
      <alignment horizontal="center"/>
    </xf>
    <xf numFmtId="165" fontId="51" fillId="0" borderId="87" xfId="0" applyNumberFormat="1" applyFont="1" applyFill="1" applyBorder="1" applyAlignment="1">
      <alignment horizontal="right"/>
    </xf>
    <xf numFmtId="1" fontId="94" fillId="0" borderId="54" xfId="0" applyNumberFormat="1" applyFont="1" applyBorder="1" applyAlignment="1">
      <alignment horizontal="center"/>
    </xf>
    <xf numFmtId="1" fontId="94" fillId="0" borderId="57" xfId="0" applyNumberFormat="1" applyFont="1" applyBorder="1" applyAlignment="1">
      <alignment horizontal="center"/>
    </xf>
    <xf numFmtId="0" fontId="16" fillId="0" borderId="27" xfId="0" applyFont="1" applyBorder="1" applyAlignment="1">
      <alignment horizontal="right"/>
    </xf>
    <xf numFmtId="0" fontId="0" fillId="0" borderId="34" xfId="0" applyBorder="1" applyAlignment="1">
      <alignment horizontal="left"/>
    </xf>
    <xf numFmtId="1" fontId="33" fillId="0" borderId="26" xfId="0" applyNumberFormat="1" applyFont="1" applyBorder="1" applyAlignment="1">
      <alignment horizontal="center"/>
    </xf>
    <xf numFmtId="1" fontId="94" fillId="0" borderId="68" xfId="0" applyNumberFormat="1" applyFont="1" applyBorder="1" applyAlignment="1">
      <alignment horizontal="center"/>
    </xf>
    <xf numFmtId="165" fontId="14" fillId="0" borderId="87" xfId="0" applyNumberFormat="1" applyFont="1" applyBorder="1" applyAlignment="1">
      <alignment horizontal="right"/>
    </xf>
    <xf numFmtId="0" fontId="14" fillId="0" borderId="52" xfId="0" applyFont="1" applyBorder="1" applyAlignment="1">
      <alignment horizontal="right"/>
    </xf>
    <xf numFmtId="0" fontId="0" fillId="0" borderId="52" xfId="0" applyBorder="1" applyAlignment="1">
      <alignment horizontal="right"/>
    </xf>
    <xf numFmtId="0" fontId="2" fillId="0" borderId="7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2" fontId="66" fillId="0" borderId="54" xfId="0" applyNumberFormat="1" applyFont="1" applyBorder="1" applyAlignment="1">
      <alignment horizontal="center"/>
    </xf>
    <xf numFmtId="2" fontId="66" fillId="0" borderId="57" xfId="0" applyNumberFormat="1" applyFont="1" applyBorder="1" applyAlignment="1">
      <alignment horizontal="center"/>
    </xf>
    <xf numFmtId="165" fontId="121" fillId="0" borderId="26" xfId="0" applyNumberFormat="1" applyFont="1" applyBorder="1" applyAlignment="1">
      <alignment horizontal="right"/>
    </xf>
    <xf numFmtId="0" fontId="2" fillId="0" borderId="84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51" fillId="0" borderId="57" xfId="0" applyNumberFormat="1" applyFont="1" applyBorder="1" applyAlignment="1">
      <alignment horizontal="left"/>
    </xf>
    <xf numFmtId="0" fontId="31" fillId="0" borderId="58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46" fillId="0" borderId="18" xfId="0" applyFont="1" applyFill="1" applyBorder="1" applyAlignment="1">
      <alignment horizontal="left"/>
    </xf>
    <xf numFmtId="0" fontId="46" fillId="0" borderId="26" xfId="0" applyFont="1" applyBorder="1" applyAlignment="1">
      <alignment horizontal="left"/>
    </xf>
    <xf numFmtId="0" fontId="10" fillId="0" borderId="62" xfId="0" applyFont="1" applyFill="1" applyBorder="1"/>
    <xf numFmtId="0" fontId="74" fillId="0" borderId="79" xfId="0" applyFont="1" applyBorder="1" applyAlignment="1">
      <alignment horizontal="left"/>
    </xf>
    <xf numFmtId="0" fontId="60" fillId="0" borderId="42" xfId="0" applyFont="1" applyBorder="1"/>
    <xf numFmtId="0" fontId="20" fillId="0" borderId="77" xfId="0" applyFont="1" applyBorder="1" applyAlignment="1">
      <alignment horizontal="center"/>
    </xf>
    <xf numFmtId="0" fontId="10" fillId="0" borderId="6" xfId="0" applyFont="1" applyFill="1" applyBorder="1"/>
    <xf numFmtId="0" fontId="14" fillId="0" borderId="1" xfId="0" applyFont="1" applyFill="1" applyBorder="1"/>
    <xf numFmtId="0" fontId="144" fillId="0" borderId="54" xfId="0" applyFont="1" applyBorder="1"/>
    <xf numFmtId="2" fontId="74" fillId="0" borderId="25" xfId="0" applyNumberFormat="1" applyFont="1" applyFill="1" applyBorder="1" applyAlignment="1">
      <alignment horizontal="left"/>
    </xf>
    <xf numFmtId="0" fontId="20" fillId="0" borderId="35" xfId="0" applyFont="1" applyBorder="1"/>
    <xf numFmtId="2" fontId="124" fillId="0" borderId="22" xfId="0" applyNumberFormat="1" applyFont="1" applyBorder="1" applyAlignment="1">
      <alignment horizontal="center"/>
    </xf>
    <xf numFmtId="167" fontId="77" fillId="0" borderId="73" xfId="0" applyNumberFormat="1" applyFont="1" applyFill="1" applyBorder="1" applyAlignment="1">
      <alignment horizontal="left"/>
    </xf>
    <xf numFmtId="2" fontId="77" fillId="0" borderId="73" xfId="0" applyNumberFormat="1" applyFont="1" applyFill="1" applyBorder="1" applyAlignment="1">
      <alignment horizontal="left"/>
    </xf>
    <xf numFmtId="0" fontId="60" fillId="0" borderId="58" xfId="0" applyFont="1" applyFill="1" applyBorder="1"/>
    <xf numFmtId="0" fontId="20" fillId="0" borderId="68" xfId="0" applyFont="1" applyBorder="1"/>
    <xf numFmtId="0" fontId="72" fillId="0" borderId="7" xfId="0" applyFont="1" applyBorder="1" applyAlignment="1">
      <alignment horizontal="left"/>
    </xf>
    <xf numFmtId="0" fontId="72" fillId="0" borderId="73" xfId="0" applyFont="1" applyBorder="1" applyAlignment="1">
      <alignment horizontal="left"/>
    </xf>
    <xf numFmtId="0" fontId="69" fillId="0" borderId="73" xfId="0" applyFont="1" applyBorder="1" applyAlignment="1">
      <alignment horizontal="left"/>
    </xf>
    <xf numFmtId="0" fontId="26" fillId="0" borderId="73" xfId="0" applyFont="1" applyBorder="1" applyAlignment="1">
      <alignment horizontal="left"/>
    </xf>
    <xf numFmtId="0" fontId="145" fillId="0" borderId="40" xfId="0" applyFont="1" applyFill="1" applyBorder="1"/>
    <xf numFmtId="168" fontId="0" fillId="0" borderId="0" xfId="0" applyNumberFormat="1" applyAlignment="1">
      <alignment horizontal="center"/>
    </xf>
    <xf numFmtId="2" fontId="26" fillId="0" borderId="79" xfId="0" applyNumberFormat="1" applyFont="1" applyFill="1" applyBorder="1" applyAlignment="1">
      <alignment horizontal="left"/>
    </xf>
    <xf numFmtId="0" fontId="46" fillId="0" borderId="33" xfId="0" applyFont="1" applyBorder="1" applyAlignment="1">
      <alignment horizontal="left"/>
    </xf>
    <xf numFmtId="0" fontId="2" fillId="0" borderId="70" xfId="0" applyFont="1" applyBorder="1"/>
    <xf numFmtId="0" fontId="20" fillId="0" borderId="70" xfId="0" applyFont="1" applyBorder="1"/>
    <xf numFmtId="168" fontId="2" fillId="0" borderId="0" xfId="0" applyNumberFormat="1" applyFont="1" applyFill="1" applyBorder="1"/>
    <xf numFmtId="0" fontId="72" fillId="0" borderId="60" xfId="0" applyFont="1" applyFill="1" applyBorder="1" applyAlignment="1">
      <alignment horizontal="left"/>
    </xf>
    <xf numFmtId="0" fontId="46" fillId="0" borderId="26" xfId="0" applyFont="1" applyFill="1" applyBorder="1" applyAlignment="1">
      <alignment horizontal="left"/>
    </xf>
    <xf numFmtId="0" fontId="74" fillId="0" borderId="73" xfId="0" applyFont="1" applyBorder="1" applyAlignment="1">
      <alignment horizontal="left"/>
    </xf>
    <xf numFmtId="0" fontId="133" fillId="0" borderId="26" xfId="0" applyFont="1" applyBorder="1"/>
    <xf numFmtId="0" fontId="60" fillId="0" borderId="10" xfId="0" applyFont="1" applyFill="1" applyBorder="1" applyAlignment="1">
      <alignment horizontal="left"/>
    </xf>
    <xf numFmtId="0" fontId="63" fillId="0" borderId="35" xfId="0" applyFont="1" applyFill="1" applyBorder="1"/>
    <xf numFmtId="2" fontId="22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0" fontId="7" fillId="0" borderId="63" xfId="0" applyFont="1" applyBorder="1"/>
    <xf numFmtId="0" fontId="59" fillId="0" borderId="77" xfId="0" applyFont="1" applyFill="1" applyBorder="1" applyAlignment="1">
      <alignment horizontal="left"/>
    </xf>
    <xf numFmtId="0" fontId="16" fillId="0" borderId="68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20" fillId="0" borderId="67" xfId="0" applyFont="1" applyFill="1" applyBorder="1" applyAlignment="1">
      <alignment horizontal="right"/>
    </xf>
    <xf numFmtId="0" fontId="31" fillId="0" borderId="67" xfId="0" applyFont="1" applyBorder="1" applyAlignment="1">
      <alignment horizontal="center"/>
    </xf>
    <xf numFmtId="165" fontId="51" fillId="0" borderId="63" xfId="0" applyNumberFormat="1" applyFont="1" applyBorder="1" applyAlignment="1">
      <alignment horizontal="right"/>
    </xf>
    <xf numFmtId="0" fontId="31" fillId="0" borderId="78" xfId="0" applyFont="1" applyFill="1" applyBorder="1" applyAlignment="1">
      <alignment horizontal="left"/>
    </xf>
    <xf numFmtId="0" fontId="31" fillId="0" borderId="52" xfId="0" applyFont="1" applyFill="1" applyBorder="1" applyAlignment="1">
      <alignment horizontal="center"/>
    </xf>
    <xf numFmtId="0" fontId="59" fillId="0" borderId="87" xfId="0" applyFont="1" applyFill="1" applyBorder="1" applyAlignment="1">
      <alignment horizontal="left"/>
    </xf>
    <xf numFmtId="2" fontId="66" fillId="0" borderId="38" xfId="0" applyNumberFormat="1" applyFont="1" applyBorder="1" applyAlignment="1">
      <alignment horizontal="center"/>
    </xf>
    <xf numFmtId="0" fontId="31" fillId="0" borderId="56" xfId="0" applyFont="1" applyFill="1" applyBorder="1" applyAlignment="1">
      <alignment horizontal="left"/>
    </xf>
    <xf numFmtId="2" fontId="16" fillId="0" borderId="26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0" fontId="31" fillId="0" borderId="0" xfId="0" applyFont="1" applyFill="1" applyAlignment="1">
      <alignment horizontal="center"/>
    </xf>
    <xf numFmtId="170" fontId="2" fillId="0" borderId="0" xfId="0" applyNumberFormat="1" applyFont="1" applyFill="1" applyBorder="1"/>
    <xf numFmtId="0" fontId="5" fillId="0" borderId="15" xfId="0" applyFont="1" applyBorder="1"/>
    <xf numFmtId="0" fontId="51" fillId="0" borderId="63" xfId="0" applyFont="1" applyFill="1" applyBorder="1" applyAlignment="1">
      <alignment horizontal="left"/>
    </xf>
    <xf numFmtId="0" fontId="145" fillId="0" borderId="0" xfId="0" applyFont="1" applyFill="1" applyBorder="1"/>
    <xf numFmtId="0" fontId="8" fillId="0" borderId="10" xfId="0" applyFont="1" applyFill="1" applyBorder="1"/>
    <xf numFmtId="0" fontId="91" fillId="0" borderId="18" xfId="0" applyFont="1" applyFill="1" applyBorder="1" applyAlignment="1">
      <alignment horizontal="left"/>
    </xf>
    <xf numFmtId="0" fontId="2" fillId="0" borderId="73" xfId="0" applyFont="1" applyFill="1" applyBorder="1" applyAlignment="1">
      <alignment horizontal="center"/>
    </xf>
    <xf numFmtId="0" fontId="8" fillId="0" borderId="18" xfId="0" applyFont="1" applyBorder="1"/>
    <xf numFmtId="0" fontId="42" fillId="0" borderId="3" xfId="0" applyFont="1" applyBorder="1"/>
    <xf numFmtId="0" fontId="42" fillId="0" borderId="19" xfId="0" applyFont="1" applyBorder="1"/>
    <xf numFmtId="0" fontId="8" fillId="0" borderId="35" xfId="0" applyFont="1" applyBorder="1"/>
    <xf numFmtId="0" fontId="42" fillId="0" borderId="10" xfId="0" applyFont="1" applyBorder="1"/>
    <xf numFmtId="0" fontId="42" fillId="0" borderId="14" xfId="0" applyFont="1" applyBorder="1"/>
    <xf numFmtId="0" fontId="20" fillId="0" borderId="81" xfId="0" applyFont="1" applyBorder="1" applyAlignment="1">
      <alignment horizontal="left"/>
    </xf>
    <xf numFmtId="0" fontId="70" fillId="0" borderId="82" xfId="0" applyFont="1" applyBorder="1" applyAlignment="1">
      <alignment horizontal="left"/>
    </xf>
    <xf numFmtId="0" fontId="26" fillId="0" borderId="82" xfId="0" applyFont="1" applyBorder="1" applyAlignment="1">
      <alignment horizontal="left"/>
    </xf>
    <xf numFmtId="0" fontId="72" fillId="0" borderId="66" xfId="0" applyFont="1" applyBorder="1" applyAlignment="1">
      <alignment horizontal="left"/>
    </xf>
    <xf numFmtId="0" fontId="5" fillId="0" borderId="18" xfId="0" applyFont="1" applyFill="1" applyBorder="1"/>
    <xf numFmtId="0" fontId="5" fillId="0" borderId="35" xfId="0" applyFont="1" applyFill="1" applyBorder="1"/>
    <xf numFmtId="0" fontId="61" fillId="0" borderId="39" xfId="0" applyFont="1" applyBorder="1"/>
    <xf numFmtId="0" fontId="143" fillId="0" borderId="26" xfId="0" applyFont="1" applyBorder="1"/>
    <xf numFmtId="0" fontId="5" fillId="0" borderId="39" xfId="0" applyFont="1" applyFill="1" applyBorder="1"/>
    <xf numFmtId="0" fontId="146" fillId="0" borderId="14" xfId="0" applyFont="1" applyFill="1" applyBorder="1"/>
    <xf numFmtId="0" fontId="2" fillId="0" borderId="34" xfId="0" applyFont="1" applyBorder="1"/>
    <xf numFmtId="0" fontId="70" fillId="0" borderId="12" xfId="0" applyFont="1" applyFill="1" applyBorder="1" applyAlignment="1">
      <alignment horizontal="left"/>
    </xf>
    <xf numFmtId="0" fontId="31" fillId="0" borderId="27" xfId="0" applyFont="1" applyBorder="1" applyAlignment="1">
      <alignment horizontal="center"/>
    </xf>
    <xf numFmtId="167" fontId="66" fillId="0" borderId="81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46" xfId="0" applyFont="1" applyFill="1" applyBorder="1"/>
    <xf numFmtId="0" fontId="14" fillId="0" borderId="81" xfId="0" applyFont="1" applyFill="1" applyBorder="1"/>
    <xf numFmtId="0" fontId="0" fillId="0" borderId="71" xfId="0" applyBorder="1" applyAlignment="1">
      <alignment horizont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8" xfId="0" applyNumberFormat="1" applyFont="1" applyBorder="1" applyAlignment="1">
      <alignment horizontal="center" vertical="center"/>
    </xf>
    <xf numFmtId="2" fontId="10" fillId="0" borderId="84" xfId="0" applyNumberFormat="1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0" fillId="0" borderId="54" xfId="0" applyFont="1" applyBorder="1" applyAlignment="1">
      <alignment horizontal="center"/>
    </xf>
    <xf numFmtId="1" fontId="33" fillId="0" borderId="19" xfId="0" applyNumberFormat="1" applyFont="1" applyBorder="1" applyAlignment="1">
      <alignment horizontal="center"/>
    </xf>
    <xf numFmtId="1" fontId="33" fillId="0" borderId="71" xfId="0" applyNumberFormat="1" applyFont="1" applyFill="1" applyBorder="1" applyAlignment="1">
      <alignment horizontal="center"/>
    </xf>
    <xf numFmtId="1" fontId="94" fillId="0" borderId="55" xfId="0" applyNumberFormat="1" applyFont="1" applyBorder="1" applyAlignment="1">
      <alignment horizontal="center"/>
    </xf>
    <xf numFmtId="1" fontId="33" fillId="0" borderId="71" xfId="0" applyNumberFormat="1" applyFont="1" applyBorder="1" applyAlignment="1">
      <alignment horizontal="center"/>
    </xf>
    <xf numFmtId="1" fontId="33" fillId="0" borderId="78" xfId="0" applyNumberFormat="1" applyFont="1" applyBorder="1" applyAlignment="1">
      <alignment horizontal="center"/>
    </xf>
    <xf numFmtId="167" fontId="17" fillId="0" borderId="25" xfId="0" applyNumberFormat="1" applyFont="1" applyBorder="1" applyAlignment="1">
      <alignment horizontal="center"/>
    </xf>
    <xf numFmtId="0" fontId="59" fillId="0" borderId="81" xfId="0" applyFont="1" applyFill="1" applyBorder="1" applyAlignment="1">
      <alignment horizontal="left"/>
    </xf>
    <xf numFmtId="0" fontId="59" fillId="0" borderId="65" xfId="0" applyFont="1" applyFill="1" applyBorder="1" applyAlignment="1">
      <alignment horizontal="left"/>
    </xf>
    <xf numFmtId="49" fontId="2" fillId="0" borderId="67" xfId="0" applyNumberFormat="1" applyFont="1" applyFill="1" applyBorder="1" applyAlignment="1">
      <alignment horizontal="center"/>
    </xf>
    <xf numFmtId="49" fontId="16" fillId="0" borderId="67" xfId="0" applyNumberFormat="1" applyFont="1" applyBorder="1" applyAlignment="1">
      <alignment horizontal="right"/>
    </xf>
    <xf numFmtId="49" fontId="14" fillId="0" borderId="68" xfId="0" applyNumberFormat="1" applyFont="1" applyFill="1" applyBorder="1" applyAlignment="1">
      <alignment horizontal="right"/>
    </xf>
    <xf numFmtId="167" fontId="16" fillId="0" borderId="80" xfId="0" applyNumberFormat="1" applyFont="1" applyBorder="1" applyAlignment="1">
      <alignment horizontal="center"/>
    </xf>
    <xf numFmtId="167" fontId="14" fillId="0" borderId="81" xfId="0" applyNumberFormat="1" applyFont="1" applyFill="1" applyBorder="1" applyAlignment="1">
      <alignment horizontal="center"/>
    </xf>
    <xf numFmtId="167" fontId="17" fillId="0" borderId="37" xfId="0" applyNumberFormat="1" applyFont="1" applyBorder="1" applyAlignment="1">
      <alignment horizontal="center"/>
    </xf>
    <xf numFmtId="2" fontId="16" fillId="0" borderId="88" xfId="0" applyNumberFormat="1" applyFont="1" applyBorder="1" applyAlignment="1">
      <alignment horizontal="center"/>
    </xf>
    <xf numFmtId="2" fontId="16" fillId="0" borderId="48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6" fillId="0" borderId="53" xfId="0" applyNumberFormat="1" applyFont="1" applyBorder="1" applyAlignment="1">
      <alignment horizontal="center"/>
    </xf>
    <xf numFmtId="0" fontId="8" fillId="0" borderId="3" xfId="0" applyFont="1" applyFill="1" applyBorder="1"/>
    <xf numFmtId="170" fontId="0" fillId="0" borderId="0" xfId="0" applyNumberFormat="1" applyFill="1" applyBorder="1"/>
    <xf numFmtId="0" fontId="0" fillId="0" borderId="48" xfId="0" applyBorder="1" applyAlignment="1">
      <alignment horizontal="right"/>
    </xf>
    <xf numFmtId="0" fontId="43" fillId="0" borderId="18" xfId="0" applyFont="1" applyFill="1" applyBorder="1" applyAlignment="1">
      <alignment horizontal="left"/>
    </xf>
    <xf numFmtId="0" fontId="60" fillId="0" borderId="37" xfId="0" applyFont="1" applyFill="1" applyBorder="1"/>
    <xf numFmtId="167" fontId="14" fillId="0" borderId="43" xfId="0" applyNumberFormat="1" applyFont="1" applyFill="1" applyBorder="1" applyAlignment="1">
      <alignment horizontal="left"/>
    </xf>
    <xf numFmtId="0" fontId="43" fillId="0" borderId="26" xfId="0" applyFont="1" applyFill="1" applyBorder="1" applyAlignment="1">
      <alignment horizontal="center"/>
    </xf>
    <xf numFmtId="2" fontId="33" fillId="0" borderId="26" xfId="0" applyNumberFormat="1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/>
    </xf>
    <xf numFmtId="2" fontId="15" fillId="0" borderId="26" xfId="0" applyNumberFormat="1" applyFont="1" applyFill="1" applyBorder="1" applyAlignment="1">
      <alignment horizontal="center" vertical="center" wrapText="1"/>
    </xf>
    <xf numFmtId="0" fontId="31" fillId="0" borderId="87" xfId="0" applyFont="1" applyFill="1" applyBorder="1"/>
    <xf numFmtId="170" fontId="0" fillId="0" borderId="26" xfId="0" applyNumberFormat="1" applyBorder="1"/>
    <xf numFmtId="1" fontId="50" fillId="0" borderId="27" xfId="0" applyNumberFormat="1" applyFont="1" applyBorder="1" applyAlignment="1">
      <alignment horizontal="center"/>
    </xf>
    <xf numFmtId="1" fontId="50" fillId="0" borderId="52" xfId="0" applyNumberFormat="1" applyFont="1" applyBorder="1" applyAlignment="1">
      <alignment horizontal="center"/>
    </xf>
    <xf numFmtId="1" fontId="50" fillId="0" borderId="86" xfId="0" applyNumberFormat="1" applyFont="1" applyBorder="1" applyAlignment="1">
      <alignment horizontal="center"/>
    </xf>
    <xf numFmtId="0" fontId="31" fillId="0" borderId="67" xfId="0" applyFont="1" applyFill="1" applyBorder="1" applyAlignment="1">
      <alignment horizontal="left"/>
    </xf>
    <xf numFmtId="0" fontId="67" fillId="0" borderId="67" xfId="0" applyFont="1" applyFill="1" applyBorder="1"/>
    <xf numFmtId="0" fontId="14" fillId="0" borderId="48" xfId="0" applyFont="1" applyFill="1" applyBorder="1" applyAlignment="1">
      <alignment horizontal="left"/>
    </xf>
    <xf numFmtId="167" fontId="16" fillId="0" borderId="65" xfId="0" applyNumberFormat="1" applyFont="1" applyBorder="1" applyAlignment="1">
      <alignment horizontal="center"/>
    </xf>
    <xf numFmtId="0" fontId="2" fillId="0" borderId="67" xfId="0" applyFont="1" applyFill="1" applyBorder="1" applyAlignment="1">
      <alignment vertical="center"/>
    </xf>
    <xf numFmtId="0" fontId="62" fillId="0" borderId="16" xfId="0" applyFont="1" applyFill="1" applyBorder="1"/>
    <xf numFmtId="2" fontId="24" fillId="0" borderId="16" xfId="0" applyNumberFormat="1" applyFont="1" applyFill="1" applyBorder="1" applyAlignment="1">
      <alignment horizontal="left"/>
    </xf>
    <xf numFmtId="0" fontId="6" fillId="0" borderId="16" xfId="0" applyFont="1" applyBorder="1"/>
    <xf numFmtId="0" fontId="6" fillId="0" borderId="33" xfId="0" applyFont="1" applyBorder="1"/>
    <xf numFmtId="0" fontId="55" fillId="0" borderId="9" xfId="0" applyFont="1" applyFill="1" applyBorder="1"/>
    <xf numFmtId="0" fontId="55" fillId="0" borderId="10" xfId="0" applyFont="1" applyFill="1" applyBorder="1"/>
    <xf numFmtId="0" fontId="20" fillId="0" borderId="77" xfId="0" applyFont="1" applyFill="1" applyBorder="1"/>
    <xf numFmtId="0" fontId="20" fillId="0" borderId="58" xfId="0" applyFont="1" applyFill="1" applyBorder="1"/>
    <xf numFmtId="0" fontId="70" fillId="0" borderId="58" xfId="0" applyFont="1" applyFill="1" applyBorder="1" applyAlignment="1">
      <alignment horizontal="left"/>
    </xf>
    <xf numFmtId="0" fontId="70" fillId="0" borderId="65" xfId="0" applyFont="1" applyFill="1" applyBorder="1" applyAlignment="1">
      <alignment horizontal="left"/>
    </xf>
    <xf numFmtId="0" fontId="20" fillId="0" borderId="65" xfId="0" applyFont="1" applyFill="1" applyBorder="1"/>
    <xf numFmtId="0" fontId="20" fillId="0" borderId="53" xfId="0" applyFont="1" applyFill="1" applyBorder="1"/>
    <xf numFmtId="0" fontId="2" fillId="0" borderId="57" xfId="0" applyFont="1" applyFill="1" applyBorder="1"/>
    <xf numFmtId="0" fontId="2" fillId="0" borderId="68" xfId="0" applyFont="1" applyFill="1" applyBorder="1" applyAlignment="1">
      <alignment horizontal="left"/>
    </xf>
    <xf numFmtId="0" fontId="69" fillId="0" borderId="28" xfId="0" applyFont="1" applyFill="1" applyBorder="1" applyAlignment="1">
      <alignment horizontal="left"/>
    </xf>
    <xf numFmtId="0" fontId="26" fillId="0" borderId="44" xfId="0" applyFont="1" applyFill="1" applyBorder="1" applyAlignment="1">
      <alignment horizontal="left"/>
    </xf>
    <xf numFmtId="0" fontId="70" fillId="0" borderId="38" xfId="0" applyFont="1" applyFill="1" applyBorder="1" applyAlignment="1">
      <alignment horizontal="left"/>
    </xf>
    <xf numFmtId="0" fontId="20" fillId="0" borderId="26" xfId="0" applyFont="1" applyFill="1" applyBorder="1"/>
    <xf numFmtId="0" fontId="60" fillId="0" borderId="31" xfId="0" applyFont="1" applyFill="1" applyBorder="1"/>
    <xf numFmtId="0" fontId="50" fillId="0" borderId="87" xfId="0" applyFont="1" applyFill="1" applyBorder="1" applyAlignment="1">
      <alignment horizontal="center"/>
    </xf>
    <xf numFmtId="0" fontId="44" fillId="0" borderId="54" xfId="0" applyFont="1" applyFill="1" applyBorder="1" applyAlignment="1">
      <alignment horizontal="left"/>
    </xf>
    <xf numFmtId="0" fontId="7" fillId="0" borderId="55" xfId="0" applyFon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167" fontId="10" fillId="0" borderId="36" xfId="0" applyNumberFormat="1" applyFont="1" applyFill="1" applyBorder="1" applyAlignment="1">
      <alignment horizontal="center" vertical="center"/>
    </xf>
    <xf numFmtId="2" fontId="18" fillId="0" borderId="75" xfId="0" applyNumberFormat="1" applyFont="1" applyFill="1" applyBorder="1" applyAlignment="1">
      <alignment horizontal="center"/>
    </xf>
    <xf numFmtId="2" fontId="14" fillId="0" borderId="69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0" fontId="50" fillId="0" borderId="27" xfId="0" applyFont="1" applyFill="1" applyBorder="1" applyAlignment="1">
      <alignment horizontal="center"/>
    </xf>
    <xf numFmtId="2" fontId="78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8" fillId="0" borderId="15" xfId="0" applyFont="1" applyBorder="1"/>
    <xf numFmtId="167" fontId="34" fillId="7" borderId="40" xfId="0" applyNumberFormat="1" applyFont="1" applyFill="1" applyBorder="1" applyAlignment="1">
      <alignment horizontal="center"/>
    </xf>
    <xf numFmtId="167" fontId="16" fillId="0" borderId="77" xfId="0" applyNumberFormat="1" applyFont="1" applyBorder="1"/>
    <xf numFmtId="0" fontId="16" fillId="0" borderId="79" xfId="0" applyFont="1" applyBorder="1" applyAlignment="1">
      <alignment horizontal="center"/>
    </xf>
    <xf numFmtId="167" fontId="16" fillId="0" borderId="3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34"/>
  <sheetViews>
    <sheetView view="pageBreakPreview" topLeftCell="A4" zoomScale="60" workbookViewId="0">
      <selection activeCell="Z699" sqref="Z699"/>
    </sheetView>
  </sheetViews>
  <sheetFormatPr defaultRowHeight="14.4"/>
  <cols>
    <col min="1" max="1" width="5.6640625" customWidth="1"/>
    <col min="2" max="2" width="26" customWidth="1"/>
    <col min="3" max="3" width="5.6640625" style="1" customWidth="1"/>
    <col min="4" max="4" width="4.5546875" style="1" customWidth="1"/>
    <col min="5" max="6" width="4.6640625" style="1" customWidth="1"/>
    <col min="7" max="7" width="4.5546875" style="1" customWidth="1"/>
    <col min="8" max="8" width="4.44140625" style="1" customWidth="1"/>
    <col min="9" max="9" width="5.33203125" style="1" customWidth="1"/>
    <col min="10" max="10" width="5.44140625" style="1" customWidth="1"/>
    <col min="11" max="14" width="4.6640625" style="1" customWidth="1"/>
    <col min="15" max="15" width="4.88671875" style="1" customWidth="1"/>
    <col min="16" max="16" width="4.33203125" customWidth="1"/>
  </cols>
  <sheetData>
    <row r="1" spans="1:16" ht="7.5" customHeight="1"/>
    <row r="2" spans="1:16">
      <c r="J2" s="5"/>
      <c r="K2" s="5"/>
      <c r="L2" s="5"/>
      <c r="M2" s="5"/>
      <c r="N2" s="5"/>
    </row>
    <row r="3" spans="1:16" ht="12.75" customHeight="1">
      <c r="J3" s="3"/>
      <c r="K3" s="10"/>
      <c r="L3" s="10"/>
      <c r="M3" s="10"/>
      <c r="N3" s="3"/>
      <c r="O3" s="312"/>
    </row>
    <row r="4" spans="1:16">
      <c r="J4" s="5"/>
      <c r="K4" s="10"/>
      <c r="L4" s="10"/>
      <c r="M4" s="10"/>
      <c r="N4" s="10"/>
      <c r="O4" s="312"/>
    </row>
    <row r="5" spans="1:16">
      <c r="J5"/>
      <c r="L5"/>
      <c r="N5"/>
      <c r="O5"/>
    </row>
    <row r="6" spans="1:16">
      <c r="E6"/>
      <c r="F6" s="2" t="s">
        <v>180</v>
      </c>
      <c r="I6"/>
      <c r="J6"/>
      <c r="L6"/>
      <c r="N6"/>
      <c r="O6"/>
    </row>
    <row r="7" spans="1:16">
      <c r="E7" s="1" t="s">
        <v>873</v>
      </c>
      <c r="F7"/>
      <c r="I7"/>
      <c r="J7"/>
      <c r="L7"/>
      <c r="N7"/>
      <c r="O7"/>
    </row>
    <row r="8" spans="1:16">
      <c r="E8"/>
      <c r="F8"/>
      <c r="G8"/>
      <c r="H8"/>
      <c r="I8"/>
      <c r="J8" s="11"/>
      <c r="L8"/>
      <c r="N8"/>
      <c r="O8"/>
    </row>
    <row r="9" spans="1:16">
      <c r="E9"/>
      <c r="F9"/>
      <c r="H9" s="11"/>
      <c r="J9" s="2"/>
      <c r="K9" s="154"/>
      <c r="L9"/>
      <c r="M9" s="154"/>
      <c r="N9"/>
      <c r="O9"/>
    </row>
    <row r="10" spans="1:16">
      <c r="E10"/>
      <c r="F10"/>
      <c r="G10"/>
      <c r="H10"/>
      <c r="I10"/>
      <c r="J10"/>
      <c r="K10"/>
      <c r="L10"/>
      <c r="N10"/>
      <c r="O10"/>
    </row>
    <row r="11" spans="1:16">
      <c r="H11" s="2"/>
      <c r="I11" s="2"/>
      <c r="J11"/>
      <c r="K11"/>
      <c r="M11"/>
      <c r="N11" s="313"/>
    </row>
    <row r="12" spans="1:16">
      <c r="E12"/>
      <c r="F12"/>
      <c r="G12"/>
      <c r="H12" s="2"/>
      <c r="I12" s="2"/>
      <c r="J12" s="2"/>
      <c r="K12" s="2"/>
      <c r="L12"/>
      <c r="M12"/>
      <c r="N12"/>
      <c r="O12"/>
    </row>
    <row r="13" spans="1:16">
      <c r="H13"/>
      <c r="I13"/>
      <c r="J13" s="2"/>
      <c r="K13" s="2"/>
      <c r="L13" s="154"/>
      <c r="M13" s="9"/>
      <c r="N13"/>
      <c r="O13"/>
    </row>
    <row r="14" spans="1:16">
      <c r="E14" s="15"/>
      <c r="F14" s="15"/>
      <c r="G14" s="15"/>
      <c r="H14" t="s">
        <v>874</v>
      </c>
      <c r="J14"/>
      <c r="K14"/>
      <c r="L14"/>
      <c r="M14" s="22"/>
      <c r="N14" s="313"/>
      <c r="O14" s="22"/>
      <c r="P14" s="22"/>
    </row>
    <row r="15" spans="1:16" ht="18.75" customHeight="1">
      <c r="C15"/>
      <c r="D15"/>
      <c r="E15"/>
      <c r="F15" s="314"/>
      <c r="G15" s="314"/>
      <c r="H15" s="314"/>
      <c r="I15" s="314"/>
      <c r="J15"/>
      <c r="M15" s="314"/>
      <c r="N15" s="314"/>
      <c r="O15" s="314"/>
      <c r="P15" s="314"/>
    </row>
    <row r="16" spans="1:16" ht="16.5" customHeight="1">
      <c r="A16" s="71"/>
      <c r="B16" s="765" t="s">
        <v>510</v>
      </c>
      <c r="C16"/>
      <c r="D16"/>
      <c r="E16"/>
      <c r="F16"/>
      <c r="G16"/>
      <c r="H16"/>
      <c r="I16" s="313"/>
      <c r="J16"/>
      <c r="M16" s="719"/>
      <c r="N16" s="315"/>
      <c r="O16" s="316"/>
      <c r="P16" s="315"/>
    </row>
    <row r="17" spans="1:16">
      <c r="A17" s="71"/>
      <c r="B17" s="154"/>
      <c r="C17" s="2"/>
      <c r="D17" s="314"/>
      <c r="E17" s="6"/>
      <c r="F17" s="6"/>
      <c r="G17" s="9"/>
      <c r="H17"/>
      <c r="I17" s="154"/>
      <c r="J17"/>
      <c r="K17" s="2"/>
      <c r="L17"/>
      <c r="M17" s="858"/>
      <c r="N17" s="9"/>
      <c r="O17" s="318"/>
      <c r="P17" s="9"/>
    </row>
    <row r="18" spans="1:16">
      <c r="A18" s="71"/>
      <c r="B18" s="317"/>
      <c r="C18" s="2"/>
      <c r="D18" s="2"/>
      <c r="E18" s="9"/>
      <c r="F18"/>
      <c r="G18" s="9"/>
      <c r="H18"/>
      <c r="I18" s="154"/>
      <c r="J18" s="313"/>
      <c r="K18" s="313"/>
      <c r="L18" s="859"/>
      <c r="M18" s="319"/>
      <c r="N18" s="319"/>
      <c r="O18" s="319"/>
      <c r="P18" s="319"/>
    </row>
    <row r="19" spans="1:16" ht="15.75" customHeight="1">
      <c r="A19" s="71"/>
      <c r="B19" s="11" t="s">
        <v>286</v>
      </c>
      <c r="E19" s="314"/>
      <c r="G19"/>
      <c r="H19" s="22"/>
      <c r="I19" s="22"/>
      <c r="J19" s="314"/>
      <c r="K19" s="314"/>
      <c r="L19" s="314"/>
      <c r="M19"/>
      <c r="N19"/>
      <c r="O19"/>
    </row>
    <row r="20" spans="1:16" ht="15.75" customHeight="1">
      <c r="A20" s="71"/>
      <c r="B20" s="765" t="s">
        <v>477</v>
      </c>
      <c r="C20"/>
      <c r="D20" s="317"/>
      <c r="E20"/>
      <c r="F20" s="314"/>
      <c r="G20" s="314"/>
      <c r="H20" s="314"/>
      <c r="I20" s="314"/>
      <c r="M20"/>
      <c r="N20" s="860"/>
      <c r="P20" s="1"/>
    </row>
    <row r="21" spans="1:16" ht="20.25" customHeight="1">
      <c r="B21" s="12" t="s">
        <v>478</v>
      </c>
      <c r="C21" s="154"/>
      <c r="D21" s="2"/>
      <c r="E21" s="6"/>
      <c r="F21" s="6"/>
      <c r="G21" s="98"/>
      <c r="I21" s="153"/>
      <c r="J21" s="11"/>
      <c r="L21"/>
      <c r="M21" s="861"/>
      <c r="N21" s="862"/>
      <c r="O21" s="321"/>
      <c r="P21" s="1"/>
    </row>
    <row r="22" spans="1:16" ht="15.75" customHeight="1">
      <c r="A22" s="320"/>
      <c r="B22" s="71"/>
      <c r="D22"/>
      <c r="E22"/>
      <c r="F22" s="9"/>
      <c r="G22" s="9"/>
      <c r="H22"/>
      <c r="I22" s="153"/>
      <c r="J22"/>
      <c r="K22"/>
      <c r="L22"/>
      <c r="M22" s="53"/>
      <c r="N22" s="71"/>
      <c r="O22" s="323"/>
      <c r="P22" s="1"/>
    </row>
    <row r="23" spans="1:16" ht="13.5" customHeight="1">
      <c r="A23" s="322"/>
      <c r="B23" s="432" t="s">
        <v>479</v>
      </c>
      <c r="J23"/>
      <c r="K23"/>
      <c r="M23" s="317"/>
      <c r="N23" s="71"/>
      <c r="O23" s="317"/>
      <c r="P23" s="1"/>
    </row>
    <row r="24" spans="1:16" ht="13.5" customHeight="1">
      <c r="A24" s="324"/>
      <c r="J24"/>
      <c r="K24"/>
      <c r="L24"/>
      <c r="M24"/>
      <c r="N24"/>
      <c r="O24"/>
      <c r="P24" s="923"/>
    </row>
    <row r="25" spans="1:16" ht="12.75" customHeight="1">
      <c r="B25" s="21" t="s">
        <v>219</v>
      </c>
      <c r="D25"/>
      <c r="F25" s="9"/>
      <c r="G25" s="2"/>
      <c r="H25"/>
      <c r="I25" s="153"/>
      <c r="J25" s="326"/>
      <c r="K25" s="326"/>
      <c r="L25" s="326"/>
      <c r="N25" s="71"/>
      <c r="O25" s="154"/>
      <c r="P25" s="154"/>
    </row>
    <row r="26" spans="1:16" ht="13.5" customHeight="1">
      <c r="A26" s="317"/>
      <c r="B26" s="323"/>
      <c r="C26" s="323"/>
      <c r="D26" s="153"/>
      <c r="E26" s="153"/>
      <c r="F26" s="153"/>
      <c r="G26" s="317"/>
      <c r="H26" s="71"/>
      <c r="I26" s="153"/>
      <c r="J26" s="326"/>
      <c r="K26" s="326"/>
      <c r="L26" s="863"/>
      <c r="M26" s="317"/>
      <c r="N26" s="71"/>
      <c r="O26" s="154"/>
      <c r="P26" s="153"/>
    </row>
    <row r="27" spans="1:16" ht="15.75" customHeight="1">
      <c r="A27" s="325"/>
      <c r="B27" s="323"/>
      <c r="C27"/>
      <c r="D27"/>
      <c r="E27"/>
      <c r="F27"/>
      <c r="G27" s="325"/>
      <c r="H27" s="71"/>
      <c r="I27" s="153"/>
      <c r="J27" s="326"/>
      <c r="K27" s="326"/>
      <c r="L27" s="326"/>
      <c r="M27" s="317"/>
      <c r="N27" s="71"/>
      <c r="O27" s="154"/>
      <c r="P27" s="154"/>
    </row>
    <row r="28" spans="1:16" ht="17.25" customHeight="1">
      <c r="B28" s="98" t="s">
        <v>480</v>
      </c>
      <c r="D28"/>
      <c r="G28"/>
      <c r="J28" s="326"/>
      <c r="K28" s="11" t="s">
        <v>778</v>
      </c>
      <c r="M28" s="325"/>
      <c r="N28" s="71"/>
      <c r="O28" s="154"/>
      <c r="P28" s="154"/>
    </row>
    <row r="29" spans="1:16" ht="13.5" customHeight="1">
      <c r="B29" s="71"/>
      <c r="C29" s="154"/>
      <c r="D29"/>
      <c r="E29"/>
      <c r="F29"/>
      <c r="G29"/>
      <c r="H29"/>
      <c r="I29"/>
      <c r="J29" s="326"/>
      <c r="K29" s="329"/>
      <c r="L29" s="326"/>
      <c r="M29" s="330"/>
      <c r="N29"/>
      <c r="O29" s="70"/>
      <c r="P29" s="154"/>
    </row>
    <row r="30" spans="1:16" ht="15.75" customHeight="1">
      <c r="B30" s="70"/>
      <c r="C30"/>
      <c r="D30"/>
      <c r="E30"/>
      <c r="F30"/>
      <c r="G30"/>
      <c r="H30"/>
      <c r="I30" s="154"/>
      <c r="J30" s="864"/>
      <c r="K30" s="71"/>
      <c r="L30" s="154"/>
      <c r="M30" s="317"/>
      <c r="N30" s="71"/>
      <c r="O30" s="154"/>
      <c r="P30" s="923"/>
    </row>
    <row r="31" spans="1:16" ht="15" customHeight="1">
      <c r="B31" s="328" t="s">
        <v>530</v>
      </c>
      <c r="C31"/>
      <c r="D31"/>
      <c r="E31" s="24"/>
      <c r="F31" s="327"/>
      <c r="G31"/>
      <c r="H31" s="24"/>
      <c r="I31" s="24"/>
      <c r="J31"/>
      <c r="K31" s="718"/>
      <c r="L31"/>
      <c r="M31" s="865"/>
      <c r="N31" s="71"/>
      <c r="O31" s="154"/>
      <c r="P31" s="923"/>
    </row>
    <row r="32" spans="1:16" ht="13.5" customHeight="1">
      <c r="B32" s="1"/>
      <c r="D32"/>
      <c r="F32"/>
      <c r="G32"/>
      <c r="H32"/>
      <c r="I32"/>
      <c r="J32"/>
      <c r="K32"/>
      <c r="L32"/>
      <c r="M32" s="865"/>
      <c r="N32" s="71"/>
      <c r="O32" s="154"/>
      <c r="P32" s="154"/>
    </row>
    <row r="33" spans="1:16" ht="14.25" customHeight="1">
      <c r="C33"/>
      <c r="D33"/>
      <c r="E33"/>
      <c r="F33"/>
      <c r="G33"/>
      <c r="H33"/>
      <c r="I33"/>
      <c r="J33" s="71"/>
      <c r="K33"/>
      <c r="L33"/>
      <c r="M33" s="322"/>
      <c r="N33" s="71"/>
      <c r="O33" s="154"/>
      <c r="P33" s="154"/>
    </row>
    <row r="34" spans="1:16" ht="12.75" customHeight="1">
      <c r="A34" s="331"/>
      <c r="B34" s="332"/>
      <c r="C34" s="333"/>
      <c r="D34" s="334"/>
      <c r="E34" s="39"/>
      <c r="F34" s="39"/>
      <c r="G34" s="39"/>
      <c r="H34" s="39"/>
      <c r="I34" s="39"/>
      <c r="J34" s="39"/>
      <c r="K34" s="331"/>
      <c r="L34" s="331"/>
      <c r="M34" s="324"/>
      <c r="N34" s="71"/>
      <c r="O34" s="154"/>
      <c r="P34" s="154"/>
    </row>
    <row r="35" spans="1:16" ht="16.5" customHeight="1">
      <c r="A35" s="335"/>
      <c r="B35" s="335"/>
      <c r="C35" s="335"/>
      <c r="D35" s="336"/>
      <c r="E35" s="335"/>
      <c r="F35" s="335"/>
      <c r="G35" s="335"/>
      <c r="H35" s="335"/>
      <c r="I35" s="335"/>
      <c r="J35" s="335"/>
      <c r="K35" s="335"/>
      <c r="L35" s="335"/>
      <c r="M35" s="322"/>
      <c r="N35" s="71"/>
      <c r="O35" s="154"/>
      <c r="P35" s="154"/>
    </row>
    <row r="36" spans="1:16" ht="15" customHeight="1">
      <c r="A36" s="326"/>
      <c r="B36" s="326"/>
      <c r="C36" s="329"/>
      <c r="D36" s="337"/>
      <c r="E36" s="326"/>
      <c r="F36" s="319"/>
      <c r="G36" s="319"/>
      <c r="H36" s="319"/>
      <c r="I36" s="319"/>
      <c r="J36" s="319"/>
      <c r="K36" s="319"/>
      <c r="L36" s="319"/>
      <c r="M36" s="322"/>
      <c r="N36" s="71"/>
      <c r="O36" s="154"/>
      <c r="P36" s="154"/>
    </row>
    <row r="37" spans="1:16" ht="16.5" customHeight="1">
      <c r="A37" s="338"/>
      <c r="B37" s="338"/>
      <c r="C37" s="338"/>
      <c r="D37" s="339"/>
      <c r="E37" s="338"/>
      <c r="F37" s="338"/>
      <c r="G37" s="340"/>
      <c r="H37" s="338"/>
      <c r="I37" s="340"/>
      <c r="J37" s="340"/>
      <c r="K37" s="338"/>
      <c r="L37" s="338"/>
      <c r="M37" s="330"/>
      <c r="N37"/>
      <c r="O37"/>
      <c r="P37" s="154"/>
    </row>
    <row r="38" spans="1:16" ht="13.5" customHeight="1">
      <c r="C38"/>
      <c r="D38"/>
      <c r="E38"/>
      <c r="F38"/>
      <c r="G38"/>
      <c r="H38"/>
      <c r="I38"/>
      <c r="J38"/>
      <c r="K38"/>
      <c r="L38"/>
      <c r="M38" s="53"/>
      <c r="N38" s="71"/>
      <c r="O38" s="341"/>
      <c r="P38" s="154"/>
    </row>
    <row r="39" spans="1:16" ht="17.25" customHeight="1">
      <c r="C39"/>
      <c r="D39"/>
      <c r="E39"/>
      <c r="F39"/>
      <c r="G39"/>
      <c r="H39"/>
      <c r="I39"/>
      <c r="J39" s="718"/>
      <c r="K39"/>
      <c r="L39" s="718"/>
      <c r="M39" s="342"/>
      <c r="N39" s="71"/>
      <c r="O39" s="154"/>
    </row>
    <row r="40" spans="1:16" ht="13.5" customHeight="1">
      <c r="C40"/>
      <c r="D40" s="155"/>
      <c r="E40"/>
      <c r="F40"/>
      <c r="G40"/>
      <c r="H40"/>
      <c r="I40"/>
      <c r="J40"/>
      <c r="K40"/>
      <c r="L40" s="718"/>
      <c r="M40" s="317"/>
      <c r="N40" s="71"/>
      <c r="O40" s="154"/>
    </row>
    <row r="41" spans="1:16" ht="15" customHeight="1">
      <c r="A41" s="330"/>
      <c r="C41"/>
      <c r="D41"/>
      <c r="E41"/>
      <c r="F41"/>
      <c r="G41"/>
      <c r="H41"/>
      <c r="I41"/>
      <c r="J41"/>
      <c r="K41"/>
      <c r="L41"/>
      <c r="M41" s="317"/>
      <c r="N41" s="71"/>
      <c r="O41" s="154"/>
    </row>
    <row r="42" spans="1:16" ht="12" customHeight="1">
      <c r="C42" s="341"/>
      <c r="D42"/>
      <c r="E42"/>
      <c r="F42"/>
      <c r="G42"/>
      <c r="H42"/>
      <c r="I42"/>
      <c r="J42"/>
      <c r="K42"/>
      <c r="L42"/>
      <c r="M42" s="317"/>
      <c r="N42" s="71"/>
      <c r="O42" s="323"/>
    </row>
    <row r="43" spans="1:16" ht="12" customHeight="1">
      <c r="A43" s="342"/>
      <c r="B43" s="71"/>
      <c r="C43" s="154"/>
      <c r="D43"/>
      <c r="E43"/>
      <c r="F43" s="154"/>
      <c r="G43" s="154"/>
      <c r="H43" s="154"/>
      <c r="I43" s="154"/>
      <c r="J43" s="154"/>
      <c r="K43" s="154"/>
      <c r="L43" s="154"/>
      <c r="M43" s="317"/>
      <c r="N43" s="71"/>
      <c r="O43" s="154"/>
    </row>
    <row r="44" spans="1:16" ht="15" customHeight="1">
      <c r="A44" s="317"/>
      <c r="B44" s="71"/>
      <c r="C44" s="154"/>
      <c r="D44"/>
      <c r="E44"/>
      <c r="F44" s="154"/>
      <c r="G44" s="154"/>
      <c r="H44" s="154"/>
      <c r="I44" s="154"/>
      <c r="J44"/>
      <c r="K44"/>
      <c r="L44"/>
      <c r="M44" s="325"/>
      <c r="N44" s="71"/>
      <c r="O44" s="154"/>
    </row>
    <row r="45" spans="1:16" ht="16.5" customHeight="1">
      <c r="A45" s="317"/>
      <c r="J45" s="154"/>
      <c r="K45" s="154"/>
      <c r="L45"/>
      <c r="M45"/>
      <c r="N45"/>
      <c r="O45" s="70"/>
    </row>
    <row r="46" spans="1:16" ht="16.5" customHeight="1"/>
    <row r="47" spans="1:16" ht="15.75" customHeight="1"/>
    <row r="48" spans="1:16" ht="12.75" customHeight="1"/>
    <row r="49" spans="1:16" ht="15" customHeight="1"/>
    <row r="50" spans="1:16" ht="16.5" customHeight="1">
      <c r="B50" s="1" t="s">
        <v>220</v>
      </c>
      <c r="C50"/>
      <c r="D50"/>
      <c r="E50"/>
      <c r="F50" t="s">
        <v>135</v>
      </c>
      <c r="G50"/>
      <c r="H50"/>
    </row>
    <row r="51" spans="1:16" ht="15" customHeight="1"/>
    <row r="52" spans="1:16" ht="15.75" customHeight="1">
      <c r="D52" t="s">
        <v>776</v>
      </c>
    </row>
    <row r="53" spans="1:16" ht="14.25" customHeight="1"/>
    <row r="54" spans="1:16" ht="14.25" customHeight="1"/>
    <row r="55" spans="1:16" ht="15" customHeight="1"/>
    <row r="56" spans="1:16" ht="12.75" customHeight="1">
      <c r="C56" s="11" t="s">
        <v>253</v>
      </c>
      <c r="J56"/>
      <c r="K56"/>
      <c r="L56"/>
      <c r="M56"/>
      <c r="N56"/>
      <c r="O56"/>
    </row>
    <row r="57" spans="1:16" ht="15.75" customHeight="1">
      <c r="B57" s="765" t="s">
        <v>477</v>
      </c>
      <c r="C57"/>
      <c r="D57" s="317"/>
    </row>
    <row r="58" spans="1:16" ht="14.25" customHeight="1">
      <c r="B58" s="12" t="s">
        <v>478</v>
      </c>
      <c r="C58" s="154"/>
      <c r="D58" s="2"/>
      <c r="E58"/>
      <c r="H58"/>
      <c r="I58"/>
      <c r="J58" s="22"/>
      <c r="K58" s="22"/>
      <c r="L58"/>
      <c r="M58"/>
      <c r="N58"/>
      <c r="O58"/>
    </row>
    <row r="59" spans="1:16" ht="15" customHeight="1">
      <c r="D59" s="765" t="s">
        <v>510</v>
      </c>
      <c r="E59"/>
      <c r="F59" s="21"/>
      <c r="G59" s="21"/>
      <c r="H59" s="22"/>
      <c r="I59" s="22"/>
      <c r="K59"/>
      <c r="L59" s="506"/>
      <c r="M59"/>
    </row>
    <row r="60" spans="1:16" ht="18" customHeight="1">
      <c r="B60" s="1" t="s">
        <v>314</v>
      </c>
    </row>
    <row r="61" spans="1:16">
      <c r="D61" s="913"/>
      <c r="E61" s="913"/>
      <c r="F61" s="913"/>
      <c r="G61" s="912"/>
      <c r="H61" s="912"/>
      <c r="I61" s="913"/>
      <c r="J61" s="913"/>
      <c r="K61" s="913"/>
      <c r="L61" s="912"/>
      <c r="M61" s="913"/>
      <c r="N61" s="913"/>
      <c r="O61" s="913"/>
      <c r="P61" s="913"/>
    </row>
    <row r="62" spans="1:16" ht="15" customHeight="1">
      <c r="B62" s="21" t="s">
        <v>250</v>
      </c>
      <c r="P62" s="342"/>
    </row>
    <row r="63" spans="1:16" ht="14.25" customHeight="1">
      <c r="A63" s="24" t="s">
        <v>531</v>
      </c>
      <c r="B63" s="22"/>
      <c r="C63"/>
      <c r="I63" s="24" t="s">
        <v>0</v>
      </c>
      <c r="J63"/>
      <c r="K63" s="2" t="s">
        <v>777</v>
      </c>
      <c r="L63" s="22"/>
      <c r="M63" s="22"/>
      <c r="N63" s="28"/>
      <c r="P63" s="317"/>
    </row>
    <row r="64" spans="1:16" ht="18" customHeight="1" thickBot="1">
      <c r="B64" s="98" t="s">
        <v>512</v>
      </c>
      <c r="C64" s="27" t="s">
        <v>1</v>
      </c>
      <c r="D64"/>
      <c r="E64"/>
      <c r="G64" s="954"/>
      <c r="H64" s="22"/>
      <c r="I64" s="161"/>
      <c r="J64" s="955"/>
      <c r="K64"/>
      <c r="L64" s="71"/>
      <c r="M64" s="71"/>
      <c r="N64" s="71"/>
      <c r="O64" s="71"/>
      <c r="P64" s="924"/>
    </row>
    <row r="65" spans="1:16" ht="15.75" customHeight="1" thickBot="1">
      <c r="A65" s="852" t="s">
        <v>513</v>
      </c>
      <c r="B65" s="85"/>
      <c r="C65" s="2327" t="s">
        <v>222</v>
      </c>
      <c r="D65" s="2331" t="s">
        <v>769</v>
      </c>
      <c r="E65" s="2326"/>
      <c r="F65" s="2326"/>
      <c r="G65" s="2276" t="s">
        <v>770</v>
      </c>
      <c r="H65" s="2343" t="s">
        <v>481</v>
      </c>
      <c r="I65" s="787"/>
      <c r="J65" s="787"/>
      <c r="K65" s="788"/>
      <c r="L65" s="1767" t="s">
        <v>514</v>
      </c>
      <c r="M65" s="1768"/>
      <c r="N65" s="1769"/>
      <c r="O65" s="1768"/>
      <c r="P65" s="852" t="s">
        <v>508</v>
      </c>
    </row>
    <row r="66" spans="1:16" ht="21" customHeight="1">
      <c r="A66" s="444" t="s">
        <v>475</v>
      </c>
      <c r="B66" s="439" t="s">
        <v>228</v>
      </c>
      <c r="C66" s="2328" t="s">
        <v>229</v>
      </c>
      <c r="D66" s="2333" t="s">
        <v>230</v>
      </c>
      <c r="E66" s="852" t="s">
        <v>55</v>
      </c>
      <c r="F66" s="2332" t="s">
        <v>56</v>
      </c>
      <c r="G66" s="2340" t="s">
        <v>771</v>
      </c>
      <c r="H66" s="1766" t="s">
        <v>482</v>
      </c>
      <c r="I66" s="783" t="s">
        <v>483</v>
      </c>
      <c r="J66" s="1764" t="s">
        <v>484</v>
      </c>
      <c r="K66" s="783" t="s">
        <v>485</v>
      </c>
      <c r="L66" s="1765" t="s">
        <v>487</v>
      </c>
      <c r="M66" s="1641" t="s">
        <v>488</v>
      </c>
      <c r="N66" s="783" t="s">
        <v>489</v>
      </c>
      <c r="O66" s="1766" t="s">
        <v>490</v>
      </c>
      <c r="P66" s="853" t="s">
        <v>509</v>
      </c>
    </row>
    <row r="67" spans="1:16" ht="13.5" customHeight="1" thickBot="1">
      <c r="A67" s="450" t="s">
        <v>476</v>
      </c>
      <c r="B67" s="482"/>
      <c r="C67" s="448"/>
      <c r="D67" s="2330" t="s">
        <v>6</v>
      </c>
      <c r="E67" s="447" t="s">
        <v>7</v>
      </c>
      <c r="F67" s="447" t="s">
        <v>8</v>
      </c>
      <c r="G67" s="449" t="s">
        <v>599</v>
      </c>
      <c r="H67" s="2344"/>
      <c r="I67" s="779"/>
      <c r="J67" s="770"/>
      <c r="K67" s="779"/>
      <c r="L67" s="792" t="s">
        <v>491</v>
      </c>
      <c r="M67" s="781" t="s">
        <v>492</v>
      </c>
      <c r="N67" s="782" t="s">
        <v>493</v>
      </c>
      <c r="O67" s="789" t="s">
        <v>494</v>
      </c>
      <c r="P67" s="854" t="s">
        <v>421</v>
      </c>
    </row>
    <row r="68" spans="1:16">
      <c r="A68" s="1917"/>
      <c r="B68" s="1916" t="s">
        <v>182</v>
      </c>
      <c r="C68" s="1915"/>
      <c r="D68" s="801"/>
      <c r="E68" s="453"/>
      <c r="F68" s="453"/>
      <c r="G68" s="454"/>
      <c r="H68" s="453"/>
      <c r="I68" s="453"/>
      <c r="J68" s="453"/>
      <c r="K68" s="818"/>
      <c r="L68" s="824"/>
      <c r="M68" s="824"/>
      <c r="N68" s="827"/>
      <c r="O68" s="824"/>
      <c r="P68" s="925"/>
    </row>
    <row r="69" spans="1:16">
      <c r="A69" s="1814" t="str">
        <f>'12-18л. МЕНЮ '!I67</f>
        <v>ТТК/181/17</v>
      </c>
      <c r="B69" s="2329" t="str">
        <f>'12-18л. МЕНЮ '!B67</f>
        <v>Каша жидкая молочная  из манной крупы</v>
      </c>
      <c r="C69" s="272">
        <f>'12-18л. МЕНЮ '!C67</f>
        <v>240</v>
      </c>
      <c r="D69" s="1763">
        <f>'12-18л. МЕНЮ '!D67</f>
        <v>8.4960000000000004</v>
      </c>
      <c r="E69" s="355">
        <f>'12-18л. МЕНЮ '!E67</f>
        <v>12.205</v>
      </c>
      <c r="F69" s="355">
        <f>'12-18л. МЕНЮ '!F67</f>
        <v>37.110999999999997</v>
      </c>
      <c r="G69" s="812">
        <f>'12-18л. МЕНЮ '!G67</f>
        <v>295.14299999999997</v>
      </c>
      <c r="H69" s="1120">
        <v>0.96870000000000001</v>
      </c>
      <c r="I69" s="359">
        <v>9.5000000000000001E-2</v>
      </c>
      <c r="J69" s="355">
        <v>3.6999999999999998E-2</v>
      </c>
      <c r="K69" s="772">
        <v>57.866999999999997</v>
      </c>
      <c r="L69" s="1756">
        <v>207.57679999999999</v>
      </c>
      <c r="M69" s="1009">
        <v>43.5</v>
      </c>
      <c r="N69" s="1009">
        <v>7.8630000000000004</v>
      </c>
      <c r="O69" s="1009">
        <v>0.5</v>
      </c>
      <c r="P69" s="463">
        <f>'12-18л. МЕНЮ '!H67</f>
        <v>25</v>
      </c>
    </row>
    <row r="70" spans="1:16">
      <c r="A70" s="1814" t="str">
        <f>'12-18л. МЕНЮ '!I68</f>
        <v>Пром.пр.</v>
      </c>
      <c r="B70" s="255" t="str">
        <f>'12-18л. МЕНЮ '!B68</f>
        <v xml:space="preserve">Печенье </v>
      </c>
      <c r="C70" s="272">
        <f>'12-18л. МЕНЮ '!C68</f>
        <v>30</v>
      </c>
      <c r="D70" s="1763">
        <f>'12-18л. МЕНЮ '!D68</f>
        <v>1.5</v>
      </c>
      <c r="E70" s="355">
        <f>'12-18л. МЕНЮ '!E68</f>
        <v>5.367</v>
      </c>
      <c r="F70" s="355">
        <f>'12-18л. МЕНЮ '!F68</f>
        <v>19.664999999999999</v>
      </c>
      <c r="G70" s="812">
        <f>'12-18л. МЕНЮ '!G68</f>
        <v>136.96</v>
      </c>
      <c r="H70" s="348">
        <v>0</v>
      </c>
      <c r="I70" s="348">
        <v>0</v>
      </c>
      <c r="J70" s="348">
        <v>0</v>
      </c>
      <c r="K70" s="772">
        <v>0</v>
      </c>
      <c r="L70" s="256">
        <v>0</v>
      </c>
      <c r="M70" s="256">
        <v>0</v>
      </c>
      <c r="N70" s="348">
        <v>0</v>
      </c>
      <c r="O70" s="256">
        <v>0</v>
      </c>
      <c r="P70" s="463">
        <f>'12-18л. МЕНЮ '!H68</f>
        <v>14</v>
      </c>
    </row>
    <row r="71" spans="1:16">
      <c r="A71" s="1814" t="str">
        <f>'12-18л. МЕНЮ '!I69</f>
        <v>54-2гн/22</v>
      </c>
      <c r="B71" s="255" t="str">
        <f>'12-18л. МЕНЮ '!B69</f>
        <v>Чай с сахаром</v>
      </c>
      <c r="C71" s="272">
        <f>'12-18л. МЕНЮ '!C69</f>
        <v>200</v>
      </c>
      <c r="D71" s="1763">
        <f>'12-18л. МЕНЮ '!D69</f>
        <v>0.2</v>
      </c>
      <c r="E71" s="355">
        <f>'12-18л. МЕНЮ '!E69</f>
        <v>0</v>
      </c>
      <c r="F71" s="355">
        <f>'12-18л. МЕНЮ '!F69</f>
        <v>6.5</v>
      </c>
      <c r="G71" s="812">
        <f>'12-18л. МЕНЮ '!G69</f>
        <v>26.8</v>
      </c>
      <c r="H71" s="355">
        <v>0.04</v>
      </c>
      <c r="I71" s="355">
        <v>0</v>
      </c>
      <c r="J71" s="355">
        <v>0.01</v>
      </c>
      <c r="K71" s="772">
        <v>0.3</v>
      </c>
      <c r="L71" s="1009">
        <v>4.5</v>
      </c>
      <c r="M71" s="1009">
        <v>7.2</v>
      </c>
      <c r="N71" s="1009">
        <v>3.8</v>
      </c>
      <c r="O71" s="1009">
        <v>0.73</v>
      </c>
      <c r="P71" s="463">
        <f>'12-18л. МЕНЮ '!H69</f>
        <v>68</v>
      </c>
    </row>
    <row r="72" spans="1:16">
      <c r="A72" s="1814" t="str">
        <f>'12-18л. МЕНЮ '!I70</f>
        <v>Пром.пр.</v>
      </c>
      <c r="B72" s="255" t="str">
        <f>'12-18л. МЕНЮ '!B70</f>
        <v>Хлеб пшеничный</v>
      </c>
      <c r="C72" s="272">
        <f>'12-18л. МЕНЮ '!C70</f>
        <v>40</v>
      </c>
      <c r="D72" s="1763">
        <f>'12-18л. МЕНЮ '!D70</f>
        <v>2.1040000000000001</v>
      </c>
      <c r="E72" s="355">
        <f>'12-18л. МЕНЮ '!E70</f>
        <v>0.28000000000000003</v>
      </c>
      <c r="F72" s="355">
        <f>'12-18л. МЕНЮ '!F70</f>
        <v>16.32</v>
      </c>
      <c r="G72" s="812">
        <f>'12-18л. МЕНЮ '!G70</f>
        <v>76.215999999999994</v>
      </c>
      <c r="H72" s="1009">
        <v>0</v>
      </c>
      <c r="I72" s="1009">
        <v>1.43E-2</v>
      </c>
      <c r="J72" s="1009">
        <v>0</v>
      </c>
      <c r="K72" s="772">
        <v>0</v>
      </c>
      <c r="L72" s="1009">
        <v>62.863999999999997</v>
      </c>
      <c r="M72" s="1009">
        <v>51.6</v>
      </c>
      <c r="N72" s="1009">
        <v>16.399999999999999</v>
      </c>
      <c r="O72" s="1758">
        <v>0.04</v>
      </c>
      <c r="P72" s="463">
        <f>'12-18л. МЕНЮ '!H70</f>
        <v>12</v>
      </c>
    </row>
    <row r="73" spans="1:16" ht="12.75" customHeight="1">
      <c r="A73" s="1814" t="str">
        <f>'12-18л. МЕНЮ '!I71</f>
        <v>Пром.пр.</v>
      </c>
      <c r="B73" s="255" t="str">
        <f>'12-18л. МЕНЮ '!B71</f>
        <v>Хлеб ржаной</v>
      </c>
      <c r="C73" s="272">
        <f>'12-18л. МЕНЮ '!C71</f>
        <v>40</v>
      </c>
      <c r="D73" s="1763">
        <f>'12-18л. МЕНЮ '!D71</f>
        <v>2.2599999999999998</v>
      </c>
      <c r="E73" s="355">
        <f>'12-18л. МЕНЮ '!E71</f>
        <v>0.48</v>
      </c>
      <c r="F73" s="355">
        <f>'12-18л. МЕНЮ '!F71</f>
        <v>16.739999999999998</v>
      </c>
      <c r="G73" s="812">
        <f>'12-18л. МЕНЮ '!G71</f>
        <v>80.319999999999993</v>
      </c>
      <c r="H73" s="256">
        <v>0</v>
      </c>
      <c r="I73" s="256">
        <v>0.08</v>
      </c>
      <c r="J73" s="256">
        <v>0</v>
      </c>
      <c r="K73" s="555">
        <v>0</v>
      </c>
      <c r="L73" s="256">
        <v>33.200000000000003</v>
      </c>
      <c r="M73" s="256">
        <v>50.54</v>
      </c>
      <c r="N73" s="256">
        <v>17.68</v>
      </c>
      <c r="O73" s="2918">
        <v>0.04</v>
      </c>
      <c r="P73" s="463">
        <f>'12-18л. МЕНЮ '!H71</f>
        <v>13</v>
      </c>
    </row>
    <row r="74" spans="1:16" ht="13.5" customHeight="1" thickBot="1">
      <c r="A74" s="1918" t="str">
        <f>'12-18л. МЕНЮ '!I72</f>
        <v>82 / 21</v>
      </c>
      <c r="B74" s="1919" t="str">
        <f>'12-18л. МЕНЮ '!B72</f>
        <v>Плоды свежие ( яблоко )</v>
      </c>
      <c r="C74" s="274">
        <f>'12-18л. МЕНЮ '!C72</f>
        <v>140</v>
      </c>
      <c r="D74" s="2324">
        <f>'12-18л. МЕНЮ '!D72</f>
        <v>0.56000000000000005</v>
      </c>
      <c r="E74" s="357">
        <f>'12-18л. МЕНЮ '!E72</f>
        <v>0.56000000000000005</v>
      </c>
      <c r="F74" s="357">
        <f>'12-18л. МЕНЮ '!F72</f>
        <v>13.72</v>
      </c>
      <c r="G74" s="886">
        <f>'12-18л. МЕНЮ '!G72</f>
        <v>61.6</v>
      </c>
      <c r="H74" s="893">
        <v>9.8000000000000007</v>
      </c>
      <c r="I74" s="2707">
        <v>4.2000000000000003E-2</v>
      </c>
      <c r="J74" s="2708">
        <v>2.8000000000000001E-2</v>
      </c>
      <c r="K74" s="2708">
        <v>0</v>
      </c>
      <c r="L74" s="2708">
        <v>22.54</v>
      </c>
      <c r="M74" s="2708">
        <v>15.4</v>
      </c>
      <c r="N74" s="2708">
        <v>12.6</v>
      </c>
      <c r="O74" s="2709">
        <v>3.0939999999999999</v>
      </c>
      <c r="P74" s="463">
        <f>'12-18л. МЕНЮ '!H72</f>
        <v>80</v>
      </c>
    </row>
    <row r="75" spans="1:16" ht="13.5" customHeight="1">
      <c r="A75" s="896" t="s">
        <v>251</v>
      </c>
      <c r="B75" s="112"/>
      <c r="C75" s="1848">
        <f>'12-18л. МЕНЮ '!C73</f>
        <v>690</v>
      </c>
      <c r="D75" s="2366">
        <f>'12-18л. МЕНЮ '!D73</f>
        <v>15.120000000000001</v>
      </c>
      <c r="E75" s="806">
        <f>'12-18л. МЕНЮ '!E73</f>
        <v>18.891999999999999</v>
      </c>
      <c r="F75" s="806">
        <f>'12-18л. МЕНЮ '!F73</f>
        <v>110.056</v>
      </c>
      <c r="G75" s="2357">
        <f>'12-18л. МЕНЮ '!G73</f>
        <v>677.03899999999987</v>
      </c>
      <c r="H75" s="2367">
        <f t="shared" ref="H75:O75" si="0">SUM(H69:H74)</f>
        <v>10.8087</v>
      </c>
      <c r="I75" s="1828">
        <f t="shared" si="0"/>
        <v>0.23130000000000003</v>
      </c>
      <c r="J75" s="2368">
        <f t="shared" si="0"/>
        <v>7.4999999999999997E-2</v>
      </c>
      <c r="K75" s="2369">
        <f t="shared" si="0"/>
        <v>58.166999999999994</v>
      </c>
      <c r="L75" s="2370">
        <f t="shared" si="0"/>
        <v>330.68079999999998</v>
      </c>
      <c r="M75" s="946">
        <f t="shared" si="0"/>
        <v>168.24</v>
      </c>
      <c r="N75" s="946">
        <f t="shared" si="0"/>
        <v>58.342999999999996</v>
      </c>
      <c r="O75" s="2371">
        <f t="shared" si="0"/>
        <v>4.4039999999999999</v>
      </c>
      <c r="P75" s="925"/>
    </row>
    <row r="76" spans="1:16">
      <c r="A76" s="872"/>
      <c r="B76" s="873" t="s">
        <v>11</v>
      </c>
      <c r="C76" s="1492">
        <v>0.25</v>
      </c>
      <c r="D76" s="2337">
        <f>'12-18л. МЕНЮ '!D74</f>
        <v>22.5</v>
      </c>
      <c r="E76" s="2338">
        <f>'12-18л. МЕНЮ '!E74</f>
        <v>23</v>
      </c>
      <c r="F76" s="2338">
        <f>'12-18л. МЕНЮ '!F74</f>
        <v>95.75</v>
      </c>
      <c r="G76" s="2341">
        <f>'12-18л. МЕНЮ '!G74</f>
        <v>680</v>
      </c>
      <c r="H76" s="930">
        <v>17.5</v>
      </c>
      <c r="I76" s="930">
        <v>0.35</v>
      </c>
      <c r="J76" s="931">
        <v>0.4</v>
      </c>
      <c r="K76" s="939">
        <v>225</v>
      </c>
      <c r="L76" s="905">
        <v>300</v>
      </c>
      <c r="M76" s="933">
        <v>300</v>
      </c>
      <c r="N76" s="939">
        <v>75</v>
      </c>
      <c r="O76" s="2351">
        <v>4.5</v>
      </c>
      <c r="P76" s="853"/>
    </row>
    <row r="77" spans="1:16" ht="13.5" customHeight="1" thickBot="1">
      <c r="A77" s="252"/>
      <c r="B77" s="856" t="s">
        <v>584</v>
      </c>
      <c r="C77" s="857" t="s">
        <v>249</v>
      </c>
      <c r="D77" s="2315">
        <f>'12-18л. МЕНЮ '!D75</f>
        <v>-8.1999999999999993</v>
      </c>
      <c r="E77" s="488">
        <f>'12-18л. МЕНЮ '!E75</f>
        <v>-4.4652173913043463</v>
      </c>
      <c r="F77" s="488">
        <f>'12-18л. МЕНЮ '!F75</f>
        <v>3.7352480417754563</v>
      </c>
      <c r="G77" s="1817">
        <f>'12-18л. МЕНЮ '!G75</f>
        <v>-0.10886029411764753</v>
      </c>
      <c r="H77" s="942">
        <f t="shared" ref="H77:O77" si="1">(H75*100/H611)-25</f>
        <v>-9.5590000000000011</v>
      </c>
      <c r="I77" s="1847">
        <f t="shared" si="1"/>
        <v>-8.4785714285714242</v>
      </c>
      <c r="J77" s="1847">
        <f t="shared" si="1"/>
        <v>-20.3125</v>
      </c>
      <c r="K77" s="1847">
        <f t="shared" si="1"/>
        <v>-18.536999999999999</v>
      </c>
      <c r="L77" s="1847">
        <f t="shared" si="1"/>
        <v>2.5567333333333302</v>
      </c>
      <c r="M77" s="1847">
        <f t="shared" si="1"/>
        <v>-10.98</v>
      </c>
      <c r="N77" s="1847">
        <f t="shared" si="1"/>
        <v>-5.5523333333333369</v>
      </c>
      <c r="O77" s="2336">
        <f t="shared" si="1"/>
        <v>-0.53333333333333499</v>
      </c>
      <c r="P77" s="853"/>
    </row>
    <row r="78" spans="1:16" ht="16.5" customHeight="1">
      <c r="A78" s="78"/>
      <c r="B78" s="1920" t="s">
        <v>142</v>
      </c>
      <c r="C78" s="1921"/>
      <c r="D78" s="372"/>
      <c r="E78" s="874"/>
      <c r="F78" s="874"/>
      <c r="G78" s="875"/>
      <c r="H78" s="874"/>
      <c r="I78" s="874"/>
      <c r="J78" s="874"/>
      <c r="K78" s="807"/>
      <c r="L78" s="807"/>
      <c r="M78" s="807"/>
      <c r="N78" s="807"/>
      <c r="O78" s="807"/>
      <c r="P78" s="925"/>
    </row>
    <row r="79" spans="1:16">
      <c r="A79" s="1912" t="str">
        <f>'12-18л. МЕНЮ '!I77</f>
        <v>54-2з/22г.</v>
      </c>
      <c r="B79" s="507" t="str">
        <f>'12-18л. МЕНЮ '!B77</f>
        <v>Огурец  свежий в нарезке</v>
      </c>
      <c r="C79" s="354">
        <f>'12-18л. МЕНЮ '!C77</f>
        <v>80</v>
      </c>
      <c r="D79" s="237">
        <f>'12-18л. МЕНЮ '!D77</f>
        <v>0.64</v>
      </c>
      <c r="E79" s="348">
        <f>'12-18л. МЕНЮ '!E77</f>
        <v>0.1</v>
      </c>
      <c r="F79" s="348">
        <f>'12-18л. МЕНЮ '!F77</f>
        <v>2</v>
      </c>
      <c r="G79" s="884">
        <f>'12-18л. МЕНЮ '!G77</f>
        <v>11.3</v>
      </c>
      <c r="H79" s="348">
        <v>8</v>
      </c>
      <c r="I79" s="348">
        <v>0.03</v>
      </c>
      <c r="J79" s="348">
        <v>0.03</v>
      </c>
      <c r="K79" s="828">
        <v>8</v>
      </c>
      <c r="L79" s="1008">
        <v>18</v>
      </c>
      <c r="M79" s="256">
        <v>34</v>
      </c>
      <c r="N79" s="256">
        <v>11</v>
      </c>
      <c r="O79" s="256">
        <v>0.5</v>
      </c>
      <c r="P79" s="1047">
        <f>'12-18л. МЕНЮ '!H77</f>
        <v>1</v>
      </c>
    </row>
    <row r="80" spans="1:16">
      <c r="A80" s="1912" t="str">
        <f>'12-18л. МЕНЮ '!I78</f>
        <v>ТТК/82/17</v>
      </c>
      <c r="B80" s="507" t="str">
        <f>'12-18л. МЕНЮ '!B78</f>
        <v>Борщ  с картофельем со св. капусты со сметаной</v>
      </c>
      <c r="C80" s="354">
        <f>'12-18л. МЕНЮ '!C78</f>
        <v>255</v>
      </c>
      <c r="D80" s="237">
        <f>'12-18л. МЕНЮ '!D78</f>
        <v>2.3849999999999998</v>
      </c>
      <c r="E80" s="348">
        <f>'12-18л. МЕНЮ '!E78</f>
        <v>4.3399000000000001</v>
      </c>
      <c r="F80" s="348">
        <f>'12-18л. МЕНЮ '!F78</f>
        <v>11.635</v>
      </c>
      <c r="G80" s="884">
        <f>'12-18л. МЕНЮ '!G78</f>
        <v>95.504000000000005</v>
      </c>
      <c r="H80" s="1120">
        <v>8.01</v>
      </c>
      <c r="I80" s="1120">
        <v>3.8399999999999997E-2</v>
      </c>
      <c r="J80" s="355">
        <v>4.9799999999999997E-2</v>
      </c>
      <c r="K80" s="828">
        <v>137.94</v>
      </c>
      <c r="L80" s="1009">
        <v>40.96</v>
      </c>
      <c r="M80" s="1009">
        <v>56.37</v>
      </c>
      <c r="N80" s="1009">
        <v>22.01</v>
      </c>
      <c r="O80" s="1009">
        <v>1.1200000000000001</v>
      </c>
      <c r="P80" s="1047">
        <f>'12-18л. МЕНЮ '!H78</f>
        <v>16</v>
      </c>
    </row>
    <row r="81" spans="1:16">
      <c r="A81" s="1912" t="str">
        <f>'12-18л. МЕНЮ '!I79</f>
        <v>54-1г/22</v>
      </c>
      <c r="B81" s="507" t="str">
        <f>'12-18л. МЕНЮ '!B79</f>
        <v>Макароны отварные с овощами</v>
      </c>
      <c r="C81" s="354">
        <f>'12-18л. МЕНЮ '!C79</f>
        <v>200</v>
      </c>
      <c r="D81" s="237">
        <f>'12-18л. МЕНЮ '!D79</f>
        <v>6.2670000000000003</v>
      </c>
      <c r="E81" s="348">
        <f>'12-18л. МЕНЮ '!E79</f>
        <v>8.1340000000000003</v>
      </c>
      <c r="F81" s="348">
        <f>'12-18л. МЕНЮ '!F79</f>
        <v>35.354999999999997</v>
      </c>
      <c r="G81" s="884">
        <f>'12-18л. МЕНЮ '!G79</f>
        <v>241.17</v>
      </c>
      <c r="H81" s="871">
        <v>2.68</v>
      </c>
      <c r="I81" s="344">
        <v>9.3399999999999997E-2</v>
      </c>
      <c r="J81" s="345">
        <v>0.04</v>
      </c>
      <c r="K81" s="828">
        <v>390.92</v>
      </c>
      <c r="L81" s="256">
        <v>25.867000000000001</v>
      </c>
      <c r="M81" s="256">
        <v>68.534000000000006</v>
      </c>
      <c r="N81" s="813">
        <v>23.6</v>
      </c>
      <c r="O81" s="256">
        <v>1.1870000000000001</v>
      </c>
      <c r="P81" s="1047">
        <f>'12-18л. МЕНЮ '!H79</f>
        <v>30</v>
      </c>
    </row>
    <row r="82" spans="1:16" ht="17.25" customHeight="1">
      <c r="A82" s="1912" t="str">
        <f>'12-18л. МЕНЮ '!I80</f>
        <v>54-2м/22</v>
      </c>
      <c r="B82" s="507" t="str">
        <f>'12-18л. МЕНЮ '!B80</f>
        <v>Гуляш из говядины</v>
      </c>
      <c r="C82" s="354">
        <f>'12-18л. МЕНЮ '!C80</f>
        <v>100</v>
      </c>
      <c r="D82" s="237">
        <f>'12-18л. МЕНЮ '!D80</f>
        <v>16.899999999999999</v>
      </c>
      <c r="E82" s="348">
        <f>'12-18л. МЕНЮ '!E80</f>
        <v>16.399999999999999</v>
      </c>
      <c r="F82" s="348">
        <f>'12-18л. МЕНЮ '!F80</f>
        <v>4</v>
      </c>
      <c r="G82" s="884">
        <f>'12-18л. МЕНЮ '!G80</f>
        <v>232.1</v>
      </c>
      <c r="H82" s="1120">
        <v>1.41</v>
      </c>
      <c r="I82" s="1120">
        <v>0.4</v>
      </c>
      <c r="J82" s="355">
        <v>0.11</v>
      </c>
      <c r="K82" s="828">
        <v>25.5</v>
      </c>
      <c r="L82" s="1009">
        <v>14.5</v>
      </c>
      <c r="M82" s="1009">
        <v>166.4</v>
      </c>
      <c r="N82" s="1009">
        <v>23.6</v>
      </c>
      <c r="O82" s="1009">
        <v>2.48</v>
      </c>
      <c r="P82" s="1047">
        <f>'12-18л. МЕНЮ '!H80</f>
        <v>55</v>
      </c>
    </row>
    <row r="83" spans="1:16" ht="16.5" customHeight="1">
      <c r="A83" s="1912" t="str">
        <f>'12-18л. МЕНЮ '!I81</f>
        <v>ТТК/502/21</v>
      </c>
      <c r="B83" s="507" t="str">
        <f>'12-18л. МЕНЮ '!B81</f>
        <v>Какао с молоком и витаминами</v>
      </c>
      <c r="C83" s="354">
        <f>'12-18л. МЕНЮ '!C81</f>
        <v>200</v>
      </c>
      <c r="D83" s="237">
        <f>'12-18л. МЕНЮ '!D81</f>
        <v>6.0010000000000003</v>
      </c>
      <c r="E83" s="348">
        <f>'12-18л. МЕНЮ '!E81</f>
        <v>4.8540000000000001</v>
      </c>
      <c r="F83" s="348">
        <f>'12-18л. МЕНЮ '!F81</f>
        <v>18.192</v>
      </c>
      <c r="G83" s="884">
        <f>'12-18л. МЕНЮ '!G81</f>
        <v>139.53700000000001</v>
      </c>
      <c r="H83" s="355">
        <v>1.046</v>
      </c>
      <c r="I83" s="355">
        <v>6.2E-2</v>
      </c>
      <c r="J83" s="355">
        <v>0.252</v>
      </c>
      <c r="K83" s="772">
        <v>26.512</v>
      </c>
      <c r="L83" s="1754">
        <v>214.048</v>
      </c>
      <c r="M83" s="1009">
        <v>172.6</v>
      </c>
      <c r="N83" s="355">
        <v>34.695</v>
      </c>
      <c r="O83" s="2475">
        <v>0.755</v>
      </c>
      <c r="P83" s="1047">
        <f>'12-18л. МЕНЮ '!H81</f>
        <v>66</v>
      </c>
    </row>
    <row r="84" spans="1:16" ht="15" customHeight="1">
      <c r="A84" s="1912" t="str">
        <f>'12-18л. МЕНЮ '!I82</f>
        <v>Пром.пр.</v>
      </c>
      <c r="B84" s="507" t="str">
        <f>'12-18л. МЕНЮ '!B82</f>
        <v>Хлеб пшеничный</v>
      </c>
      <c r="C84" s="354">
        <f>'12-18л. МЕНЮ '!C82</f>
        <v>60</v>
      </c>
      <c r="D84" s="237">
        <f>'12-18л. МЕНЮ '!D82</f>
        <v>3.1560000000000001</v>
      </c>
      <c r="E84" s="348">
        <f>'12-18л. МЕНЮ '!E82</f>
        <v>0.42</v>
      </c>
      <c r="F84" s="348">
        <f>'12-18л. МЕНЮ '!F82</f>
        <v>24.48</v>
      </c>
      <c r="G84" s="884">
        <f>'12-18л. МЕНЮ '!G82</f>
        <v>114.34</v>
      </c>
      <c r="H84" s="1009">
        <v>0</v>
      </c>
      <c r="I84" s="1009">
        <v>2.1000000000000001E-2</v>
      </c>
      <c r="J84" s="1009">
        <v>0</v>
      </c>
      <c r="K84" s="772">
        <v>0</v>
      </c>
      <c r="L84" s="1009">
        <v>94.296000000000006</v>
      </c>
      <c r="M84" s="1009">
        <v>77.400000000000006</v>
      </c>
      <c r="N84" s="1009">
        <v>24.6</v>
      </c>
      <c r="O84" s="1758">
        <v>0.06</v>
      </c>
      <c r="P84" s="1047">
        <f>'12-18л. МЕНЮ '!H82</f>
        <v>12</v>
      </c>
    </row>
    <row r="85" spans="1:16" ht="13.5" customHeight="1" thickBot="1">
      <c r="A85" s="1913" t="str">
        <f>'12-18л. МЕНЮ '!I83</f>
        <v>Пром.пр.</v>
      </c>
      <c r="B85" s="1260" t="str">
        <f>'12-18л. МЕНЮ '!B83</f>
        <v>Хлеб ржаной</v>
      </c>
      <c r="C85" s="1555">
        <f>'12-18л. МЕНЮ '!C83</f>
        <v>40</v>
      </c>
      <c r="D85" s="356">
        <f>'12-18л. МЕНЮ '!D83</f>
        <v>2.2599999999999998</v>
      </c>
      <c r="E85" s="358">
        <f>'12-18л. МЕНЮ '!E83</f>
        <v>0.48</v>
      </c>
      <c r="F85" s="358">
        <f>'12-18л. МЕНЮ '!F83</f>
        <v>16.739999999999998</v>
      </c>
      <c r="G85" s="2352">
        <f>'12-18л. МЕНЮ '!G83</f>
        <v>80.319999999999993</v>
      </c>
      <c r="H85" s="256">
        <v>0</v>
      </c>
      <c r="I85" s="256">
        <v>0.08</v>
      </c>
      <c r="J85" s="256">
        <v>0</v>
      </c>
      <c r="K85" s="555">
        <v>0</v>
      </c>
      <c r="L85" s="256">
        <v>33.200000000000003</v>
      </c>
      <c r="M85" s="256">
        <v>50.54</v>
      </c>
      <c r="N85" s="256">
        <v>17.68</v>
      </c>
      <c r="O85" s="2918">
        <v>0.04</v>
      </c>
      <c r="P85" s="1047">
        <f>'12-18л. МЕНЮ '!H83</f>
        <v>13</v>
      </c>
    </row>
    <row r="86" spans="1:16" ht="12.75" customHeight="1">
      <c r="A86" s="469" t="s">
        <v>239</v>
      </c>
      <c r="B86" s="876"/>
      <c r="C86" s="1851">
        <f>'12-18л. МЕНЮ '!C84</f>
        <v>935</v>
      </c>
      <c r="D86" s="2363">
        <f>'12-18л. МЕНЮ '!D84</f>
        <v>37.608999999999995</v>
      </c>
      <c r="E86" s="2364">
        <f>'12-18л. МЕНЮ '!E84</f>
        <v>34.727899999999998</v>
      </c>
      <c r="F86" s="2364">
        <f>'12-18л. МЕНЮ '!F84</f>
        <v>112.40199999999999</v>
      </c>
      <c r="G86" s="2365">
        <f>'12-18л. МЕНЮ '!G84</f>
        <v>914.27099999999996</v>
      </c>
      <c r="H86" s="793">
        <f t="shared" ref="H86:O86" si="2">SUM(H79:H85)</f>
        <v>21.145999999999997</v>
      </c>
      <c r="I86" s="793">
        <f t="shared" si="2"/>
        <v>0.72480000000000011</v>
      </c>
      <c r="J86" s="793">
        <f t="shared" si="2"/>
        <v>0.48180000000000001</v>
      </c>
      <c r="K86" s="1829">
        <f t="shared" si="2"/>
        <v>588.87200000000007</v>
      </c>
      <c r="L86" s="2104">
        <f t="shared" si="2"/>
        <v>440.87099999999998</v>
      </c>
      <c r="M86" s="1827">
        <f t="shared" si="2"/>
        <v>625.84399999999994</v>
      </c>
      <c r="N86" s="1828">
        <f t="shared" si="2"/>
        <v>157.185</v>
      </c>
      <c r="O86" s="2353">
        <f t="shared" si="2"/>
        <v>6.1420000000000003</v>
      </c>
      <c r="P86" s="2106"/>
    </row>
    <row r="87" spans="1:16" ht="16.5" customHeight="1">
      <c r="A87" s="429"/>
      <c r="B87" s="880" t="s">
        <v>11</v>
      </c>
      <c r="C87" s="1491">
        <v>0.35</v>
      </c>
      <c r="D87" s="2354">
        <f>'12-18л. МЕНЮ '!D85</f>
        <v>31.5</v>
      </c>
      <c r="E87" s="2355">
        <f>'12-18л. МЕНЮ '!E85</f>
        <v>32.200000000000003</v>
      </c>
      <c r="F87" s="2355">
        <f>'12-18л. МЕНЮ '!F85</f>
        <v>134.05000000000001</v>
      </c>
      <c r="G87" s="2356">
        <f>'12-18л. МЕНЮ '!G85</f>
        <v>952</v>
      </c>
      <c r="H87" s="930">
        <v>24.5</v>
      </c>
      <c r="I87" s="930">
        <v>0.49</v>
      </c>
      <c r="J87" s="931">
        <v>0.56000000000000005</v>
      </c>
      <c r="K87" s="932">
        <v>315</v>
      </c>
      <c r="L87" s="905">
        <v>420</v>
      </c>
      <c r="M87" s="933">
        <v>420</v>
      </c>
      <c r="N87" s="932">
        <v>105</v>
      </c>
      <c r="O87" s="2351">
        <v>6.3</v>
      </c>
      <c r="P87" s="2106"/>
    </row>
    <row r="88" spans="1:16" ht="16.5" customHeight="1" thickBot="1">
      <c r="A88" s="252"/>
      <c r="B88" s="856" t="s">
        <v>584</v>
      </c>
      <c r="C88" s="908" t="s">
        <v>249</v>
      </c>
      <c r="D88" s="487">
        <f>'12-18л. МЕНЮ '!D86</f>
        <v>6.7877777777777766</v>
      </c>
      <c r="E88" s="489">
        <f>'12-18л. МЕНЮ '!E86</f>
        <v>2.7477173913043487</v>
      </c>
      <c r="F88" s="489">
        <f>'12-18л. МЕНЮ '!F86</f>
        <v>-5.6522193211488272</v>
      </c>
      <c r="G88" s="1817">
        <f>'12-18л. МЕНЮ '!G86</f>
        <v>-1.3870955882352973</v>
      </c>
      <c r="H88" s="942">
        <f t="shared" ref="H88:O88" si="3">(H86*100/H611)-35</f>
        <v>-4.7914285714285718</v>
      </c>
      <c r="I88" s="942">
        <f t="shared" si="3"/>
        <v>16.771428571428586</v>
      </c>
      <c r="J88" s="942">
        <f t="shared" si="3"/>
        <v>-4.8875000000000028</v>
      </c>
      <c r="K88" s="942">
        <f t="shared" si="3"/>
        <v>30.430222222222227</v>
      </c>
      <c r="L88" s="2105">
        <f t="shared" si="3"/>
        <v>1.7392499999999984</v>
      </c>
      <c r="M88" s="942">
        <f t="shared" si="3"/>
        <v>17.153666666666659</v>
      </c>
      <c r="N88" s="942">
        <f t="shared" si="3"/>
        <v>17.395000000000003</v>
      </c>
      <c r="O88" s="943">
        <f t="shared" si="3"/>
        <v>-0.87777777777777288</v>
      </c>
      <c r="P88" s="1999"/>
    </row>
    <row r="89" spans="1:16" ht="16.5" customHeight="1">
      <c r="A89" s="744"/>
      <c r="B89" s="1922" t="s">
        <v>287</v>
      </c>
      <c r="C89" s="1921"/>
      <c r="D89" s="541"/>
      <c r="E89" s="2107"/>
      <c r="F89" s="2107"/>
      <c r="G89" s="899"/>
      <c r="H89" s="2107"/>
      <c r="I89" s="2107"/>
      <c r="J89" s="2107"/>
      <c r="K89" s="822"/>
      <c r="L89" s="822"/>
      <c r="M89" s="822"/>
      <c r="N89" s="822"/>
      <c r="O89" s="822"/>
      <c r="P89" s="925"/>
    </row>
    <row r="90" spans="1:16" ht="17.25" customHeight="1">
      <c r="A90" s="1560" t="str">
        <f>'12-18л. МЕНЮ '!I88</f>
        <v>54-4гн/22</v>
      </c>
      <c r="B90" s="507" t="str">
        <f>'12-18л. МЕНЮ '!B88</f>
        <v>Чай с молоком и сахаром</v>
      </c>
      <c r="C90" s="354">
        <f>'12-18л. МЕНЮ '!C88</f>
        <v>200</v>
      </c>
      <c r="D90" s="1753">
        <f>'12-18л. МЕНЮ '!D88</f>
        <v>1.6</v>
      </c>
      <c r="E90" s="355">
        <f>'12-18л. МЕНЮ '!E88</f>
        <v>1.1000000000000001</v>
      </c>
      <c r="F90" s="355">
        <f>'12-18л. МЕНЮ '!F88</f>
        <v>8.6999999999999993</v>
      </c>
      <c r="G90" s="812">
        <f>'12-18л. МЕНЮ '!G88</f>
        <v>50.9</v>
      </c>
      <c r="H90" s="355">
        <v>0.3</v>
      </c>
      <c r="I90" s="355">
        <v>0.01</v>
      </c>
      <c r="J90" s="355">
        <v>7.0000000000000007E-2</v>
      </c>
      <c r="K90" s="772">
        <v>6.9</v>
      </c>
      <c r="L90" s="1009">
        <v>57.5</v>
      </c>
      <c r="M90" s="1009">
        <v>46.2</v>
      </c>
      <c r="N90" s="1009">
        <v>9.9</v>
      </c>
      <c r="O90" s="1009">
        <v>0.77</v>
      </c>
      <c r="P90" s="1036">
        <f>'12-18л. МЕНЮ '!H88</f>
        <v>69</v>
      </c>
    </row>
    <row r="91" spans="1:16" ht="15" customHeight="1">
      <c r="A91" s="1560" t="str">
        <f>'12-18л. МЕНЮ '!I89</f>
        <v>3 / 17</v>
      </c>
      <c r="B91" s="507" t="str">
        <f>'12-18л. МЕНЮ '!B89</f>
        <v>Бутерброд с сыром</v>
      </c>
      <c r="C91" s="354" t="str">
        <f>'12-18л. МЕНЮ '!C89</f>
        <v>15 / 5 /20</v>
      </c>
      <c r="D91" s="1753">
        <f>'12-18л. МЕНЮ '!D89</f>
        <v>4.82</v>
      </c>
      <c r="E91" s="355">
        <f>'12-18л. МЕНЮ '!E89</f>
        <v>4.5750000000000002</v>
      </c>
      <c r="F91" s="355">
        <f>'12-18л. МЕНЮ '!F89</f>
        <v>10.199999999999999</v>
      </c>
      <c r="G91" s="812">
        <f>'12-18л. МЕНЮ '!G89</f>
        <v>101.301</v>
      </c>
      <c r="H91" s="348">
        <v>0.153</v>
      </c>
      <c r="I91" s="348">
        <v>1.8599999999999998E-2</v>
      </c>
      <c r="J91" s="348">
        <v>5.7099999999999998E-2</v>
      </c>
      <c r="K91" s="798">
        <v>39</v>
      </c>
      <c r="L91" s="256">
        <v>171.29</v>
      </c>
      <c r="M91" s="256">
        <v>107.254</v>
      </c>
      <c r="N91" s="256">
        <v>15.55</v>
      </c>
      <c r="O91" s="1009">
        <v>1.7500000000000002E-2</v>
      </c>
      <c r="P91" s="1036">
        <f>'12-18л. МЕНЮ '!H89</f>
        <v>11</v>
      </c>
    </row>
    <row r="92" spans="1:16" ht="15.75" customHeight="1" thickBot="1">
      <c r="A92" s="1852" t="str">
        <f>'12-18л. МЕНЮ '!I90</f>
        <v>82 / 21</v>
      </c>
      <c r="B92" s="1260" t="str">
        <f>'12-18л. МЕНЮ '!B90</f>
        <v>Плоды свежие ( банан)</v>
      </c>
      <c r="C92" s="1555">
        <f>'12-18л. МЕНЮ '!C90</f>
        <v>110</v>
      </c>
      <c r="D92" s="1755">
        <f>'12-18л. МЕНЮ '!D90</f>
        <v>1.98</v>
      </c>
      <c r="E92" s="357">
        <f>'12-18л. МЕНЮ '!E90</f>
        <v>4.3289999999999997</v>
      </c>
      <c r="F92" s="357">
        <f>'12-18л. МЕНЮ '!F90</f>
        <v>22.89</v>
      </c>
      <c r="G92" s="886">
        <f>'12-18л. МЕНЮ '!G90</f>
        <v>122.533</v>
      </c>
      <c r="H92" s="2462">
        <v>11</v>
      </c>
      <c r="I92" s="2462">
        <v>0.04</v>
      </c>
      <c r="J92" s="2462">
        <v>0.05</v>
      </c>
      <c r="K92" s="2462">
        <v>22</v>
      </c>
      <c r="L92" s="2462">
        <v>10.48</v>
      </c>
      <c r="M92" s="2883">
        <v>30.1</v>
      </c>
      <c r="N92" s="2462">
        <v>11.48</v>
      </c>
      <c r="O92" s="2612">
        <v>1.34</v>
      </c>
      <c r="P92" s="1854">
        <f>'12-18л. МЕНЮ '!H90</f>
        <v>81</v>
      </c>
    </row>
    <row r="93" spans="1:16" ht="16.5" customHeight="1">
      <c r="A93" s="469" t="s">
        <v>312</v>
      </c>
      <c r="B93" s="391"/>
      <c r="C93" s="1853">
        <f>'12-18л. МЕНЮ '!C91</f>
        <v>350</v>
      </c>
      <c r="D93" s="805">
        <f>'12-18л. МЕНЮ '!D91</f>
        <v>8.4</v>
      </c>
      <c r="E93" s="806">
        <f>'12-18л. МЕНЮ '!E91</f>
        <v>10.004000000000001</v>
      </c>
      <c r="F93" s="806">
        <f>'12-18л. МЕНЮ '!F91</f>
        <v>41.79</v>
      </c>
      <c r="G93" s="2357">
        <f>'12-18л. МЕНЮ '!G91</f>
        <v>274.73399999999998</v>
      </c>
      <c r="H93" s="1828">
        <f t="shared" ref="H93:O93" si="4">SUM(H90:H92)</f>
        <v>11.452999999999999</v>
      </c>
      <c r="I93" s="945">
        <f t="shared" si="4"/>
        <v>6.8599999999999994E-2</v>
      </c>
      <c r="J93" s="945">
        <f t="shared" si="4"/>
        <v>0.17709999999999998</v>
      </c>
      <c r="K93" s="944">
        <f t="shared" si="4"/>
        <v>67.900000000000006</v>
      </c>
      <c r="L93" s="949">
        <f t="shared" si="4"/>
        <v>239.26999999999998</v>
      </c>
      <c r="M93" s="946">
        <f t="shared" si="4"/>
        <v>183.554</v>
      </c>
      <c r="N93" s="947">
        <f t="shared" si="4"/>
        <v>36.930000000000007</v>
      </c>
      <c r="O93" s="948">
        <f t="shared" si="4"/>
        <v>2.1274999999999999</v>
      </c>
      <c r="P93" s="546"/>
    </row>
    <row r="94" spans="1:16" ht="17.25" customHeight="1">
      <c r="A94" s="872"/>
      <c r="B94" s="873" t="s">
        <v>11</v>
      </c>
      <c r="C94" s="1491">
        <v>0.1</v>
      </c>
      <c r="D94" s="2358">
        <f>'12-18л. МЕНЮ '!D92</f>
        <v>9</v>
      </c>
      <c r="E94" s="2338">
        <f>'12-18л. МЕНЮ '!E92</f>
        <v>9.1999999999999993</v>
      </c>
      <c r="F94" s="2338">
        <f>'12-18л. МЕНЮ '!F92</f>
        <v>38.299999999999997</v>
      </c>
      <c r="G94" s="2341">
        <f>'12-18л. МЕНЮ '!G92</f>
        <v>272</v>
      </c>
      <c r="H94" s="930">
        <v>7</v>
      </c>
      <c r="I94" s="930">
        <v>0.14000000000000001</v>
      </c>
      <c r="J94" s="931">
        <v>0.16</v>
      </c>
      <c r="K94" s="939">
        <v>90</v>
      </c>
      <c r="L94" s="905">
        <v>120</v>
      </c>
      <c r="M94" s="931">
        <v>120</v>
      </c>
      <c r="N94" s="939">
        <v>30</v>
      </c>
      <c r="O94" s="2351">
        <v>1.8</v>
      </c>
      <c r="P94" s="546"/>
    </row>
    <row r="95" spans="1:16" ht="14.25" customHeight="1" thickBot="1">
      <c r="A95" s="252"/>
      <c r="B95" s="856" t="s">
        <v>584</v>
      </c>
      <c r="C95" s="908" t="s">
        <v>249</v>
      </c>
      <c r="D95" s="1820">
        <f>'12-18л. МЕНЮ '!D93</f>
        <v>-0.66666666666666607</v>
      </c>
      <c r="E95" s="488">
        <f>'12-18л. МЕНЮ '!E93</f>
        <v>0.87391304347826271</v>
      </c>
      <c r="F95" s="488">
        <f>'12-18л. МЕНЮ '!F93</f>
        <v>0.91122715404699761</v>
      </c>
      <c r="G95" s="1817">
        <f>'12-18л. МЕНЮ '!G93</f>
        <v>0.10051470588235212</v>
      </c>
      <c r="H95" s="942">
        <f t="shared" ref="H95:O95" si="5">(H93*100/H611)-10</f>
        <v>6.3614285714285721</v>
      </c>
      <c r="I95" s="942">
        <f t="shared" si="5"/>
        <v>-5.1000000000000005</v>
      </c>
      <c r="J95" s="942">
        <f t="shared" si="5"/>
        <v>1.0687499999999979</v>
      </c>
      <c r="K95" s="942">
        <f t="shared" si="5"/>
        <v>-2.4555555555555548</v>
      </c>
      <c r="L95" s="942">
        <f t="shared" si="5"/>
        <v>9.9391666666666652</v>
      </c>
      <c r="M95" s="942">
        <f t="shared" si="5"/>
        <v>5.296166666666668</v>
      </c>
      <c r="N95" s="942">
        <f t="shared" si="5"/>
        <v>2.3100000000000023</v>
      </c>
      <c r="O95" s="943">
        <f t="shared" si="5"/>
        <v>1.8194444444444446</v>
      </c>
      <c r="P95" s="546"/>
    </row>
    <row r="96" spans="1:16" ht="14.25" customHeight="1" thickBot="1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46"/>
    </row>
    <row r="97" spans="1:16" ht="13.5" customHeight="1">
      <c r="A97" s="712"/>
      <c r="B97" s="36" t="s">
        <v>417</v>
      </c>
      <c r="C97" s="37"/>
      <c r="D97" s="258">
        <f t="shared" ref="D97:O97" si="6">D75+D86</f>
        <v>52.728999999999999</v>
      </c>
      <c r="E97" s="258">
        <f t="shared" si="6"/>
        <v>53.619900000000001</v>
      </c>
      <c r="F97" s="258">
        <f t="shared" si="6"/>
        <v>222.45799999999997</v>
      </c>
      <c r="G97" s="2359">
        <f t="shared" si="6"/>
        <v>1591.31</v>
      </c>
      <c r="H97" s="258">
        <f t="shared" si="6"/>
        <v>31.954699999999995</v>
      </c>
      <c r="I97" s="258">
        <f t="shared" si="6"/>
        <v>0.95610000000000017</v>
      </c>
      <c r="J97" s="258">
        <f t="shared" si="6"/>
        <v>0.55679999999999996</v>
      </c>
      <c r="K97" s="835">
        <f t="shared" si="6"/>
        <v>647.0390000000001</v>
      </c>
      <c r="L97" s="835">
        <f t="shared" si="6"/>
        <v>771.55179999999996</v>
      </c>
      <c r="M97" s="835">
        <f t="shared" si="6"/>
        <v>794.08399999999995</v>
      </c>
      <c r="N97" s="258">
        <f t="shared" si="6"/>
        <v>215.52799999999999</v>
      </c>
      <c r="O97" s="258">
        <f t="shared" si="6"/>
        <v>10.545999999999999</v>
      </c>
      <c r="P97" s="546"/>
    </row>
    <row r="98" spans="1:16" ht="15" customHeight="1">
      <c r="A98" s="429"/>
      <c r="B98" s="880" t="s">
        <v>11</v>
      </c>
      <c r="C98" s="1489">
        <v>0.6</v>
      </c>
      <c r="D98" s="2360">
        <f>'12-18л. МЕНЮ '!D97</f>
        <v>54</v>
      </c>
      <c r="E98" s="2360">
        <f>'12-18л. МЕНЮ '!E97</f>
        <v>55.2</v>
      </c>
      <c r="F98" s="2360">
        <f>'12-18л. МЕНЮ '!F97</f>
        <v>229.8</v>
      </c>
      <c r="G98" s="2029">
        <f>'12-18л. МЕНЮ '!G97</f>
        <v>1632</v>
      </c>
      <c r="H98" s="930">
        <v>42</v>
      </c>
      <c r="I98" s="930">
        <v>0.84</v>
      </c>
      <c r="J98" s="931">
        <v>0.96</v>
      </c>
      <c r="K98" s="939">
        <v>540</v>
      </c>
      <c r="L98" s="905">
        <v>720</v>
      </c>
      <c r="M98" s="931">
        <v>720</v>
      </c>
      <c r="N98" s="939">
        <v>180</v>
      </c>
      <c r="O98" s="930">
        <v>10.8</v>
      </c>
      <c r="P98" s="546"/>
    </row>
    <row r="99" spans="1:16" ht="15" customHeight="1" thickBot="1">
      <c r="A99" s="252"/>
      <c r="B99" s="856" t="s">
        <v>584</v>
      </c>
      <c r="C99" s="908" t="s">
        <v>249</v>
      </c>
      <c r="D99" s="942">
        <f t="shared" ref="D99:O99" si="7">(D97*100/D611)-60</f>
        <v>-1.4122222222222263</v>
      </c>
      <c r="E99" s="942">
        <f t="shared" si="7"/>
        <v>-1.7175000000000011</v>
      </c>
      <c r="F99" s="942">
        <f t="shared" si="7"/>
        <v>-1.916971279373378</v>
      </c>
      <c r="G99" s="2342">
        <f t="shared" si="7"/>
        <v>-1.4959558823529377</v>
      </c>
      <c r="H99" s="942">
        <f t="shared" si="7"/>
        <v>-14.35042857142858</v>
      </c>
      <c r="I99" s="942">
        <f t="shared" si="7"/>
        <v>8.2928571428571587</v>
      </c>
      <c r="J99" s="942">
        <f t="shared" si="7"/>
        <v>-25.20000000000001</v>
      </c>
      <c r="K99" s="942">
        <f t="shared" si="7"/>
        <v>11.893222222222235</v>
      </c>
      <c r="L99" s="1965">
        <f t="shared" si="7"/>
        <v>4.295983333333325</v>
      </c>
      <c r="M99" s="942">
        <f t="shared" si="7"/>
        <v>6.1736666666666622</v>
      </c>
      <c r="N99" s="942">
        <f t="shared" si="7"/>
        <v>11.842666666666659</v>
      </c>
      <c r="O99" s="942">
        <f t="shared" si="7"/>
        <v>-1.4111111111111185</v>
      </c>
      <c r="P99" s="546"/>
    </row>
    <row r="100" spans="1:16" ht="13.5" customHeight="1" thickBot="1">
      <c r="P100" s="546"/>
    </row>
    <row r="101" spans="1:16" ht="17.25" customHeight="1">
      <c r="A101" s="712"/>
      <c r="B101" s="36" t="s">
        <v>416</v>
      </c>
      <c r="C101" s="37"/>
      <c r="D101" s="258">
        <f t="shared" ref="D101:O101" si="8">D86+D93</f>
        <v>46.008999999999993</v>
      </c>
      <c r="E101" s="258">
        <f t="shared" si="8"/>
        <v>44.731899999999996</v>
      </c>
      <c r="F101" s="258">
        <f t="shared" si="8"/>
        <v>154.19199999999998</v>
      </c>
      <c r="G101" s="2359">
        <f t="shared" si="8"/>
        <v>1189.0049999999999</v>
      </c>
      <c r="H101" s="258">
        <f t="shared" si="8"/>
        <v>32.598999999999997</v>
      </c>
      <c r="I101" s="258">
        <f t="shared" si="8"/>
        <v>0.79340000000000011</v>
      </c>
      <c r="J101" s="258">
        <f t="shared" si="8"/>
        <v>0.65890000000000004</v>
      </c>
      <c r="K101" s="835">
        <f t="shared" si="8"/>
        <v>656.77200000000005</v>
      </c>
      <c r="L101" s="835">
        <f t="shared" si="8"/>
        <v>680.14099999999996</v>
      </c>
      <c r="M101" s="835">
        <f t="shared" si="8"/>
        <v>809.39799999999991</v>
      </c>
      <c r="N101" s="258">
        <f t="shared" si="8"/>
        <v>194.11500000000001</v>
      </c>
      <c r="O101" s="258">
        <f t="shared" si="8"/>
        <v>8.2695000000000007</v>
      </c>
      <c r="P101" s="546"/>
    </row>
    <row r="102" spans="1:16" ht="17.25" customHeight="1">
      <c r="A102" s="429"/>
      <c r="B102" s="880" t="s">
        <v>11</v>
      </c>
      <c r="C102" s="1489">
        <v>0.45</v>
      </c>
      <c r="D102" s="2360">
        <f>'12-18л. МЕНЮ '!D101</f>
        <v>40.5</v>
      </c>
      <c r="E102" s="2360">
        <f>'12-18л. МЕНЮ '!E101</f>
        <v>41.4</v>
      </c>
      <c r="F102" s="2360">
        <f>'12-18л. МЕНЮ '!F101</f>
        <v>172.35</v>
      </c>
      <c r="G102" s="2029">
        <f>'12-18л. МЕНЮ '!G101</f>
        <v>1224</v>
      </c>
      <c r="H102" s="2360">
        <v>31.5</v>
      </c>
      <c r="I102" s="930">
        <v>0.63</v>
      </c>
      <c r="J102" s="931">
        <v>0.72</v>
      </c>
      <c r="K102" s="933">
        <v>405</v>
      </c>
      <c r="L102" s="905">
        <v>540</v>
      </c>
      <c r="M102" s="933">
        <v>540</v>
      </c>
      <c r="N102" s="933">
        <v>135</v>
      </c>
      <c r="O102" s="930">
        <v>8.1</v>
      </c>
      <c r="P102" s="546"/>
    </row>
    <row r="103" spans="1:16" ht="18" customHeight="1" thickBot="1">
      <c r="A103" s="252"/>
      <c r="B103" s="856" t="s">
        <v>584</v>
      </c>
      <c r="C103" s="908" t="s">
        <v>249</v>
      </c>
      <c r="D103" s="942">
        <f t="shared" ref="D103:O103" si="9">(D101*100/D611)-45</f>
        <v>6.1211111111111052</v>
      </c>
      <c r="E103" s="942">
        <f t="shared" si="9"/>
        <v>3.6216304347826025</v>
      </c>
      <c r="F103" s="942">
        <f t="shared" si="9"/>
        <v>-4.7409921671018367</v>
      </c>
      <c r="G103" s="942">
        <f t="shared" si="9"/>
        <v>-1.2865808823529434</v>
      </c>
      <c r="H103" s="942">
        <f t="shared" si="9"/>
        <v>1.5699999999999932</v>
      </c>
      <c r="I103" s="942">
        <f t="shared" si="9"/>
        <v>11.671428571428578</v>
      </c>
      <c r="J103" s="942">
        <f t="shared" si="9"/>
        <v>-3.8187500000000014</v>
      </c>
      <c r="K103" s="942">
        <f t="shared" si="9"/>
        <v>27.974666666666678</v>
      </c>
      <c r="L103" s="1965">
        <f t="shared" si="9"/>
        <v>11.678416666666656</v>
      </c>
      <c r="M103" s="942">
        <f t="shared" si="9"/>
        <v>22.449833333333331</v>
      </c>
      <c r="N103" s="942">
        <f t="shared" si="9"/>
        <v>19.704999999999998</v>
      </c>
      <c r="O103" s="942">
        <f t="shared" si="9"/>
        <v>0.94166666666666998</v>
      </c>
      <c r="P103" s="546"/>
    </row>
    <row r="104" spans="1:16" ht="15.75" customHeight="1" thickBot="1">
      <c r="P104" s="546"/>
    </row>
    <row r="105" spans="1:16" ht="12.75" customHeight="1">
      <c r="A105" s="881" t="s">
        <v>495</v>
      </c>
      <c r="B105" s="36"/>
      <c r="C105" s="37"/>
      <c r="D105" s="258">
        <f t="shared" ref="D105:O105" si="10">D75+D86+D93</f>
        <v>61.128999999999998</v>
      </c>
      <c r="E105" s="258">
        <f t="shared" si="10"/>
        <v>63.623900000000006</v>
      </c>
      <c r="F105" s="258">
        <f t="shared" si="10"/>
        <v>264.24799999999999</v>
      </c>
      <c r="G105" s="2359">
        <f t="shared" si="10"/>
        <v>1866.0439999999999</v>
      </c>
      <c r="H105" s="258">
        <f t="shared" si="10"/>
        <v>43.407699999999991</v>
      </c>
      <c r="I105" s="258">
        <f t="shared" si="10"/>
        <v>1.0247000000000002</v>
      </c>
      <c r="J105" s="258">
        <f t="shared" si="10"/>
        <v>0.7339</v>
      </c>
      <c r="K105" s="835">
        <f t="shared" si="10"/>
        <v>714.93900000000008</v>
      </c>
      <c r="L105" s="1830">
        <f t="shared" si="10"/>
        <v>1010.8217999999999</v>
      </c>
      <c r="M105" s="834">
        <f t="shared" si="10"/>
        <v>977.63799999999992</v>
      </c>
      <c r="N105" s="258">
        <f t="shared" si="10"/>
        <v>252.458</v>
      </c>
      <c r="O105" s="258">
        <f t="shared" si="10"/>
        <v>12.673499999999999</v>
      </c>
      <c r="P105" s="546"/>
    </row>
    <row r="106" spans="1:16" ht="16.5" customHeight="1">
      <c r="A106" s="872"/>
      <c r="B106" s="873" t="s">
        <v>11</v>
      </c>
      <c r="C106" s="1489">
        <v>0.7</v>
      </c>
      <c r="D106" s="2360">
        <f>'12-18л. МЕНЮ '!D105</f>
        <v>63</v>
      </c>
      <c r="E106" s="2360">
        <f>'12-18л. МЕНЮ '!E105</f>
        <v>64.400000000000006</v>
      </c>
      <c r="F106" s="2360">
        <f>'12-18л. МЕНЮ '!F105</f>
        <v>268.10000000000002</v>
      </c>
      <c r="G106" s="2029">
        <f>'12-18л. МЕНЮ '!G105</f>
        <v>1904</v>
      </c>
      <c r="H106" s="930">
        <v>49</v>
      </c>
      <c r="I106" s="804">
        <v>0.98</v>
      </c>
      <c r="J106" s="879">
        <v>1.1200000000000001</v>
      </c>
      <c r="K106" s="931">
        <v>630</v>
      </c>
      <c r="L106" s="905">
        <v>840</v>
      </c>
      <c r="M106" s="931">
        <v>840</v>
      </c>
      <c r="N106" s="931">
        <v>210</v>
      </c>
      <c r="O106" s="930">
        <v>12.6</v>
      </c>
      <c r="P106" s="546"/>
    </row>
    <row r="107" spans="1:16" ht="12.75" customHeight="1" thickBot="1">
      <c r="A107" s="252"/>
      <c r="B107" s="856" t="s">
        <v>584</v>
      </c>
      <c r="C107" s="908" t="s">
        <v>249</v>
      </c>
      <c r="D107" s="942">
        <f t="shared" ref="D107:O107" si="11">(D105*100/D611)-70</f>
        <v>-2.0788888888888977</v>
      </c>
      <c r="E107" s="942">
        <f t="shared" si="11"/>
        <v>-0.8435869565217331</v>
      </c>
      <c r="F107" s="942">
        <f t="shared" si="11"/>
        <v>-1.0057441253263733</v>
      </c>
      <c r="G107" s="2342">
        <f t="shared" si="11"/>
        <v>-1.3954411764705839</v>
      </c>
      <c r="H107" s="942">
        <f t="shared" si="11"/>
        <v>-7.9890000000000043</v>
      </c>
      <c r="I107" s="942">
        <f t="shared" si="11"/>
        <v>3.1928571428571502</v>
      </c>
      <c r="J107" s="942">
        <f t="shared" si="11"/>
        <v>-24.131250000000001</v>
      </c>
      <c r="K107" s="942">
        <f t="shared" si="11"/>
        <v>9.4376666666666722</v>
      </c>
      <c r="L107" s="1965">
        <f t="shared" si="11"/>
        <v>14.23514999999999</v>
      </c>
      <c r="M107" s="942">
        <f t="shared" si="11"/>
        <v>11.469833333333327</v>
      </c>
      <c r="N107" s="942">
        <f t="shared" si="11"/>
        <v>14.152666666666661</v>
      </c>
      <c r="O107" s="942">
        <f t="shared" si="11"/>
        <v>0.40833333333333144</v>
      </c>
      <c r="P107" s="956"/>
    </row>
    <row r="108" spans="1:16" ht="14.25" customHeight="1"/>
    <row r="109" spans="1:16" ht="19.5" customHeight="1">
      <c r="C109" s="11" t="s">
        <v>253</v>
      </c>
      <c r="O109"/>
      <c r="P109" s="546"/>
    </row>
    <row r="110" spans="1:16" ht="16.5" customHeight="1">
      <c r="B110" s="765" t="s">
        <v>477</v>
      </c>
      <c r="C110"/>
      <c r="D110" s="317"/>
      <c r="O110"/>
      <c r="P110" s="546"/>
    </row>
    <row r="111" spans="1:16" ht="21.75" customHeight="1">
      <c r="B111" s="12" t="s">
        <v>478</v>
      </c>
      <c r="C111" s="154"/>
      <c r="D111" s="2"/>
      <c r="E111"/>
      <c r="O111"/>
      <c r="P111" s="546"/>
    </row>
    <row r="112" spans="1:16" ht="17.25" customHeight="1">
      <c r="D112" s="765" t="s">
        <v>510</v>
      </c>
      <c r="E112"/>
      <c r="F112" s="21"/>
      <c r="G112" s="21"/>
      <c r="J112" s="98"/>
      <c r="O112"/>
      <c r="P112" s="546"/>
    </row>
    <row r="113" spans="1:16" ht="18.75" customHeight="1">
      <c r="B113" s="1" t="s">
        <v>314</v>
      </c>
      <c r="J113" s="317"/>
      <c r="O113"/>
      <c r="P113" s="546"/>
    </row>
    <row r="114" spans="1:16" ht="19.5" customHeight="1">
      <c r="J114" s="882"/>
      <c r="O114"/>
      <c r="P114" s="546"/>
    </row>
    <row r="115" spans="1:16" ht="15" customHeight="1">
      <c r="B115" s="21" t="s">
        <v>250</v>
      </c>
      <c r="J115" s="322"/>
      <c r="O115"/>
      <c r="P115" s="546"/>
    </row>
    <row r="116" spans="1:16" ht="14.25" customHeight="1">
      <c r="A116" s="24" t="s">
        <v>531</v>
      </c>
      <c r="B116" s="22"/>
      <c r="C116"/>
      <c r="I116" s="24" t="s">
        <v>0</v>
      </c>
      <c r="J116"/>
      <c r="K116" s="2" t="s">
        <v>777</v>
      </c>
      <c r="L116" s="22"/>
      <c r="M116" s="22"/>
      <c r="N116" s="28"/>
      <c r="P116" s="546"/>
    </row>
    <row r="117" spans="1:16" ht="14.25" customHeight="1">
      <c r="C117" s="27" t="s">
        <v>1</v>
      </c>
      <c r="D117"/>
      <c r="E117"/>
      <c r="G117" s="21"/>
      <c r="O117"/>
      <c r="P117" s="546"/>
    </row>
    <row r="118" spans="1:16" ht="15" thickBot="1">
      <c r="B118" s="98" t="s">
        <v>515</v>
      </c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546"/>
    </row>
    <row r="119" spans="1:16" ht="15" thickBot="1">
      <c r="A119" s="852" t="s">
        <v>513</v>
      </c>
      <c r="B119" s="85"/>
      <c r="C119" s="766" t="s">
        <v>222</v>
      </c>
      <c r="D119" s="2331" t="s">
        <v>769</v>
      </c>
      <c r="E119" s="2326"/>
      <c r="F119" s="2326"/>
      <c r="G119" s="2276" t="s">
        <v>770</v>
      </c>
      <c r="H119" s="786" t="s">
        <v>481</v>
      </c>
      <c r="I119" s="787"/>
      <c r="J119" s="787"/>
      <c r="K119" s="788"/>
      <c r="L119" s="780" t="s">
        <v>486</v>
      </c>
      <c r="M119" s="34"/>
      <c r="N119" s="768"/>
      <c r="O119" s="34"/>
      <c r="P119" s="852" t="s">
        <v>508</v>
      </c>
    </row>
    <row r="120" spans="1:16">
      <c r="A120" s="444" t="s">
        <v>475</v>
      </c>
      <c r="B120" s="439" t="s">
        <v>228</v>
      </c>
      <c r="C120" s="767" t="s">
        <v>229</v>
      </c>
      <c r="D120" s="2333" t="s">
        <v>230</v>
      </c>
      <c r="E120" s="852" t="s">
        <v>55</v>
      </c>
      <c r="F120" s="2332" t="s">
        <v>56</v>
      </c>
      <c r="G120" s="2340" t="s">
        <v>771</v>
      </c>
      <c r="H120" s="784" t="s">
        <v>482</v>
      </c>
      <c r="I120" s="785" t="s">
        <v>483</v>
      </c>
      <c r="J120" s="866" t="s">
        <v>484</v>
      </c>
      <c r="K120" s="783" t="s">
        <v>485</v>
      </c>
      <c r="L120" s="790" t="s">
        <v>487</v>
      </c>
      <c r="M120" s="776" t="s">
        <v>488</v>
      </c>
      <c r="N120" s="774" t="s">
        <v>489</v>
      </c>
      <c r="O120" s="791" t="s">
        <v>490</v>
      </c>
      <c r="P120" s="853" t="s">
        <v>509</v>
      </c>
    </row>
    <row r="121" spans="1:16" ht="15" thickBot="1">
      <c r="A121" s="450" t="s">
        <v>476</v>
      </c>
      <c r="B121" s="482"/>
      <c r="C121" s="446"/>
      <c r="D121" s="2330" t="s">
        <v>6</v>
      </c>
      <c r="E121" s="447" t="s">
        <v>7</v>
      </c>
      <c r="F121" s="447" t="s">
        <v>8</v>
      </c>
      <c r="G121" s="449" t="s">
        <v>599</v>
      </c>
      <c r="H121" s="47"/>
      <c r="I121" s="797"/>
      <c r="K121" s="797"/>
      <c r="L121" s="794" t="s">
        <v>491</v>
      </c>
      <c r="M121" s="883" t="s">
        <v>492</v>
      </c>
      <c r="N121" s="795" t="s">
        <v>493</v>
      </c>
      <c r="O121" s="796" t="s">
        <v>494</v>
      </c>
      <c r="P121" s="854" t="s">
        <v>421</v>
      </c>
    </row>
    <row r="122" spans="1:16" ht="13.5" customHeight="1">
      <c r="A122" s="78"/>
      <c r="B122" s="1916" t="s">
        <v>182</v>
      </c>
      <c r="C122" s="1915"/>
      <c r="D122" s="801"/>
      <c r="E122" s="453"/>
      <c r="F122" s="453"/>
      <c r="G122" s="554"/>
      <c r="H122" s="453"/>
      <c r="I122" s="453"/>
      <c r="J122" s="453"/>
      <c r="K122" s="554"/>
      <c r="L122" s="824"/>
      <c r="M122" s="824"/>
      <c r="N122" s="824"/>
      <c r="O122" s="868"/>
      <c r="P122" s="925"/>
    </row>
    <row r="123" spans="1:16" ht="13.5" customHeight="1">
      <c r="A123" s="1912" t="str">
        <f>'12-18л. МЕНЮ '!I122</f>
        <v>54-3з/22</v>
      </c>
      <c r="B123" s="266" t="str">
        <f>'12-18л. МЕНЮ '!B122</f>
        <v>Помидор  свежий  в нарезке</v>
      </c>
      <c r="C123" s="254">
        <f>'12-18л. МЕНЮ '!C122</f>
        <v>80</v>
      </c>
      <c r="D123" s="1753">
        <f>'12-18л. МЕНЮ '!D122</f>
        <v>0.93400000000000005</v>
      </c>
      <c r="E123" s="355">
        <f>'12-18л. МЕНЮ '!E122</f>
        <v>0.13400000000000001</v>
      </c>
      <c r="F123" s="355">
        <f>'12-18л. МЕНЮ '!F122</f>
        <v>3.0667</v>
      </c>
      <c r="G123" s="812">
        <f>'12-18л. МЕНЮ '!G122</f>
        <v>17.067</v>
      </c>
      <c r="H123" s="256">
        <v>20</v>
      </c>
      <c r="I123" s="256">
        <v>5.3400000000000003E-2</v>
      </c>
      <c r="J123" s="256">
        <v>0.03</v>
      </c>
      <c r="K123" s="772">
        <v>106.4</v>
      </c>
      <c r="L123" s="256">
        <v>11.2</v>
      </c>
      <c r="M123" s="1008">
        <v>21.334</v>
      </c>
      <c r="N123" s="256">
        <v>16</v>
      </c>
      <c r="O123" s="869">
        <v>0.72</v>
      </c>
      <c r="P123" s="1047">
        <f>'12-18л. МЕНЮ '!H122</f>
        <v>2</v>
      </c>
    </row>
    <row r="124" spans="1:16" ht="12.75" customHeight="1">
      <c r="A124" s="1912" t="str">
        <f>'12-18л. МЕНЮ '!I123</f>
        <v>265/17</v>
      </c>
      <c r="B124" s="266" t="str">
        <f>'12-18л. МЕНЮ '!B123</f>
        <v>Плов с говядиной</v>
      </c>
      <c r="C124" s="254">
        <f>'12-18л. МЕНЮ '!C123</f>
        <v>220</v>
      </c>
      <c r="D124" s="1753">
        <f>'12-18л. МЕНЮ '!D123</f>
        <v>20.771999999999998</v>
      </c>
      <c r="E124" s="355">
        <f>'12-18л. МЕНЮ '!E123</f>
        <v>21.292999999999999</v>
      </c>
      <c r="F124" s="355">
        <f>'12-18л. МЕНЮ '!F123</f>
        <v>39.143000000000001</v>
      </c>
      <c r="G124" s="812">
        <f>'12-18л. МЕНЮ '!G123</f>
        <v>431.28800000000001</v>
      </c>
      <c r="H124" s="1009">
        <v>1.081</v>
      </c>
      <c r="I124" s="1142">
        <v>0.47099999999999997</v>
      </c>
      <c r="J124" s="1009">
        <v>0.13769999999999999</v>
      </c>
      <c r="K124" s="812">
        <v>276.95999999999998</v>
      </c>
      <c r="L124" s="1756">
        <v>22.21</v>
      </c>
      <c r="M124" s="1009">
        <v>243.42</v>
      </c>
      <c r="N124" s="1009">
        <v>50.378</v>
      </c>
      <c r="O124" s="1759">
        <v>3.0110000000000001</v>
      </c>
      <c r="P124" s="1047">
        <f>'12-18л. МЕНЮ '!H123</f>
        <v>50</v>
      </c>
    </row>
    <row r="125" spans="1:16" ht="13.5" customHeight="1">
      <c r="A125" s="1912" t="str">
        <f>'12-18л. МЕНЮ '!I124</f>
        <v>ТТК/349/17</v>
      </c>
      <c r="B125" s="266" t="str">
        <f>'12-18л. МЕНЮ '!B124</f>
        <v>Компот из смеси сухофруктов</v>
      </c>
      <c r="C125" s="254">
        <f>'12-18л. МЕНЮ '!C124</f>
        <v>200</v>
      </c>
      <c r="D125" s="1753">
        <f>'12-18л. МЕНЮ '!D124</f>
        <v>0.4</v>
      </c>
      <c r="E125" s="355">
        <f>'12-18л. МЕНЮ '!E124</f>
        <v>0</v>
      </c>
      <c r="F125" s="355">
        <f>'12-18л. МЕНЮ '!F124</f>
        <v>19.86</v>
      </c>
      <c r="G125" s="812">
        <f>'12-18л. МЕНЮ '!G124</f>
        <v>80.766000000000005</v>
      </c>
      <c r="H125" s="355">
        <v>2.2000000000000002</v>
      </c>
      <c r="I125" s="355">
        <v>0</v>
      </c>
      <c r="J125" s="355">
        <v>0</v>
      </c>
      <c r="K125" s="812">
        <v>12</v>
      </c>
      <c r="L125" s="1009">
        <v>39.340000000000003</v>
      </c>
      <c r="M125" s="1009">
        <v>3.44</v>
      </c>
      <c r="N125" s="1009">
        <v>1.68</v>
      </c>
      <c r="O125" s="1759">
        <v>0.08</v>
      </c>
      <c r="P125" s="1047">
        <f>'12-18л. МЕНЮ '!H124</f>
        <v>74</v>
      </c>
    </row>
    <row r="126" spans="1:16" ht="13.5" customHeight="1">
      <c r="A126" s="1912" t="str">
        <f>'12-18л. МЕНЮ '!I125</f>
        <v>Пром.пр.</v>
      </c>
      <c r="B126" s="266" t="str">
        <f>'12-18л. МЕНЮ '!B125</f>
        <v>Хлеб пшеничный</v>
      </c>
      <c r="C126" s="254">
        <f>'12-18л. МЕНЮ '!C125</f>
        <v>40</v>
      </c>
      <c r="D126" s="1753">
        <f>'12-18л. МЕНЮ '!D125</f>
        <v>2.1040000000000001</v>
      </c>
      <c r="E126" s="355">
        <f>'12-18л. МЕНЮ '!E125</f>
        <v>0.28000000000000003</v>
      </c>
      <c r="F126" s="355">
        <f>'12-18л. МЕНЮ '!F125</f>
        <v>16.32</v>
      </c>
      <c r="G126" s="812">
        <f>'12-18л. МЕНЮ '!G125</f>
        <v>76.215999999999994</v>
      </c>
      <c r="H126" s="1009">
        <v>0</v>
      </c>
      <c r="I126" s="1009">
        <v>1.43E-2</v>
      </c>
      <c r="J126" s="1009">
        <v>0</v>
      </c>
      <c r="K126" s="772">
        <v>0</v>
      </c>
      <c r="L126" s="1009">
        <v>62.863999999999997</v>
      </c>
      <c r="M126" s="1009">
        <v>51.6</v>
      </c>
      <c r="N126" s="1009">
        <v>16.399999999999999</v>
      </c>
      <c r="O126" s="1758">
        <v>0.04</v>
      </c>
      <c r="P126" s="1047">
        <f>'12-18л. МЕНЮ '!H125</f>
        <v>12</v>
      </c>
    </row>
    <row r="127" spans="1:16" ht="12.75" customHeight="1" thickBot="1">
      <c r="A127" s="1913" t="str">
        <f>'12-18л. МЕНЮ '!I126</f>
        <v>Пром.пр.</v>
      </c>
      <c r="B127" s="839" t="str">
        <f>'12-18л. МЕНЮ '!B126</f>
        <v>Хлеб ржаной</v>
      </c>
      <c r="C127" s="417">
        <f>'12-18л. МЕНЮ '!C126</f>
        <v>40</v>
      </c>
      <c r="D127" s="1755">
        <f>'12-18л. МЕНЮ '!D126</f>
        <v>2.2599999999999998</v>
      </c>
      <c r="E127" s="357">
        <f>'12-18л. МЕНЮ '!E126</f>
        <v>0.48</v>
      </c>
      <c r="F127" s="357">
        <f>'12-18л. МЕНЮ '!F126</f>
        <v>16.739999999999998</v>
      </c>
      <c r="G127" s="886">
        <f>'12-18л. МЕНЮ '!G126</f>
        <v>80.319999999999993</v>
      </c>
      <c r="H127" s="256">
        <v>0</v>
      </c>
      <c r="I127" s="256">
        <v>0.08</v>
      </c>
      <c r="J127" s="256">
        <v>0</v>
      </c>
      <c r="K127" s="555">
        <v>0</v>
      </c>
      <c r="L127" s="256">
        <v>33.200000000000003</v>
      </c>
      <c r="M127" s="256">
        <v>50.54</v>
      </c>
      <c r="N127" s="256">
        <v>17.68</v>
      </c>
      <c r="O127" s="2918">
        <v>0.04</v>
      </c>
      <c r="P127" s="1047">
        <f>'12-18л. МЕНЮ '!H126</f>
        <v>13</v>
      </c>
    </row>
    <row r="128" spans="1:16">
      <c r="A128" s="469" t="s">
        <v>251</v>
      </c>
      <c r="B128" s="90"/>
      <c r="C128" s="1851">
        <f>'12-18л. МЕНЮ '!C127</f>
        <v>580</v>
      </c>
      <c r="D128" s="152">
        <f>'12-18л. МЕНЮ '!D127</f>
        <v>26.47</v>
      </c>
      <c r="E128" s="258">
        <f>'12-18л. МЕНЮ '!E127</f>
        <v>22.187000000000001</v>
      </c>
      <c r="F128" s="258">
        <f>'12-18л. МЕНЮ '!F127</f>
        <v>95.1297</v>
      </c>
      <c r="G128" s="2362">
        <f>'12-18л. МЕНЮ '!G127</f>
        <v>685.65699999999993</v>
      </c>
      <c r="H128" s="793">
        <f t="shared" ref="H128:O128" si="12">SUM(H123:H127)</f>
        <v>23.280999999999999</v>
      </c>
      <c r="I128" s="471">
        <f t="shared" si="12"/>
        <v>0.61869999999999992</v>
      </c>
      <c r="J128" s="258">
        <f t="shared" si="12"/>
        <v>0.16769999999999999</v>
      </c>
      <c r="K128" s="834">
        <f t="shared" si="12"/>
        <v>395.36</v>
      </c>
      <c r="L128" s="834">
        <f t="shared" si="12"/>
        <v>168.81400000000002</v>
      </c>
      <c r="M128" s="834">
        <f t="shared" si="12"/>
        <v>370.334</v>
      </c>
      <c r="N128" s="258">
        <f t="shared" si="12"/>
        <v>102.13800000000001</v>
      </c>
      <c r="O128" s="2378">
        <f t="shared" si="12"/>
        <v>3.891</v>
      </c>
      <c r="P128" s="853"/>
    </row>
    <row r="129" spans="1:16" ht="13.5" customHeight="1">
      <c r="A129" s="872"/>
      <c r="B129" s="873" t="s">
        <v>11</v>
      </c>
      <c r="C129" s="1491">
        <v>0.25</v>
      </c>
      <c r="D129" s="2358">
        <f>'12-18л. МЕНЮ '!D128</f>
        <v>22.5</v>
      </c>
      <c r="E129" s="2338">
        <f>'12-18л. МЕНЮ '!E128</f>
        <v>23</v>
      </c>
      <c r="F129" s="2338">
        <f>'12-18л. МЕНЮ '!F128</f>
        <v>95.75</v>
      </c>
      <c r="G129" s="2341">
        <f>'12-18л. МЕНЮ '!G128</f>
        <v>680</v>
      </c>
      <c r="H129" s="1808">
        <v>17.5</v>
      </c>
      <c r="I129" s="1808">
        <v>0.35</v>
      </c>
      <c r="J129" s="935">
        <v>0.4</v>
      </c>
      <c r="K129" s="938">
        <v>225</v>
      </c>
      <c r="L129" s="936">
        <v>300</v>
      </c>
      <c r="M129" s="935">
        <v>300</v>
      </c>
      <c r="N129" s="938">
        <v>75</v>
      </c>
      <c r="O129" s="2635">
        <v>4.5</v>
      </c>
      <c r="P129" s="853"/>
    </row>
    <row r="130" spans="1:16" ht="16.5" customHeight="1" thickBot="1">
      <c r="A130" s="48"/>
      <c r="B130" s="856" t="s">
        <v>584</v>
      </c>
      <c r="C130" s="1911" t="s">
        <v>249</v>
      </c>
      <c r="D130" s="1820">
        <f>'12-18л. МЕНЮ '!D129</f>
        <v>4.4111111111111114</v>
      </c>
      <c r="E130" s="488">
        <f>'12-18л. МЕНЮ '!E129</f>
        <v>-0.883695652173909</v>
      </c>
      <c r="F130" s="488">
        <f>'12-18л. МЕНЮ '!F129</f>
        <v>-0.16195822454308129</v>
      </c>
      <c r="G130" s="1817">
        <f>'12-18л. МЕНЮ '!G129</f>
        <v>0.20797794117646973</v>
      </c>
      <c r="H130" s="942">
        <f t="shared" ref="H130:O130" si="13">(H128*100/H611)-25</f>
        <v>8.2585714285714289</v>
      </c>
      <c r="I130" s="942">
        <f t="shared" si="13"/>
        <v>19.192857142857136</v>
      </c>
      <c r="J130" s="942">
        <f t="shared" si="13"/>
        <v>-14.518750000000001</v>
      </c>
      <c r="K130" s="942">
        <f t="shared" si="13"/>
        <v>18.928888888888892</v>
      </c>
      <c r="L130" s="942">
        <f t="shared" si="13"/>
        <v>-10.932166666666665</v>
      </c>
      <c r="M130" s="942">
        <f t="shared" si="13"/>
        <v>5.8611666666666693</v>
      </c>
      <c r="N130" s="942">
        <f t="shared" si="13"/>
        <v>9.0460000000000065</v>
      </c>
      <c r="O130" s="2342">
        <f t="shared" si="13"/>
        <v>-3.3833333333333329</v>
      </c>
      <c r="P130" s="853"/>
    </row>
    <row r="131" spans="1:16" ht="16.5" customHeight="1">
      <c r="A131" s="78"/>
      <c r="B131" s="1920" t="s">
        <v>142</v>
      </c>
      <c r="C131" s="1921"/>
      <c r="D131" s="541"/>
      <c r="E131" s="2107"/>
      <c r="F131" s="2107"/>
      <c r="G131" s="2107"/>
      <c r="H131" s="542"/>
      <c r="I131" s="2107"/>
      <c r="J131" s="2107"/>
      <c r="K131" s="2107"/>
      <c r="L131" s="822"/>
      <c r="M131" s="822"/>
      <c r="N131" s="822"/>
      <c r="O131" s="899"/>
      <c r="P131" s="853"/>
    </row>
    <row r="132" spans="1:16" ht="12.75" customHeight="1">
      <c r="A132" s="1912" t="str">
        <f>'12-18л. МЕНЮ '!I131</f>
        <v>54-12з/22</v>
      </c>
      <c r="B132" s="507" t="str">
        <f>'12-18л. МЕНЮ '!B131</f>
        <v>Икра морковная</v>
      </c>
      <c r="C132" s="1923">
        <f>'12-18л. МЕНЮ '!C131</f>
        <v>80</v>
      </c>
      <c r="D132" s="237">
        <f>'12-18л. МЕНЮ '!D131</f>
        <v>1.6</v>
      </c>
      <c r="E132" s="348">
        <f>'12-18л. МЕНЮ '!E131</f>
        <v>5.6</v>
      </c>
      <c r="F132" s="355">
        <f>'12-18л. МЕНЮ '!F131</f>
        <v>8</v>
      </c>
      <c r="G132" s="812">
        <f>'12-18л. МЕНЮ '!G131</f>
        <v>90.6</v>
      </c>
      <c r="H132" s="348">
        <v>4.3</v>
      </c>
      <c r="I132" s="348">
        <v>0.04</v>
      </c>
      <c r="J132" s="348">
        <v>0.04</v>
      </c>
      <c r="K132" s="828">
        <v>746.94</v>
      </c>
      <c r="L132" s="256">
        <v>23.2</v>
      </c>
      <c r="M132" s="256">
        <v>50.6</v>
      </c>
      <c r="N132" s="256">
        <v>31</v>
      </c>
      <c r="O132" s="869">
        <v>0.87</v>
      </c>
      <c r="P132" s="1036">
        <f>'12-18л. МЕНЮ '!H131</f>
        <v>7</v>
      </c>
    </row>
    <row r="133" spans="1:16" ht="12.75" customHeight="1">
      <c r="A133" s="1912" t="str">
        <f>'12-18л. МЕНЮ '!I132</f>
        <v>ТТК /111/17</v>
      </c>
      <c r="B133" s="507" t="str">
        <f>'12-18л. МЕНЮ '!B132</f>
        <v xml:space="preserve">Суп  с макаронами </v>
      </c>
      <c r="C133" s="1923">
        <f>'12-18л. МЕНЮ '!C132</f>
        <v>250</v>
      </c>
      <c r="D133" s="237">
        <f>'12-18л. МЕНЮ '!D132</f>
        <v>7.37</v>
      </c>
      <c r="E133" s="348">
        <f>'12-18л. МЕНЮ '!E132</f>
        <v>4.532</v>
      </c>
      <c r="F133" s="355">
        <f>'12-18л. МЕНЮ '!F132</f>
        <v>15.943</v>
      </c>
      <c r="G133" s="812">
        <f>'12-18л. МЕНЮ '!G132</f>
        <v>134.04</v>
      </c>
      <c r="H133" s="543">
        <v>0.62</v>
      </c>
      <c r="I133" s="898">
        <v>3.3700000000000001E-2</v>
      </c>
      <c r="J133" s="898">
        <v>1.7899999999999999E-2</v>
      </c>
      <c r="K133" s="812">
        <v>133.65</v>
      </c>
      <c r="L133" s="1009">
        <v>13.1</v>
      </c>
      <c r="M133" s="1009">
        <v>30.45</v>
      </c>
      <c r="N133" s="1009">
        <v>9.359</v>
      </c>
      <c r="O133" s="1759">
        <v>0.47899999999999998</v>
      </c>
      <c r="P133" s="1036">
        <f>'12-18л. МЕНЮ '!H132</f>
        <v>21</v>
      </c>
    </row>
    <row r="134" spans="1:16" ht="13.5" customHeight="1">
      <c r="A134" s="1912" t="str">
        <f>'12-18л. МЕНЮ '!I133</f>
        <v>ТТК /212/17</v>
      </c>
      <c r="B134" s="507" t="str">
        <f>'12-18л. МЕНЮ '!B133</f>
        <v>Омлет с птицей</v>
      </c>
      <c r="C134" s="1923">
        <f>'12-18л. МЕНЮ '!C133</f>
        <v>200</v>
      </c>
      <c r="D134" s="237">
        <f>'12-18л. МЕНЮ '!D133</f>
        <v>12.661</v>
      </c>
      <c r="E134" s="348">
        <f>'12-18л. МЕНЮ '!E133</f>
        <v>21.395</v>
      </c>
      <c r="F134" s="355">
        <f>'12-18л. МЕНЮ '!F133</f>
        <v>2.9929999999999999</v>
      </c>
      <c r="G134" s="812">
        <f>'12-18л. МЕНЮ '!G133</f>
        <v>336.93400000000003</v>
      </c>
      <c r="H134" s="543">
        <v>5.0659999999999998</v>
      </c>
      <c r="I134" s="898">
        <v>4.2000000000000003E-2</v>
      </c>
      <c r="J134" s="1784">
        <v>0.45190000000000002</v>
      </c>
      <c r="K134" s="886">
        <v>255.92</v>
      </c>
      <c r="L134" s="1756">
        <v>125.8</v>
      </c>
      <c r="M134" s="1009">
        <v>151.68</v>
      </c>
      <c r="N134" s="1009">
        <v>68.66</v>
      </c>
      <c r="O134" s="1759">
        <v>3.7</v>
      </c>
      <c r="P134" s="1036">
        <f>'12-18л. МЕНЮ '!H133</f>
        <v>43</v>
      </c>
    </row>
    <row r="135" spans="1:16" ht="15" customHeight="1">
      <c r="A135" s="1912" t="str">
        <f>'12-18л. МЕНЮ '!I134</f>
        <v>ТТК /379/17</v>
      </c>
      <c r="B135" s="507" t="str">
        <f>'12-18л. МЕНЮ '!B134</f>
        <v>Кофейный напиток с молоком</v>
      </c>
      <c r="C135" s="1923">
        <f>'12-18л. МЕНЮ '!C134</f>
        <v>200</v>
      </c>
      <c r="D135" s="237">
        <f>'12-18л. МЕНЮ '!D134</f>
        <v>6.1550000000000002</v>
      </c>
      <c r="E135" s="348">
        <f>'12-18л. МЕНЮ '!E134</f>
        <v>4.952</v>
      </c>
      <c r="F135" s="355">
        <f>'12-18л. МЕНЮ '!F134</f>
        <v>17.347999999999999</v>
      </c>
      <c r="G135" s="812">
        <f>'12-18л. МЕНЮ '!G134</f>
        <v>137.64500000000001</v>
      </c>
      <c r="H135" s="355">
        <v>1.046</v>
      </c>
      <c r="I135" s="355">
        <v>6.2E-2</v>
      </c>
      <c r="J135" s="355">
        <v>0.253</v>
      </c>
      <c r="K135" s="812">
        <v>26.524999999999999</v>
      </c>
      <c r="L135" s="1754">
        <v>214.81800000000001</v>
      </c>
      <c r="M135" s="1009">
        <v>176.52</v>
      </c>
      <c r="N135" s="1009">
        <v>37.215000000000003</v>
      </c>
      <c r="O135" s="1759">
        <v>0.88700000000000001</v>
      </c>
      <c r="P135" s="1036">
        <f>'12-18л. МЕНЮ '!H134</f>
        <v>67</v>
      </c>
    </row>
    <row r="136" spans="1:16" ht="14.25" customHeight="1">
      <c r="A136" s="1912" t="str">
        <f>'12-18л. МЕНЮ '!I135</f>
        <v>Пром.пр.</v>
      </c>
      <c r="B136" s="507" t="str">
        <f>'12-18л. МЕНЮ '!B135</f>
        <v>Хлеб пшеничный</v>
      </c>
      <c r="C136" s="1923">
        <f>'12-18л. МЕНЮ '!C135</f>
        <v>60</v>
      </c>
      <c r="D136" s="237">
        <f>'12-18л. МЕНЮ '!D135</f>
        <v>3.1560000000000001</v>
      </c>
      <c r="E136" s="348">
        <f>'12-18л. МЕНЮ '!E135</f>
        <v>0.42</v>
      </c>
      <c r="F136" s="355">
        <f>'12-18л. МЕНЮ '!F135</f>
        <v>24.48</v>
      </c>
      <c r="G136" s="812">
        <f>'12-18л. МЕНЮ '!G135</f>
        <v>114.34</v>
      </c>
      <c r="H136" s="1009">
        <v>0</v>
      </c>
      <c r="I136" s="1009">
        <v>2.1000000000000001E-2</v>
      </c>
      <c r="J136" s="1009">
        <v>0</v>
      </c>
      <c r="K136" s="772">
        <v>0</v>
      </c>
      <c r="L136" s="1009">
        <v>94.296000000000006</v>
      </c>
      <c r="M136" s="1009">
        <v>77.400000000000006</v>
      </c>
      <c r="N136" s="1009">
        <v>24.6</v>
      </c>
      <c r="O136" s="1758">
        <v>0.06</v>
      </c>
      <c r="P136" s="1036">
        <f>'12-18л. МЕНЮ '!H135</f>
        <v>12</v>
      </c>
    </row>
    <row r="137" spans="1:16" ht="13.5" customHeight="1">
      <c r="A137" s="2113" t="str">
        <f>'12-18л. МЕНЮ '!I136</f>
        <v>Пром.пр.</v>
      </c>
      <c r="B137" s="1513" t="str">
        <f>'12-18л. МЕНЮ '!B136</f>
        <v>Хлеб ржаной</v>
      </c>
      <c r="C137" s="2114">
        <f>'12-18л. МЕНЮ '!C136</f>
        <v>40</v>
      </c>
      <c r="D137" s="356">
        <f>'12-18л. МЕНЮ '!D136</f>
        <v>2.2599999999999998</v>
      </c>
      <c r="E137" s="358">
        <f>'12-18л. МЕНЮ '!E136</f>
        <v>0.48</v>
      </c>
      <c r="F137" s="357">
        <f>'12-18л. МЕНЮ '!F136</f>
        <v>16.739999999999998</v>
      </c>
      <c r="G137" s="886">
        <f>'12-18л. МЕНЮ '!G136</f>
        <v>80.319999999999993</v>
      </c>
      <c r="H137" s="256">
        <v>0</v>
      </c>
      <c r="I137" s="256">
        <v>0.08</v>
      </c>
      <c r="J137" s="256">
        <v>0</v>
      </c>
      <c r="K137" s="555">
        <v>0</v>
      </c>
      <c r="L137" s="256">
        <v>33.200000000000003</v>
      </c>
      <c r="M137" s="256">
        <v>50.54</v>
      </c>
      <c r="N137" s="256">
        <v>17.68</v>
      </c>
      <c r="O137" s="2918">
        <v>0.04</v>
      </c>
      <c r="P137" s="1036">
        <f>'12-18л. МЕНЮ '!H136</f>
        <v>13</v>
      </c>
    </row>
    <row r="138" spans="1:16" ht="17.25" customHeight="1" thickBot="1">
      <c r="A138" s="2113" t="str">
        <f>'12-18л. МЕНЮ '!I137</f>
        <v>82 / 21</v>
      </c>
      <c r="B138" s="1513" t="str">
        <f>'12-18л. МЕНЮ '!B137</f>
        <v>Плоды свежие (яблоко )</v>
      </c>
      <c r="C138" s="2114">
        <f>'12-18л. МЕНЮ '!C137</f>
        <v>110</v>
      </c>
      <c r="D138" s="356">
        <f>'12-18л. МЕНЮ '!D137</f>
        <v>0.44</v>
      </c>
      <c r="E138" s="358">
        <f>'12-18л. МЕНЮ '!E137</f>
        <v>0.44</v>
      </c>
      <c r="F138" s="357">
        <f>'12-18л. МЕНЮ '!F137</f>
        <v>10.78</v>
      </c>
      <c r="G138" s="886">
        <f>'12-18л. МЕНЮ '!G137</f>
        <v>48.4</v>
      </c>
      <c r="H138" s="893">
        <v>7.7</v>
      </c>
      <c r="I138" s="2475">
        <v>3.3000000000000002E-2</v>
      </c>
      <c r="J138" s="2475">
        <v>2.1999999999999999E-2</v>
      </c>
      <c r="K138" s="772">
        <v>0</v>
      </c>
      <c r="L138" s="1009">
        <v>17.71</v>
      </c>
      <c r="M138" s="1009">
        <v>14.85</v>
      </c>
      <c r="N138" s="1009">
        <v>9.9</v>
      </c>
      <c r="O138" s="1758">
        <v>2.98</v>
      </c>
      <c r="P138" s="1036">
        <f>'12-18л. МЕНЮ '!H137</f>
        <v>80</v>
      </c>
    </row>
    <row r="139" spans="1:16" ht="12.75" customHeight="1">
      <c r="A139" s="896" t="s">
        <v>239</v>
      </c>
      <c r="B139" s="1052"/>
      <c r="C139" s="2115">
        <f>'12-18л. МЕНЮ '!C138</f>
        <v>940</v>
      </c>
      <c r="D139" s="2372">
        <f>'12-18л. МЕНЮ '!D138</f>
        <v>33.641999999999996</v>
      </c>
      <c r="E139" s="2373">
        <f>'12-18л. МЕНЮ '!E138</f>
        <v>37.818999999999996</v>
      </c>
      <c r="F139" s="258">
        <f>'12-18л. МЕНЮ '!F138</f>
        <v>96.283999999999992</v>
      </c>
      <c r="G139" s="2362">
        <f>'12-18л. МЕНЮ '!G138</f>
        <v>942.27900000000011</v>
      </c>
      <c r="H139" s="793">
        <f t="shared" ref="H139:O139" si="14">SUM(H132:H138)</f>
        <v>18.731999999999999</v>
      </c>
      <c r="I139" s="793">
        <f t="shared" si="14"/>
        <v>0.31169999999999998</v>
      </c>
      <c r="J139" s="793">
        <f t="shared" si="14"/>
        <v>0.78480000000000005</v>
      </c>
      <c r="K139" s="2116">
        <f t="shared" si="14"/>
        <v>1163.0350000000001</v>
      </c>
      <c r="L139" s="820">
        <f t="shared" si="14"/>
        <v>522.12400000000002</v>
      </c>
      <c r="M139" s="888">
        <f t="shared" si="14"/>
        <v>552.04</v>
      </c>
      <c r="N139" s="888">
        <f t="shared" si="14"/>
        <v>198.41400000000002</v>
      </c>
      <c r="O139" s="888">
        <f t="shared" si="14"/>
        <v>9.016</v>
      </c>
      <c r="P139" s="853"/>
    </row>
    <row r="140" spans="1:16" ht="18" customHeight="1">
      <c r="A140" s="872"/>
      <c r="B140" s="873" t="s">
        <v>11</v>
      </c>
      <c r="C140" s="1494">
        <v>0.35</v>
      </c>
      <c r="D140" s="2354">
        <f>'12-18л. МЕНЮ '!D139</f>
        <v>31.5</v>
      </c>
      <c r="E140" s="2355">
        <f>'12-18л. МЕНЮ '!E139</f>
        <v>32.200000000000003</v>
      </c>
      <c r="F140" s="2338">
        <f>'12-18л. МЕНЮ '!F139</f>
        <v>134.05000000000001</v>
      </c>
      <c r="G140" s="2341">
        <f>'12-18л. МЕНЮ '!G139</f>
        <v>952</v>
      </c>
      <c r="H140" s="930">
        <v>24.5</v>
      </c>
      <c r="I140" s="930">
        <v>0.49</v>
      </c>
      <c r="J140" s="931">
        <v>0.56000000000000005</v>
      </c>
      <c r="K140" s="932">
        <v>315</v>
      </c>
      <c r="L140" s="905">
        <v>420</v>
      </c>
      <c r="M140" s="933">
        <v>420</v>
      </c>
      <c r="N140" s="932">
        <v>105</v>
      </c>
      <c r="O140" s="2635">
        <v>6.3</v>
      </c>
      <c r="P140" s="853"/>
    </row>
    <row r="141" spans="1:16" ht="15.75" customHeight="1" thickBot="1">
      <c r="A141" s="252"/>
      <c r="B141" s="856" t="s">
        <v>584</v>
      </c>
      <c r="C141" s="857" t="s">
        <v>249</v>
      </c>
      <c r="D141" s="487">
        <f>'12-18л. МЕНЮ '!D140</f>
        <v>2.3799999999999955</v>
      </c>
      <c r="E141" s="489">
        <f>'12-18л. МЕНЮ '!E140</f>
        <v>6.1076086956521678</v>
      </c>
      <c r="F141" s="488">
        <f>'12-18л. МЕНЮ '!F140</f>
        <v>-9.8605744125326389</v>
      </c>
      <c r="G141" s="1817">
        <f>'12-18л. МЕНЮ '!G140</f>
        <v>-0.35738970588234764</v>
      </c>
      <c r="H141" s="1952">
        <f t="shared" ref="H141:O141" si="15">(H139*100/H611)-35</f>
        <v>-8.240000000000002</v>
      </c>
      <c r="I141" s="1952">
        <f t="shared" si="15"/>
        <v>-12.735714285714284</v>
      </c>
      <c r="J141" s="1952">
        <f t="shared" si="15"/>
        <v>14.049999999999997</v>
      </c>
      <c r="K141" s="1952">
        <f t="shared" si="15"/>
        <v>94.226111111111123</v>
      </c>
      <c r="L141" s="1952">
        <f t="shared" si="15"/>
        <v>8.5103333333333353</v>
      </c>
      <c r="M141" s="1952">
        <f t="shared" si="15"/>
        <v>11.00333333333333</v>
      </c>
      <c r="N141" s="1952">
        <f t="shared" si="15"/>
        <v>31.138000000000005</v>
      </c>
      <c r="O141" s="2636">
        <f t="shared" si="15"/>
        <v>15.088888888888889</v>
      </c>
      <c r="P141" s="926"/>
    </row>
    <row r="142" spans="1:16">
      <c r="A142" s="744"/>
      <c r="B142" s="1926" t="s">
        <v>287</v>
      </c>
      <c r="C142" s="46"/>
      <c r="D142" s="47"/>
      <c r="E142" s="474"/>
      <c r="F142" s="474"/>
      <c r="G142" s="2109"/>
      <c r="H142" s="797"/>
      <c r="I142" s="474"/>
      <c r="J142" s="474"/>
      <c r="K142" s="2109"/>
      <c r="L142" s="2110"/>
      <c r="M142" s="773"/>
      <c r="N142" s="773"/>
      <c r="O142" s="2403"/>
      <c r="P142" s="853"/>
    </row>
    <row r="143" spans="1:16" ht="15" customHeight="1">
      <c r="A143" s="1924" t="str">
        <f>'12-18л. МЕНЮ '!I142</f>
        <v>386/17</v>
      </c>
      <c r="B143" s="266" t="str">
        <f>'12-18л. МЕНЮ '!B142</f>
        <v>Кефир  (м. д. ж. 2,5% )</v>
      </c>
      <c r="C143" s="254">
        <f>'12-18л. МЕНЮ '!C142</f>
        <v>200</v>
      </c>
      <c r="D143" s="1753">
        <f>'12-18л. МЕНЮ '!D142</f>
        <v>5.8</v>
      </c>
      <c r="E143" s="363">
        <f>'12-18л. МЕНЮ '!E142</f>
        <v>5</v>
      </c>
      <c r="F143" s="363">
        <f>'12-18л. МЕНЮ '!F142</f>
        <v>8</v>
      </c>
      <c r="G143" s="812">
        <f>'12-18л. МЕНЮ '!G142</f>
        <v>100</v>
      </c>
      <c r="H143" s="355">
        <v>0.08</v>
      </c>
      <c r="I143" s="363">
        <v>3.4000000000000002E-2</v>
      </c>
      <c r="J143" s="363">
        <v>0.14000000000000001</v>
      </c>
      <c r="K143" s="812">
        <v>40</v>
      </c>
      <c r="L143" s="1756">
        <v>240</v>
      </c>
      <c r="M143" s="1009">
        <v>180</v>
      </c>
      <c r="N143" s="1009">
        <v>28</v>
      </c>
      <c r="O143" s="1759">
        <v>0.2</v>
      </c>
      <c r="P143" s="1047">
        <f>'12-18л. МЕНЮ '!H142</f>
        <v>79</v>
      </c>
    </row>
    <row r="144" spans="1:16" ht="15" customHeight="1">
      <c r="A144" s="1924" t="str">
        <f>'12-18л. МЕНЮ '!I143</f>
        <v>193 /17</v>
      </c>
      <c r="B144" s="266" t="str">
        <f>'12-18л. МЕНЮ '!B143</f>
        <v>Биточек рисовый с морковью</v>
      </c>
      <c r="C144" s="254" t="str">
        <f>'12-18л. МЕНЮ '!C143</f>
        <v>90 / 30</v>
      </c>
      <c r="D144" s="1753">
        <f>'12-18л. МЕНЮ '!D143</f>
        <v>3.0169999999999999</v>
      </c>
      <c r="E144" s="363">
        <f>'12-18л. МЕНЮ '!E143</f>
        <v>2.6920000000000002</v>
      </c>
      <c r="F144" s="363">
        <f>'12-18л. МЕНЮ '!F143</f>
        <v>21.068000000000001</v>
      </c>
      <c r="G144" s="812">
        <f>'12-18л. МЕНЮ '!G143</f>
        <v>112.026</v>
      </c>
      <c r="H144" s="348">
        <v>0.95199999999999996</v>
      </c>
      <c r="I144" s="747">
        <v>2.6950000000000002E-2</v>
      </c>
      <c r="J144" s="348">
        <v>5.5300000000000002E-2</v>
      </c>
      <c r="K144" s="884">
        <v>15.3957</v>
      </c>
      <c r="L144" s="256">
        <v>36.456000000000003</v>
      </c>
      <c r="M144" s="256">
        <v>57.673000000000002</v>
      </c>
      <c r="N144" s="256">
        <v>15.074</v>
      </c>
      <c r="O144" s="869">
        <v>0.443</v>
      </c>
      <c r="P144" s="1047">
        <f>'12-18л. МЕНЮ '!H143</f>
        <v>29</v>
      </c>
    </row>
    <row r="145" spans="1:16" ht="16.5" customHeight="1" thickBot="1">
      <c r="A145" s="1925" t="str">
        <f>'12-18л. МЕНЮ '!I144</f>
        <v>Пром.пр.</v>
      </c>
      <c r="B145" s="839" t="str">
        <f>'12-18л. МЕНЮ '!B144</f>
        <v>Хлеб  ржаной</v>
      </c>
      <c r="C145" s="417">
        <f>'12-18л. МЕНЮ '!C144</f>
        <v>40</v>
      </c>
      <c r="D145" s="1755">
        <f>'12-18л. МЕНЮ '!D144</f>
        <v>2.2599999999999998</v>
      </c>
      <c r="E145" s="2375">
        <f>'12-18л. МЕНЮ '!E144</f>
        <v>0.48</v>
      </c>
      <c r="F145" s="2375">
        <f>'12-18л. МЕНЮ '!F144</f>
        <v>16.739999999999998</v>
      </c>
      <c r="G145" s="886">
        <f>'12-18л. МЕНЮ '!G144</f>
        <v>80.319999999999993</v>
      </c>
      <c r="H145" s="256">
        <v>0</v>
      </c>
      <c r="I145" s="256">
        <v>0.08</v>
      </c>
      <c r="J145" s="256">
        <v>0</v>
      </c>
      <c r="K145" s="555">
        <v>0</v>
      </c>
      <c r="L145" s="256">
        <v>33.200000000000003</v>
      </c>
      <c r="M145" s="256">
        <v>50.54</v>
      </c>
      <c r="N145" s="256">
        <v>17.68</v>
      </c>
      <c r="O145" s="2918">
        <v>0.04</v>
      </c>
      <c r="P145" s="1104">
        <f>'12-18л. МЕНЮ '!H144</f>
        <v>13</v>
      </c>
    </row>
    <row r="146" spans="1:16" ht="14.25" customHeight="1">
      <c r="A146" s="469" t="s">
        <v>312</v>
      </c>
      <c r="B146" s="391"/>
      <c r="C146" s="1851">
        <f>'12-18л. МЕНЮ '!C145</f>
        <v>360</v>
      </c>
      <c r="D146" s="152">
        <f>'12-18л. МЕНЮ '!D145</f>
        <v>11.077</v>
      </c>
      <c r="E146" s="2376">
        <f>'12-18л. МЕНЮ '!E145</f>
        <v>8.1720000000000006</v>
      </c>
      <c r="F146" s="2376">
        <f>'12-18л. МЕНЮ '!F145</f>
        <v>45.808</v>
      </c>
      <c r="G146" s="2362">
        <f>'12-18л. МЕНЮ '!G145</f>
        <v>292.346</v>
      </c>
      <c r="H146" s="793">
        <f t="shared" ref="H146:O146" si="16">SUM(H143:H145)</f>
        <v>1.032</v>
      </c>
      <c r="I146" s="471">
        <f t="shared" si="16"/>
        <v>0.14095000000000002</v>
      </c>
      <c r="J146" s="480">
        <f t="shared" si="16"/>
        <v>0.19530000000000003</v>
      </c>
      <c r="K146" s="820">
        <f t="shared" si="16"/>
        <v>55.395699999999998</v>
      </c>
      <c r="L146" s="820">
        <f t="shared" si="16"/>
        <v>309.65600000000001</v>
      </c>
      <c r="M146" s="888">
        <f t="shared" si="16"/>
        <v>288.21300000000002</v>
      </c>
      <c r="N146" s="887">
        <f t="shared" si="16"/>
        <v>60.753999999999998</v>
      </c>
      <c r="O146" s="889">
        <f t="shared" si="16"/>
        <v>0.68300000000000005</v>
      </c>
      <c r="P146" s="546"/>
    </row>
    <row r="147" spans="1:16" ht="12.75" customHeight="1">
      <c r="A147" s="872"/>
      <c r="B147" s="873" t="s">
        <v>11</v>
      </c>
      <c r="C147" s="1489">
        <v>0.1</v>
      </c>
      <c r="D147" s="2358">
        <f>'12-18л. МЕНЮ '!D146</f>
        <v>9</v>
      </c>
      <c r="E147" s="2374">
        <f>'12-18л. МЕНЮ '!E146</f>
        <v>9.1999999999999993</v>
      </c>
      <c r="F147" s="2374">
        <f>'12-18л. МЕНЮ '!F146</f>
        <v>38.299999999999997</v>
      </c>
      <c r="G147" s="2341">
        <f>'12-18л. МЕНЮ '!G146</f>
        <v>272</v>
      </c>
      <c r="H147" s="930">
        <v>7</v>
      </c>
      <c r="I147" s="930">
        <v>0.14000000000000001</v>
      </c>
      <c r="J147" s="931">
        <v>0.16</v>
      </c>
      <c r="K147" s="939">
        <v>90</v>
      </c>
      <c r="L147" s="905">
        <v>120</v>
      </c>
      <c r="M147" s="931">
        <v>120</v>
      </c>
      <c r="N147" s="939">
        <v>30</v>
      </c>
      <c r="O147" s="2351">
        <v>1.8</v>
      </c>
      <c r="P147" s="546"/>
    </row>
    <row r="148" spans="1:16" ht="13.5" customHeight="1" thickBot="1">
      <c r="A148" s="252"/>
      <c r="B148" s="856" t="s">
        <v>584</v>
      </c>
      <c r="C148" s="908" t="s">
        <v>249</v>
      </c>
      <c r="D148" s="1820">
        <f>'12-18л. МЕНЮ '!D147</f>
        <v>2.3077777777777779</v>
      </c>
      <c r="E148" s="2377">
        <f>'12-18л. МЕНЮ '!E147</f>
        <v>-1.1173913043478247</v>
      </c>
      <c r="F148" s="2377">
        <f>'12-18л. МЕНЮ '!F147</f>
        <v>1.9603133159268928</v>
      </c>
      <c r="G148" s="1817">
        <f>'12-18л. МЕНЮ '!G147</f>
        <v>0.74801470588235297</v>
      </c>
      <c r="H148" s="1487">
        <f t="shared" ref="H148:O148" si="17">(H146*100/H611)-10</f>
        <v>-8.5257142857142849</v>
      </c>
      <c r="I148" s="1487">
        <f t="shared" si="17"/>
        <v>6.7857142857144837E-2</v>
      </c>
      <c r="J148" s="1487">
        <f t="shared" si="17"/>
        <v>2.2062500000000007</v>
      </c>
      <c r="K148" s="1487">
        <f t="shared" si="17"/>
        <v>-3.8449222222222224</v>
      </c>
      <c r="L148" s="942">
        <f t="shared" si="17"/>
        <v>15.80466666666667</v>
      </c>
      <c r="M148" s="1487">
        <f t="shared" si="17"/>
        <v>14.017750000000003</v>
      </c>
      <c r="N148" s="1487">
        <f t="shared" si="17"/>
        <v>10.251333333333331</v>
      </c>
      <c r="O148" s="1490">
        <f t="shared" si="17"/>
        <v>-6.2055555555555548</v>
      </c>
      <c r="P148" s="546"/>
    </row>
    <row r="149" spans="1:16">
      <c r="H149" s="890"/>
      <c r="I149" s="890"/>
      <c r="J149" s="890"/>
      <c r="K149" s="890"/>
      <c r="L149" s="890"/>
      <c r="M149" s="890"/>
      <c r="N149" s="890"/>
      <c r="O149" s="890"/>
      <c r="P149" s="546"/>
    </row>
    <row r="150" spans="1:16" ht="13.5" customHeight="1" thickBot="1">
      <c r="A150" s="1837"/>
      <c r="B150" s="2111"/>
      <c r="C150" s="1838"/>
      <c r="D150" s="2096"/>
      <c r="E150" s="537"/>
      <c r="F150" s="537"/>
      <c r="G150" s="538"/>
      <c r="H150" s="2096"/>
      <c r="I150" s="537"/>
      <c r="J150" s="537"/>
      <c r="K150" s="538"/>
      <c r="L150" s="578"/>
      <c r="M150" s="578"/>
      <c r="N150" s="578"/>
      <c r="O150" s="578"/>
      <c r="P150" s="546"/>
    </row>
    <row r="151" spans="1:16" ht="16.5" customHeight="1">
      <c r="A151" s="712"/>
      <c r="B151" s="36" t="s">
        <v>417</v>
      </c>
      <c r="C151" s="2382"/>
      <c r="D151" s="2380">
        <f t="shared" ref="D151:O151" si="18">D128+D139</f>
        <v>60.111999999999995</v>
      </c>
      <c r="E151" s="258">
        <f t="shared" si="18"/>
        <v>60.006</v>
      </c>
      <c r="F151" s="258">
        <f t="shared" si="18"/>
        <v>191.41370000000001</v>
      </c>
      <c r="G151" s="2359">
        <f t="shared" si="18"/>
        <v>1627.9360000000001</v>
      </c>
      <c r="H151" s="2378">
        <f t="shared" si="18"/>
        <v>42.012999999999998</v>
      </c>
      <c r="I151" s="258">
        <f t="shared" si="18"/>
        <v>0.93039999999999989</v>
      </c>
      <c r="J151" s="258">
        <f t="shared" si="18"/>
        <v>0.95250000000000001</v>
      </c>
      <c r="K151" s="835">
        <f t="shared" si="18"/>
        <v>1558.395</v>
      </c>
      <c r="L151" s="834">
        <f t="shared" si="18"/>
        <v>690.9380000000001</v>
      </c>
      <c r="M151" s="834">
        <f t="shared" si="18"/>
        <v>922.37400000000002</v>
      </c>
      <c r="N151" s="258">
        <f t="shared" si="18"/>
        <v>300.55200000000002</v>
      </c>
      <c r="O151" s="258">
        <f t="shared" si="18"/>
        <v>12.907</v>
      </c>
      <c r="P151" s="546"/>
    </row>
    <row r="152" spans="1:16" ht="12.75" customHeight="1">
      <c r="A152" s="429"/>
      <c r="B152" s="880" t="s">
        <v>11</v>
      </c>
      <c r="C152" s="1492">
        <v>0.6</v>
      </c>
      <c r="D152" s="2381">
        <f>'12-18л. МЕНЮ '!D150</f>
        <v>54</v>
      </c>
      <c r="E152" s="2360">
        <f>'12-18л. МЕНЮ '!E150</f>
        <v>55.2</v>
      </c>
      <c r="F152" s="2360">
        <f>'12-18л. МЕНЮ '!F150</f>
        <v>229.8</v>
      </c>
      <c r="G152" s="2029">
        <f>'12-18л. МЕНЮ '!G150</f>
        <v>1632</v>
      </c>
      <c r="H152" s="930">
        <v>42</v>
      </c>
      <c r="I152" s="930">
        <v>0.84</v>
      </c>
      <c r="J152" s="931">
        <v>0.96</v>
      </c>
      <c r="K152" s="939">
        <v>540</v>
      </c>
      <c r="L152" s="905">
        <v>720</v>
      </c>
      <c r="M152" s="931">
        <v>720</v>
      </c>
      <c r="N152" s="939">
        <v>180</v>
      </c>
      <c r="O152" s="930">
        <v>10.8</v>
      </c>
      <c r="P152" s="546"/>
    </row>
    <row r="153" spans="1:16" ht="12" customHeight="1" thickBot="1">
      <c r="A153" s="252"/>
      <c r="B153" s="856" t="s">
        <v>584</v>
      </c>
      <c r="C153" s="857" t="s">
        <v>249</v>
      </c>
      <c r="D153" s="1847">
        <f t="shared" ref="D153:O153" si="19">(D151*100/D611)-60</f>
        <v>6.7911111111111069</v>
      </c>
      <c r="E153" s="942">
        <f t="shared" si="19"/>
        <v>5.2239130434782624</v>
      </c>
      <c r="F153" s="942">
        <f t="shared" si="19"/>
        <v>-10.02253263707572</v>
      </c>
      <c r="G153" s="2342">
        <f t="shared" si="19"/>
        <v>-0.14941176470588147</v>
      </c>
      <c r="H153" s="942">
        <f t="shared" si="19"/>
        <v>1.8571428571434012E-2</v>
      </c>
      <c r="I153" s="942">
        <f t="shared" si="19"/>
        <v>6.4571428571428555</v>
      </c>
      <c r="J153" s="942">
        <f t="shared" si="19"/>
        <v>-0.46875</v>
      </c>
      <c r="K153" s="942">
        <f t="shared" si="19"/>
        <v>113.155</v>
      </c>
      <c r="L153" s="942">
        <f t="shared" si="19"/>
        <v>-2.4218333333333177</v>
      </c>
      <c r="M153" s="942">
        <f t="shared" si="19"/>
        <v>16.864500000000007</v>
      </c>
      <c r="N153" s="942">
        <f t="shared" si="19"/>
        <v>40.183999999999997</v>
      </c>
      <c r="O153" s="942">
        <f t="shared" si="19"/>
        <v>11.705555555555563</v>
      </c>
      <c r="P153" s="546"/>
    </row>
    <row r="154" spans="1:16" ht="13.5" customHeight="1" thickBot="1">
      <c r="P154" s="546"/>
    </row>
    <row r="155" spans="1:16" ht="15" customHeight="1">
      <c r="A155" s="712"/>
      <c r="B155" s="36" t="s">
        <v>416</v>
      </c>
      <c r="C155" s="2382"/>
      <c r="D155" s="2383">
        <f t="shared" ref="D155:O155" si="20">D139+D146</f>
        <v>44.718999999999994</v>
      </c>
      <c r="E155" s="258">
        <f t="shared" si="20"/>
        <v>45.991</v>
      </c>
      <c r="F155" s="258">
        <f t="shared" si="20"/>
        <v>142.09199999999998</v>
      </c>
      <c r="G155" s="2359">
        <f t="shared" si="20"/>
        <v>1234.625</v>
      </c>
      <c r="H155" s="258">
        <f t="shared" si="20"/>
        <v>19.763999999999999</v>
      </c>
      <c r="I155" s="258">
        <f t="shared" si="20"/>
        <v>0.45265</v>
      </c>
      <c r="J155" s="258">
        <f t="shared" si="20"/>
        <v>0.98010000000000008</v>
      </c>
      <c r="K155" s="835">
        <f t="shared" si="20"/>
        <v>1218.4307000000001</v>
      </c>
      <c r="L155" s="834">
        <f t="shared" si="20"/>
        <v>831.78</v>
      </c>
      <c r="M155" s="834">
        <f t="shared" si="20"/>
        <v>840.25299999999993</v>
      </c>
      <c r="N155" s="258">
        <f t="shared" si="20"/>
        <v>259.16800000000001</v>
      </c>
      <c r="O155" s="258">
        <f t="shared" si="20"/>
        <v>9.6989999999999998</v>
      </c>
      <c r="P155" s="546"/>
    </row>
    <row r="156" spans="1:16">
      <c r="A156" s="429"/>
      <c r="B156" s="880" t="s">
        <v>11</v>
      </c>
      <c r="C156" s="1492">
        <v>0.45</v>
      </c>
      <c r="D156" s="2381">
        <f>'12-18л. МЕНЮ '!D154</f>
        <v>40.5</v>
      </c>
      <c r="E156" s="2360">
        <f>'12-18л. МЕНЮ '!E154</f>
        <v>41.4</v>
      </c>
      <c r="F156" s="2360">
        <f>'12-18л. МЕНЮ '!F154</f>
        <v>172.35</v>
      </c>
      <c r="G156" s="2029">
        <f>'12-18л. МЕНЮ '!G154</f>
        <v>1224</v>
      </c>
      <c r="H156" s="930">
        <v>31.5</v>
      </c>
      <c r="I156" s="930">
        <v>0.63</v>
      </c>
      <c r="J156" s="931">
        <v>0.72</v>
      </c>
      <c r="K156" s="933">
        <v>405</v>
      </c>
      <c r="L156" s="905">
        <v>540</v>
      </c>
      <c r="M156" s="933">
        <v>540</v>
      </c>
      <c r="N156" s="933">
        <v>135</v>
      </c>
      <c r="O156" s="930">
        <v>8.1</v>
      </c>
      <c r="P156" s="546"/>
    </row>
    <row r="157" spans="1:16" ht="15" thickBot="1">
      <c r="A157" s="252"/>
      <c r="B157" s="856" t="s">
        <v>584</v>
      </c>
      <c r="C157" s="857" t="s">
        <v>249</v>
      </c>
      <c r="D157" s="2384">
        <f t="shared" ref="D157:O157" si="21">(D155*100/D611)-45</f>
        <v>4.6877777777777752</v>
      </c>
      <c r="E157" s="1488">
        <f t="shared" si="21"/>
        <v>4.9902173913043484</v>
      </c>
      <c r="F157" s="1488">
        <f t="shared" si="21"/>
        <v>-7.900261096605746</v>
      </c>
      <c r="G157" s="2379">
        <f t="shared" si="21"/>
        <v>0.390625</v>
      </c>
      <c r="H157" s="1488">
        <f t="shared" si="21"/>
        <v>-16.765714285714289</v>
      </c>
      <c r="I157" s="1488">
        <f t="shared" si="21"/>
        <v>-12.667857142857137</v>
      </c>
      <c r="J157" s="1488">
        <f t="shared" si="21"/>
        <v>16.256250000000001</v>
      </c>
      <c r="K157" s="1488">
        <f t="shared" si="21"/>
        <v>90.381188888888886</v>
      </c>
      <c r="L157" s="1488">
        <f t="shared" si="21"/>
        <v>24.314999999999998</v>
      </c>
      <c r="M157" s="1488">
        <f t="shared" si="21"/>
        <v>25.021083333333323</v>
      </c>
      <c r="N157" s="1488">
        <f t="shared" si="21"/>
        <v>41.389333333333326</v>
      </c>
      <c r="O157" s="1488">
        <f t="shared" si="21"/>
        <v>8.8833333333333329</v>
      </c>
      <c r="P157" s="546"/>
    </row>
    <row r="158" spans="1:16" ht="15" thickBot="1">
      <c r="P158" s="546"/>
    </row>
    <row r="159" spans="1:16">
      <c r="A159" s="881" t="s">
        <v>495</v>
      </c>
      <c r="B159" s="57"/>
      <c r="C159" s="2382"/>
      <c r="D159" s="2383">
        <f t="shared" ref="D159:O159" si="22">D128+D139+D146</f>
        <v>71.188999999999993</v>
      </c>
      <c r="E159" s="258">
        <f t="shared" si="22"/>
        <v>68.177999999999997</v>
      </c>
      <c r="F159" s="258">
        <f t="shared" si="22"/>
        <v>237.2217</v>
      </c>
      <c r="G159" s="2359">
        <f t="shared" si="22"/>
        <v>1920.2820000000002</v>
      </c>
      <c r="H159" s="258">
        <f t="shared" si="22"/>
        <v>43.045000000000002</v>
      </c>
      <c r="I159" s="258">
        <f t="shared" si="22"/>
        <v>1.0713499999999998</v>
      </c>
      <c r="J159" s="258">
        <f t="shared" si="22"/>
        <v>1.1478000000000002</v>
      </c>
      <c r="K159" s="835">
        <f t="shared" si="22"/>
        <v>1613.7907</v>
      </c>
      <c r="L159" s="835">
        <f t="shared" si="22"/>
        <v>1000.5940000000001</v>
      </c>
      <c r="M159" s="835">
        <f t="shared" si="22"/>
        <v>1210.587</v>
      </c>
      <c r="N159" s="258">
        <f t="shared" si="22"/>
        <v>361.30600000000004</v>
      </c>
      <c r="O159" s="258">
        <f t="shared" si="22"/>
        <v>13.59</v>
      </c>
      <c r="P159" s="546"/>
    </row>
    <row r="160" spans="1:16">
      <c r="A160" s="872"/>
      <c r="B160" s="873" t="s">
        <v>11</v>
      </c>
      <c r="C160" s="1492">
        <v>0.7</v>
      </c>
      <c r="D160" s="2381">
        <f>'12-18л. МЕНЮ '!D158</f>
        <v>63</v>
      </c>
      <c r="E160" s="2360">
        <f>'12-18л. МЕНЮ '!E158</f>
        <v>64.400000000000006</v>
      </c>
      <c r="F160" s="2360">
        <f>'12-18л. МЕНЮ '!F158</f>
        <v>268.10000000000002</v>
      </c>
      <c r="G160" s="2029">
        <f>'12-18л. МЕНЮ '!G158</f>
        <v>1904</v>
      </c>
      <c r="H160" s="930">
        <v>49</v>
      </c>
      <c r="I160" s="804">
        <v>0.98</v>
      </c>
      <c r="J160" s="879">
        <v>1.1200000000000001</v>
      </c>
      <c r="K160" s="931">
        <v>630</v>
      </c>
      <c r="L160" s="905">
        <v>840</v>
      </c>
      <c r="M160" s="931">
        <v>840</v>
      </c>
      <c r="N160" s="931">
        <v>210</v>
      </c>
      <c r="O160" s="930">
        <v>12.6</v>
      </c>
      <c r="P160" s="546"/>
    </row>
    <row r="161" spans="1:16" ht="15" thickBot="1">
      <c r="A161" s="252"/>
      <c r="B161" s="856" t="s">
        <v>584</v>
      </c>
      <c r="C161" s="857" t="s">
        <v>249</v>
      </c>
      <c r="D161" s="1847">
        <f t="shared" ref="D161:O161" si="23">(D159*100/D611)-70</f>
        <v>9.0988888888888795</v>
      </c>
      <c r="E161" s="942">
        <f t="shared" si="23"/>
        <v>4.1065217391304287</v>
      </c>
      <c r="F161" s="942">
        <f t="shared" si="23"/>
        <v>-8.0622193211488309</v>
      </c>
      <c r="G161" s="2342">
        <f t="shared" si="23"/>
        <v>0.59860294117648039</v>
      </c>
      <c r="H161" s="942">
        <f t="shared" si="23"/>
        <v>-8.5071428571428598</v>
      </c>
      <c r="I161" s="942">
        <f t="shared" si="23"/>
        <v>6.5249999999999915</v>
      </c>
      <c r="J161" s="942">
        <f t="shared" si="23"/>
        <v>1.7375000000000114</v>
      </c>
      <c r="K161" s="942">
        <f t="shared" si="23"/>
        <v>109.31007777777779</v>
      </c>
      <c r="L161" s="942">
        <f t="shared" si="23"/>
        <v>13.382833333333338</v>
      </c>
      <c r="M161" s="942">
        <f t="shared" si="23"/>
        <v>30.882249999999999</v>
      </c>
      <c r="N161" s="942">
        <f t="shared" si="23"/>
        <v>50.435333333333347</v>
      </c>
      <c r="O161" s="942">
        <f t="shared" si="23"/>
        <v>5.5</v>
      </c>
      <c r="P161" s="546"/>
    </row>
    <row r="162" spans="1:16">
      <c r="P162" s="546"/>
    </row>
    <row r="163" spans="1:16" ht="18" customHeight="1">
      <c r="B163" s="765" t="s">
        <v>477</v>
      </c>
      <c r="C163"/>
      <c r="D163" s="317"/>
      <c r="O163"/>
      <c r="P163" s="546"/>
    </row>
    <row r="164" spans="1:16" ht="14.25" customHeight="1">
      <c r="B164" s="12" t="s">
        <v>478</v>
      </c>
      <c r="C164" s="154"/>
      <c r="D164" s="2"/>
      <c r="E164"/>
      <c r="O164"/>
      <c r="P164" s="546"/>
    </row>
    <row r="165" spans="1:16" ht="12.75" customHeight="1">
      <c r="D165" s="765" t="s">
        <v>510</v>
      </c>
      <c r="E165"/>
      <c r="F165" s="21"/>
      <c r="G165" s="21"/>
      <c r="J165" s="98"/>
      <c r="O165"/>
      <c r="P165" s="546"/>
    </row>
    <row r="166" spans="1:16" ht="15.75" customHeight="1">
      <c r="B166" s="1" t="s">
        <v>314</v>
      </c>
      <c r="J166" s="317"/>
      <c r="L166" s="890"/>
      <c r="O166"/>
      <c r="P166" s="546"/>
    </row>
    <row r="167" spans="1:16" ht="18.75" customHeight="1">
      <c r="B167" s="21" t="s">
        <v>250</v>
      </c>
      <c r="J167" s="322"/>
      <c r="O167"/>
      <c r="P167" s="546"/>
    </row>
    <row r="168" spans="1:16" ht="17.25" customHeight="1" thickBot="1">
      <c r="A168" s="718" t="s">
        <v>531</v>
      </c>
      <c r="B168" s="22"/>
      <c r="C168"/>
      <c r="E168" s="27" t="s">
        <v>1</v>
      </c>
      <c r="H168" s="890"/>
      <c r="I168" s="890"/>
      <c r="J168" s="24" t="s">
        <v>0</v>
      </c>
      <c r="K168"/>
      <c r="L168" s="2" t="s">
        <v>777</v>
      </c>
      <c r="M168" s="22"/>
      <c r="N168" s="22"/>
      <c r="O168" s="28"/>
      <c r="P168" s="1"/>
    </row>
    <row r="169" spans="1:16" ht="18.75" customHeight="1" thickBot="1">
      <c r="A169" s="852" t="s">
        <v>513</v>
      </c>
      <c r="B169" s="498" t="s">
        <v>516</v>
      </c>
      <c r="C169" s="766" t="s">
        <v>222</v>
      </c>
      <c r="D169" s="2331" t="s">
        <v>769</v>
      </c>
      <c r="E169" s="2326"/>
      <c r="F169" s="2326"/>
      <c r="G169" s="2276" t="s">
        <v>770</v>
      </c>
      <c r="H169" s="786" t="s">
        <v>481</v>
      </c>
      <c r="I169" s="787"/>
      <c r="J169" s="787"/>
      <c r="K169" s="788"/>
      <c r="L169" s="780" t="s">
        <v>486</v>
      </c>
      <c r="M169" s="34"/>
      <c r="N169" s="768"/>
      <c r="O169" s="34"/>
      <c r="P169" s="852" t="s">
        <v>508</v>
      </c>
    </row>
    <row r="170" spans="1:16" ht="15" customHeight="1">
      <c r="A170" s="444" t="s">
        <v>475</v>
      </c>
      <c r="B170" s="439" t="s">
        <v>228</v>
      </c>
      <c r="C170" s="767" t="s">
        <v>229</v>
      </c>
      <c r="D170" s="2333" t="s">
        <v>230</v>
      </c>
      <c r="E170" s="852" t="s">
        <v>55</v>
      </c>
      <c r="F170" s="2332" t="s">
        <v>56</v>
      </c>
      <c r="G170" s="2340" t="s">
        <v>771</v>
      </c>
      <c r="H170" s="784" t="s">
        <v>482</v>
      </c>
      <c r="I170" s="785" t="s">
        <v>483</v>
      </c>
      <c r="J170" s="866" t="s">
        <v>484</v>
      </c>
      <c r="K170" s="783" t="s">
        <v>485</v>
      </c>
      <c r="L170" s="790" t="s">
        <v>487</v>
      </c>
      <c r="M170" s="776" t="s">
        <v>488</v>
      </c>
      <c r="N170" s="774" t="s">
        <v>489</v>
      </c>
      <c r="O170" s="791" t="s">
        <v>490</v>
      </c>
      <c r="P170" s="853" t="s">
        <v>509</v>
      </c>
    </row>
    <row r="171" spans="1:16" ht="13.5" customHeight="1" thickBot="1">
      <c r="A171" s="444" t="s">
        <v>476</v>
      </c>
      <c r="B171" s="1938"/>
      <c r="C171" s="446"/>
      <c r="D171" s="2330" t="s">
        <v>6</v>
      </c>
      <c r="E171" s="447" t="s">
        <v>7</v>
      </c>
      <c r="F171" s="447" t="s">
        <v>8</v>
      </c>
      <c r="G171" s="449" t="s">
        <v>599</v>
      </c>
      <c r="H171" s="47"/>
      <c r="I171" s="797"/>
      <c r="K171" s="797"/>
      <c r="L171" s="794" t="s">
        <v>491</v>
      </c>
      <c r="M171" s="883" t="s">
        <v>492</v>
      </c>
      <c r="N171" s="795" t="s">
        <v>493</v>
      </c>
      <c r="O171" s="796" t="s">
        <v>494</v>
      </c>
      <c r="P171" s="854" t="s">
        <v>421</v>
      </c>
    </row>
    <row r="172" spans="1:16" ht="18" customHeight="1">
      <c r="A172" s="78"/>
      <c r="B172" s="1916" t="s">
        <v>182</v>
      </c>
      <c r="C172" s="1915"/>
      <c r="D172" s="2640"/>
      <c r="E172" s="2639"/>
      <c r="F172" s="2639"/>
      <c r="G172" s="562"/>
      <c r="H172" s="453"/>
      <c r="I172" s="453"/>
      <c r="J172" s="453"/>
      <c r="K172" s="562"/>
      <c r="L172" s="824"/>
      <c r="M172" s="824"/>
      <c r="N172" s="824"/>
      <c r="O172" s="868"/>
      <c r="P172" s="925"/>
    </row>
    <row r="173" spans="1:16">
      <c r="A173" s="2642" t="str">
        <f>'12-18л. МЕНЮ '!I173</f>
        <v>54-2з/22г.</v>
      </c>
      <c r="B173" s="2641" t="str">
        <f>'12-18л. МЕНЮ '!B173</f>
        <v>Огурец  свежий в нарезке</v>
      </c>
      <c r="C173" s="2643">
        <f>'12-18л. МЕНЮ '!C173</f>
        <v>80</v>
      </c>
      <c r="D173" s="352">
        <f>'12-18л. МЕНЮ '!D173</f>
        <v>0.64</v>
      </c>
      <c r="E173" s="256">
        <f>'12-18л. МЕНЮ '!E173</f>
        <v>0.1</v>
      </c>
      <c r="F173" s="256">
        <f>'12-18л. МЕНЮ '!F173</f>
        <v>2</v>
      </c>
      <c r="G173" s="1009">
        <f>'12-18л. МЕНЮ '!G173</f>
        <v>11.3</v>
      </c>
      <c r="H173" s="348">
        <v>8</v>
      </c>
      <c r="I173" s="348">
        <v>0.03</v>
      </c>
      <c r="J173" s="348">
        <v>0.03</v>
      </c>
      <c r="K173" s="828">
        <v>8</v>
      </c>
      <c r="L173" s="1008">
        <v>18</v>
      </c>
      <c r="M173" s="256">
        <v>34</v>
      </c>
      <c r="N173" s="256">
        <v>11</v>
      </c>
      <c r="O173" s="869">
        <v>0.5</v>
      </c>
      <c r="P173" s="2644">
        <f>'12-18л. МЕНЮ '!H173</f>
        <v>1</v>
      </c>
    </row>
    <row r="174" spans="1:16">
      <c r="A174" s="1937" t="str">
        <f>'12-18л. МЕНЮ '!I174</f>
        <v>239/17</v>
      </c>
      <c r="B174" s="285" t="str">
        <f>'12-18л. МЕНЮ '!B174</f>
        <v>Тефтели рыбные (минтай)</v>
      </c>
      <c r="C174" s="254" t="str">
        <f>'12-18л. МЕНЮ '!C174</f>
        <v>110 /10</v>
      </c>
      <c r="D174" s="1773">
        <f>'12-18л. МЕНЮ '!D174</f>
        <v>12.525</v>
      </c>
      <c r="E174" s="355">
        <f>'12-18л. МЕНЮ '!E174</f>
        <v>7.2511999999999999</v>
      </c>
      <c r="F174" s="1120">
        <f>'12-18л. МЕНЮ '!F174</f>
        <v>16.904</v>
      </c>
      <c r="G174" s="817">
        <f>'12-18л. МЕНЮ '!G174</f>
        <v>207.96700000000001</v>
      </c>
      <c r="H174" s="1120">
        <v>0.69499999999999995</v>
      </c>
      <c r="I174" s="355">
        <v>8.6999999999999994E-2</v>
      </c>
      <c r="J174" s="1120">
        <v>0.1145</v>
      </c>
      <c r="K174" s="817">
        <v>39.03</v>
      </c>
      <c r="L174" s="1772">
        <v>58.978000000000002</v>
      </c>
      <c r="M174" s="1142">
        <v>141.69</v>
      </c>
      <c r="N174" s="1009">
        <v>53.973999999999997</v>
      </c>
      <c r="O174" s="1759">
        <v>1.129</v>
      </c>
      <c r="P174" s="1051">
        <f>'12-18л. МЕНЮ '!H174</f>
        <v>58</v>
      </c>
    </row>
    <row r="175" spans="1:16" ht="14.25" customHeight="1">
      <c r="A175" s="1937" t="str">
        <f>'12-18л. МЕНЮ '!I175</f>
        <v>128 /17</v>
      </c>
      <c r="B175" s="285" t="str">
        <f>'12-18л. МЕНЮ '!B175</f>
        <v>Картофельное пюре /</v>
      </c>
      <c r="C175" s="254">
        <f>'12-18л. МЕНЮ '!C175</f>
        <v>110</v>
      </c>
      <c r="D175" s="1773">
        <f>'12-18л. МЕНЮ '!D175</f>
        <v>2.3740000000000001</v>
      </c>
      <c r="E175" s="355">
        <f>'12-18л. МЕНЮ '!E175</f>
        <v>2.7378999999999998</v>
      </c>
      <c r="F175" s="1120">
        <f>'12-18л. МЕНЮ '!F175</f>
        <v>15.102</v>
      </c>
      <c r="G175" s="817">
        <f>'12-18л. МЕНЮ '!G175</f>
        <v>94.953000000000003</v>
      </c>
      <c r="H175" s="357">
        <v>7.8410000000000002</v>
      </c>
      <c r="I175" s="357">
        <v>9.0999999999999998E-2</v>
      </c>
      <c r="J175" s="1779">
        <v>7.9299999999999995E-2</v>
      </c>
      <c r="K175" s="886">
        <v>12.853</v>
      </c>
      <c r="L175" s="363">
        <v>28.876999999999999</v>
      </c>
      <c r="M175" s="1009">
        <v>63.584000000000003</v>
      </c>
      <c r="N175" s="1009">
        <v>21.36</v>
      </c>
      <c r="O175" s="1759">
        <v>0.79500000000000004</v>
      </c>
      <c r="P175" s="1051">
        <f>'12-18л. МЕНЮ '!H175</f>
        <v>39</v>
      </c>
    </row>
    <row r="176" spans="1:16" ht="14.25" customHeight="1">
      <c r="A176" s="1937" t="str">
        <f>'12-18л. МЕНЮ '!I176</f>
        <v>136 /17</v>
      </c>
      <c r="B176" s="285" t="str">
        <f>'12-18л. МЕНЮ '!B176</f>
        <v>/ овощи припущенные (капуста белокачанная)</v>
      </c>
      <c r="C176" s="254"/>
      <c r="D176" s="1773">
        <f>'12-18л. МЕНЮ '!D176</f>
        <v>1.363</v>
      </c>
      <c r="E176" s="355">
        <f>'12-18л. МЕНЮ '!E176</f>
        <v>1.377</v>
      </c>
      <c r="F176" s="1120">
        <f>'12-18л. МЕНЮ '!F176</f>
        <v>3.3359999999999999</v>
      </c>
      <c r="G176" s="817">
        <f>'12-18л. МЕНЮ '!G176</f>
        <v>31.42</v>
      </c>
      <c r="H176" s="1009">
        <v>14.01</v>
      </c>
      <c r="I176" s="1009">
        <v>1.4800000000000001E-2</v>
      </c>
      <c r="J176" s="1793">
        <v>2.7799999999999998E-2</v>
      </c>
      <c r="K176" s="772">
        <v>7.0780000000000003</v>
      </c>
      <c r="L176" s="1009">
        <v>33.484999999999999</v>
      </c>
      <c r="M176" s="1009">
        <v>21.274999999999999</v>
      </c>
      <c r="N176" s="1009">
        <v>10.853999999999999</v>
      </c>
      <c r="O176" s="1759">
        <v>0.40799999999999997</v>
      </c>
      <c r="P176" s="1942"/>
    </row>
    <row r="177" spans="1:16">
      <c r="A177" s="1937" t="str">
        <f>'12-18л. МЕНЮ '!I177</f>
        <v>ТТК /352/17</v>
      </c>
      <c r="B177" s="285" t="str">
        <f>'12-18л. МЕНЮ '!B177</f>
        <v>Кисель из яблок</v>
      </c>
      <c r="C177" s="254">
        <f>'12-18л. МЕНЮ '!C177</f>
        <v>200</v>
      </c>
      <c r="D177" s="1773">
        <f>'12-18л. МЕНЮ '!D177</f>
        <v>0.81100000000000005</v>
      </c>
      <c r="E177" s="355">
        <f>'12-18л. МЕНЮ '!E177</f>
        <v>0.121</v>
      </c>
      <c r="F177" s="1120">
        <f>'12-18л. МЕНЮ '!F177</f>
        <v>32.25</v>
      </c>
      <c r="G177" s="817">
        <f>'12-18л. МЕНЮ '!G177</f>
        <v>133.34</v>
      </c>
      <c r="H177" s="1009">
        <v>2.2000000000000002</v>
      </c>
      <c r="I177" s="1009">
        <v>1.43E-2</v>
      </c>
      <c r="J177" s="1009">
        <v>1.3100000000000001E-2</v>
      </c>
      <c r="K177" s="812">
        <v>0.08</v>
      </c>
      <c r="L177" s="1796">
        <v>27.2</v>
      </c>
      <c r="M177" s="1009">
        <v>24.61</v>
      </c>
      <c r="N177" s="1009">
        <v>8.4960000000000004</v>
      </c>
      <c r="O177" s="1759">
        <v>2.34</v>
      </c>
      <c r="P177" s="1089">
        <f>'12-18л. МЕНЮ '!H177</f>
        <v>76</v>
      </c>
    </row>
    <row r="178" spans="1:16">
      <c r="A178" s="1937" t="str">
        <f>'12-18л. МЕНЮ '!I178</f>
        <v>Пром.пр.</v>
      </c>
      <c r="B178" s="285" t="str">
        <f>'12-18л. МЕНЮ '!B178</f>
        <v>Хлеб пшеничный</v>
      </c>
      <c r="C178" s="254">
        <f>'12-18л. МЕНЮ '!C178</f>
        <v>40</v>
      </c>
      <c r="D178" s="1773">
        <f>'12-18л. МЕНЮ '!D178</f>
        <v>2.1040000000000001</v>
      </c>
      <c r="E178" s="355">
        <f>'12-18л. МЕНЮ '!E178</f>
        <v>0.28000000000000003</v>
      </c>
      <c r="F178" s="1120">
        <f>'12-18л. МЕНЮ '!F178</f>
        <v>16.32</v>
      </c>
      <c r="G178" s="817">
        <f>'12-18л. МЕНЮ '!G178</f>
        <v>76.215999999999994</v>
      </c>
      <c r="H178" s="1009">
        <v>0</v>
      </c>
      <c r="I178" s="1009">
        <v>1.43E-2</v>
      </c>
      <c r="J178" s="1009">
        <v>0</v>
      </c>
      <c r="K178" s="772">
        <v>0</v>
      </c>
      <c r="L178" s="1009">
        <v>62.863999999999997</v>
      </c>
      <c r="M178" s="1009">
        <v>51.6</v>
      </c>
      <c r="N178" s="1009">
        <v>16.399999999999999</v>
      </c>
      <c r="O178" s="1758">
        <v>0.04</v>
      </c>
      <c r="P178" s="1051">
        <f>'12-18л. МЕНЮ '!H178</f>
        <v>12</v>
      </c>
    </row>
    <row r="179" spans="1:16" ht="15" thickBot="1">
      <c r="A179" s="1925" t="str">
        <f>'12-18л. МЕНЮ '!I179</f>
        <v>Пром.пр.</v>
      </c>
      <c r="B179" s="839" t="str">
        <f>'12-18л. МЕНЮ '!B179</f>
        <v>Хлеб ржаной</v>
      </c>
      <c r="C179" s="417">
        <f>'12-18л. МЕНЮ '!C179</f>
        <v>40</v>
      </c>
      <c r="D179" s="2482">
        <f>'12-18л. МЕНЮ '!D179</f>
        <v>2.2599999999999998</v>
      </c>
      <c r="E179" s="357">
        <f>'12-18л. МЕНЮ '!E179</f>
        <v>0.48</v>
      </c>
      <c r="F179" s="1791">
        <f>'12-18л. МЕНЮ '!F179</f>
        <v>16.739999999999998</v>
      </c>
      <c r="G179" s="1441">
        <f>'12-18л. МЕНЮ '!G179</f>
        <v>80.319999999999993</v>
      </c>
      <c r="H179" s="256">
        <v>0</v>
      </c>
      <c r="I179" s="256">
        <v>0.08</v>
      </c>
      <c r="J179" s="256">
        <v>0</v>
      </c>
      <c r="K179" s="555">
        <v>0</v>
      </c>
      <c r="L179" s="256">
        <v>33.200000000000003</v>
      </c>
      <c r="M179" s="256">
        <v>50.54</v>
      </c>
      <c r="N179" s="256">
        <v>17.68</v>
      </c>
      <c r="O179" s="2918">
        <v>0.04</v>
      </c>
      <c r="P179" s="2645">
        <f>'12-18л. МЕНЮ '!H179</f>
        <v>13</v>
      </c>
    </row>
    <row r="180" spans="1:16">
      <c r="A180" s="469" t="s">
        <v>251</v>
      </c>
      <c r="B180" s="550"/>
      <c r="C180" s="1851">
        <f>'12-18л. МЕНЮ '!C180</f>
        <v>660</v>
      </c>
      <c r="D180" s="1057">
        <f>'12-18л. МЕНЮ '!D180</f>
        <v>22.076999999999998</v>
      </c>
      <c r="E180" s="258">
        <f>'12-18л. МЕНЮ '!E180</f>
        <v>12.347099999999999</v>
      </c>
      <c r="F180" s="1058">
        <f>'12-18л. МЕНЮ '!F180</f>
        <v>102.652</v>
      </c>
      <c r="G180" s="2387">
        <f>'12-18л. МЕНЮ '!G180</f>
        <v>635.51600000000008</v>
      </c>
      <c r="H180" s="793">
        <f t="shared" ref="H180:O180" si="24">SUM(H173:H179)</f>
        <v>32.746000000000002</v>
      </c>
      <c r="I180" s="793">
        <f t="shared" si="24"/>
        <v>0.33140000000000003</v>
      </c>
      <c r="J180" s="258">
        <f t="shared" si="24"/>
        <v>0.26469999999999999</v>
      </c>
      <c r="K180" s="834">
        <f t="shared" si="24"/>
        <v>67.040999999999997</v>
      </c>
      <c r="L180" s="835">
        <f t="shared" si="24"/>
        <v>262.60399999999998</v>
      </c>
      <c r="M180" s="834">
        <f t="shared" si="24"/>
        <v>387.29900000000004</v>
      </c>
      <c r="N180" s="258">
        <f t="shared" si="24"/>
        <v>139.76399999999998</v>
      </c>
      <c r="O180" s="713">
        <f t="shared" si="24"/>
        <v>5.2519999999999998</v>
      </c>
      <c r="P180" s="2126"/>
    </row>
    <row r="181" spans="1:16" ht="18" customHeight="1">
      <c r="A181" s="872"/>
      <c r="B181" s="1496" t="s">
        <v>11</v>
      </c>
      <c r="C181" s="1491">
        <v>0.25</v>
      </c>
      <c r="D181" s="2337">
        <f>'12-18л. МЕНЮ '!D181</f>
        <v>22.5</v>
      </c>
      <c r="E181" s="2338">
        <f>'12-18л. МЕНЮ '!E181</f>
        <v>23</v>
      </c>
      <c r="F181" s="2385">
        <f>'12-18л. МЕНЮ '!F181</f>
        <v>95.75</v>
      </c>
      <c r="G181" s="2386">
        <f>'12-18л. МЕНЮ '!G181</f>
        <v>680</v>
      </c>
      <c r="H181" s="1808">
        <v>17.5</v>
      </c>
      <c r="I181" s="937">
        <v>0.35</v>
      </c>
      <c r="J181" s="935">
        <v>0.4</v>
      </c>
      <c r="K181" s="938">
        <v>225</v>
      </c>
      <c r="L181" s="936">
        <v>300</v>
      </c>
      <c r="M181" s="935">
        <v>300</v>
      </c>
      <c r="N181" s="938">
        <v>75</v>
      </c>
      <c r="O181" s="2388">
        <v>4.5</v>
      </c>
      <c r="P181" s="2108"/>
    </row>
    <row r="182" spans="1:16" ht="16.5" customHeight="1" thickBot="1">
      <c r="A182" s="429"/>
      <c r="B182" s="1943" t="s">
        <v>584</v>
      </c>
      <c r="C182" s="1949" t="s">
        <v>249</v>
      </c>
      <c r="D182" s="2315">
        <f>'12-18л. МЕНЮ '!D182</f>
        <v>-0.47000000000000242</v>
      </c>
      <c r="E182" s="488">
        <f>'12-18л. МЕНЮ '!E182</f>
        <v>-11.579239130434782</v>
      </c>
      <c r="F182" s="1789">
        <f>'12-18л. МЕНЮ '!F182</f>
        <v>1.8020887728459556</v>
      </c>
      <c r="G182" s="2295">
        <f>'12-18л. МЕНЮ '!G182</f>
        <v>-1.6354411764705858</v>
      </c>
      <c r="H182" s="1928">
        <f t="shared" ref="H182:O182" si="25">(H180*100/H611)-25</f>
        <v>21.780000000000008</v>
      </c>
      <c r="I182" s="1928">
        <f t="shared" si="25"/>
        <v>-1.3285714285714256</v>
      </c>
      <c r="J182" s="1928">
        <f t="shared" si="25"/>
        <v>-8.4562500000000007</v>
      </c>
      <c r="K182" s="1928">
        <f t="shared" si="25"/>
        <v>-17.551000000000002</v>
      </c>
      <c r="L182" s="2127">
        <f t="shared" si="25"/>
        <v>-3.1163333333333334</v>
      </c>
      <c r="M182" s="1928">
        <f t="shared" si="25"/>
        <v>7.2749166666666696</v>
      </c>
      <c r="N182" s="1928">
        <f t="shared" si="25"/>
        <v>21.587999999999994</v>
      </c>
      <c r="O182" s="2389">
        <f t="shared" si="25"/>
        <v>4.1777777777777736</v>
      </c>
      <c r="P182" s="2125"/>
    </row>
    <row r="183" spans="1:16">
      <c r="A183" s="78"/>
      <c r="B183" s="1916" t="s">
        <v>142</v>
      </c>
      <c r="C183" s="46"/>
      <c r="D183" s="541"/>
      <c r="E183" s="2107"/>
      <c r="F183" s="2107"/>
      <c r="G183" s="2107"/>
      <c r="H183" s="542"/>
      <c r="I183" s="2107"/>
      <c r="J183" s="2107"/>
      <c r="K183" s="2107"/>
      <c r="L183" s="822"/>
      <c r="M183" s="822"/>
      <c r="N183" s="822"/>
      <c r="O183" s="822"/>
      <c r="P183" s="928"/>
    </row>
    <row r="184" spans="1:16">
      <c r="A184" s="1912" t="str">
        <f>'12-18л. МЕНЮ '!I184</f>
        <v>54-15з/22</v>
      </c>
      <c r="B184" s="276" t="str">
        <f>'12-18л. МЕНЮ '!B184</f>
        <v>Икра свекольная</v>
      </c>
      <c r="C184" s="254">
        <f>'12-18л. МЕНЮ '!C184</f>
        <v>80</v>
      </c>
      <c r="D184" s="237">
        <f>'12-18л. МЕНЮ '!D184</f>
        <v>1.7</v>
      </c>
      <c r="E184" s="348">
        <f>'12-18л. МЕНЮ '!E184</f>
        <v>5.6</v>
      </c>
      <c r="F184" s="355">
        <f>'12-18л. МЕНЮ '!F184</f>
        <v>9.1</v>
      </c>
      <c r="G184" s="812">
        <f>'12-18л. МЕНЮ '!G184</f>
        <v>95.2</v>
      </c>
      <c r="H184" s="348">
        <v>5.5</v>
      </c>
      <c r="I184" s="359">
        <v>0.02</v>
      </c>
      <c r="J184" s="348">
        <v>0.01</v>
      </c>
      <c r="K184" s="812">
        <v>27.63</v>
      </c>
      <c r="L184" s="256">
        <v>29.2</v>
      </c>
      <c r="M184" s="256">
        <v>43.6</v>
      </c>
      <c r="N184" s="256">
        <v>22</v>
      </c>
      <c r="O184" s="256">
        <v>1.24</v>
      </c>
      <c r="P184" s="1047">
        <f>'12-18л. МЕНЮ '!H184</f>
        <v>8</v>
      </c>
    </row>
    <row r="185" spans="1:16">
      <c r="A185" s="1912" t="str">
        <f>'12-18л. МЕНЮ '!I185</f>
        <v>ТТК/99/17</v>
      </c>
      <c r="B185" s="276" t="str">
        <f>'12-18л. МЕНЮ '!B185</f>
        <v xml:space="preserve">Суп из овощей </v>
      </c>
      <c r="C185" s="254">
        <f>'12-18л. МЕНЮ '!C185</f>
        <v>250</v>
      </c>
      <c r="D185" s="237">
        <f>'12-18л. МЕНЮ '!D185</f>
        <v>2.29</v>
      </c>
      <c r="E185" s="348">
        <f>'12-18л. МЕНЮ '!E185</f>
        <v>3.8010000000000002</v>
      </c>
      <c r="F185" s="355">
        <f>'12-18л. МЕНЮ '!F185</f>
        <v>10.318</v>
      </c>
      <c r="G185" s="812">
        <f>'12-18л. МЕНЮ '!G185</f>
        <v>85.539000000000001</v>
      </c>
      <c r="H185" s="1120">
        <v>1.782</v>
      </c>
      <c r="I185" s="1120">
        <v>6.6199999999999995E-2</v>
      </c>
      <c r="J185" s="1120">
        <v>5.5100000000000003E-2</v>
      </c>
      <c r="K185" s="817">
        <v>136.96899999999999</v>
      </c>
      <c r="L185" s="1142">
        <v>25.975000000000001</v>
      </c>
      <c r="M185" s="1142">
        <v>28.7013</v>
      </c>
      <c r="N185" s="1142">
        <v>19.98</v>
      </c>
      <c r="O185" s="1142">
        <v>0.81299999999999994</v>
      </c>
      <c r="P185" s="1047">
        <f>'12-18л. МЕНЮ '!H185</f>
        <v>19</v>
      </c>
    </row>
    <row r="186" spans="1:16">
      <c r="A186" s="1912" t="str">
        <f>'12-18л. МЕНЮ '!I186</f>
        <v>256 /17</v>
      </c>
      <c r="B186" s="276" t="str">
        <f>'12-18л. МЕНЮ '!B186</f>
        <v>Мясо тушёное</v>
      </c>
      <c r="C186" s="254" t="str">
        <f>'12-18л. МЕНЮ '!C186</f>
        <v>50 / 50</v>
      </c>
      <c r="D186" s="237">
        <f>'12-18л. МЕНЮ '!D186</f>
        <v>12.2</v>
      </c>
      <c r="E186" s="348">
        <f>'12-18л. МЕНЮ '!E186</f>
        <v>17.38</v>
      </c>
      <c r="F186" s="355">
        <f>'12-18л. МЕНЮ '!F186</f>
        <v>2.56</v>
      </c>
      <c r="G186" s="812">
        <f>'12-18л. МЕНЮ '!G186</f>
        <v>235</v>
      </c>
      <c r="H186" s="1009">
        <v>0.18</v>
      </c>
      <c r="I186" s="1009">
        <v>0.03</v>
      </c>
      <c r="J186" s="1009">
        <v>0.1</v>
      </c>
      <c r="K186" s="1141">
        <v>0</v>
      </c>
      <c r="L186" s="1009">
        <v>21.23</v>
      </c>
      <c r="M186" s="1009">
        <v>59.4</v>
      </c>
      <c r="N186" s="1142">
        <v>23.006</v>
      </c>
      <c r="O186" s="1142">
        <v>2.4500000000000002</v>
      </c>
      <c r="P186" s="1047">
        <f>'12-18л. МЕНЮ '!H186</f>
        <v>54</v>
      </c>
    </row>
    <row r="187" spans="1:16">
      <c r="A187" s="1912" t="str">
        <f>'12-18л. МЕНЮ '!I187</f>
        <v>303 /17</v>
      </c>
      <c r="B187" s="276" t="str">
        <f>'12-18л. МЕНЮ '!B187</f>
        <v>каша вязкая ( ячневая )</v>
      </c>
      <c r="C187" s="254">
        <f>'12-18л. МЕНЮ '!C187</f>
        <v>180</v>
      </c>
      <c r="D187" s="237">
        <f>'12-18л. МЕНЮ '!D187</f>
        <v>3.742</v>
      </c>
      <c r="E187" s="348">
        <f>'12-18л. МЕНЮ '!E187</f>
        <v>3.6379999999999999</v>
      </c>
      <c r="F187" s="355">
        <f>'12-18л. МЕНЮ '!F187</f>
        <v>33.167000000000002</v>
      </c>
      <c r="G187" s="812">
        <f>'12-18л. МЕНЮ '!G187</f>
        <v>180.19200000000001</v>
      </c>
      <c r="H187" s="357">
        <v>0</v>
      </c>
      <c r="I187" s="357">
        <v>7.8750000000000001E-2</v>
      </c>
      <c r="J187" s="1779">
        <v>3.2899999999999999E-2</v>
      </c>
      <c r="K187" s="812">
        <v>13.532999999999999</v>
      </c>
      <c r="L187" s="1142">
        <v>28.190999999999999</v>
      </c>
      <c r="M187" s="1142">
        <v>16.834</v>
      </c>
      <c r="N187" s="1142">
        <v>16.625</v>
      </c>
      <c r="O187" s="1142">
        <v>0.61919999999999997</v>
      </c>
      <c r="P187" s="1047">
        <f>'12-18л. МЕНЮ '!H187</f>
        <v>27</v>
      </c>
    </row>
    <row r="188" spans="1:16">
      <c r="A188" s="1912" t="str">
        <f>'12-18л. МЕНЮ '!I188</f>
        <v>54-13хн/22</v>
      </c>
      <c r="B188" s="276" t="str">
        <f>'12-18л. МЕНЮ '!B188</f>
        <v>Напиток  из шиповника</v>
      </c>
      <c r="C188" s="254">
        <f>'12-18л. МЕНЮ '!C188</f>
        <v>200</v>
      </c>
      <c r="D188" s="237">
        <f>'12-18л. МЕНЮ '!D188</f>
        <v>0.6</v>
      </c>
      <c r="E188" s="348">
        <f>'12-18л. МЕНЮ '!E188</f>
        <v>0.2</v>
      </c>
      <c r="F188" s="355">
        <f>'12-18л. МЕНЮ '!F188</f>
        <v>15.2</v>
      </c>
      <c r="G188" s="812">
        <f>'12-18л. МЕНЮ '!G188</f>
        <v>65.3</v>
      </c>
      <c r="H188" s="355">
        <v>8</v>
      </c>
      <c r="I188" s="355">
        <v>0.01</v>
      </c>
      <c r="J188" s="355">
        <v>0.05</v>
      </c>
      <c r="K188" s="812">
        <v>9.8000000000000007</v>
      </c>
      <c r="L188" s="1009">
        <v>1.1100000000000001</v>
      </c>
      <c r="M188" s="1009">
        <v>3</v>
      </c>
      <c r="N188" s="1009">
        <v>3</v>
      </c>
      <c r="O188" s="1009">
        <v>5.3999999999999999E-2</v>
      </c>
      <c r="P188" s="1047">
        <f>'12-18л. МЕНЮ '!H188</f>
        <v>28</v>
      </c>
    </row>
    <row r="189" spans="1:16">
      <c r="A189" s="1912" t="str">
        <f>'12-18л. МЕНЮ '!I189</f>
        <v>Пром.пр.</v>
      </c>
      <c r="B189" s="276" t="str">
        <f>'12-18л. МЕНЮ '!B189</f>
        <v>Хлеб пшеничный</v>
      </c>
      <c r="C189" s="254">
        <f>'12-18л. МЕНЮ '!C189</f>
        <v>60</v>
      </c>
      <c r="D189" s="237">
        <f>'12-18л. МЕНЮ '!D189</f>
        <v>3.1560000000000001</v>
      </c>
      <c r="E189" s="348">
        <f>'12-18л. МЕНЮ '!E189</f>
        <v>0.42</v>
      </c>
      <c r="F189" s="355">
        <f>'12-18л. МЕНЮ '!F189</f>
        <v>24.48</v>
      </c>
      <c r="G189" s="812">
        <f>'12-18л. МЕНЮ '!G189</f>
        <v>114.34</v>
      </c>
      <c r="H189" s="1009">
        <v>0</v>
      </c>
      <c r="I189" s="1009">
        <v>2.1000000000000001E-2</v>
      </c>
      <c r="J189" s="1009">
        <v>0</v>
      </c>
      <c r="K189" s="772">
        <v>0</v>
      </c>
      <c r="L189" s="1009">
        <v>94.296000000000006</v>
      </c>
      <c r="M189" s="1009">
        <v>77.400000000000006</v>
      </c>
      <c r="N189" s="1009">
        <v>24.6</v>
      </c>
      <c r="O189" s="1758">
        <v>0.06</v>
      </c>
      <c r="P189" s="1047">
        <f>'12-18л. МЕНЮ '!H189</f>
        <v>12</v>
      </c>
    </row>
    <row r="190" spans="1:16">
      <c r="A190" s="1912" t="str">
        <f>'12-18л. МЕНЮ '!I190</f>
        <v>Пром.пр.</v>
      </c>
      <c r="B190" s="276" t="str">
        <f>'12-18л. МЕНЮ '!B190</f>
        <v>Хлеб ржаной</v>
      </c>
      <c r="C190" s="254">
        <f>'12-18л. МЕНЮ '!C190</f>
        <v>40</v>
      </c>
      <c r="D190" s="237">
        <f>'12-18л. МЕНЮ '!D190</f>
        <v>2.2599999999999998</v>
      </c>
      <c r="E190" s="348">
        <f>'12-18л. МЕНЮ '!E190</f>
        <v>0.48</v>
      </c>
      <c r="F190" s="355">
        <f>'12-18л. МЕНЮ '!F190</f>
        <v>16.739999999999998</v>
      </c>
      <c r="G190" s="812">
        <f>'12-18л. МЕНЮ '!G190</f>
        <v>80.319999999999993</v>
      </c>
      <c r="H190" s="256">
        <v>0</v>
      </c>
      <c r="I190" s="256">
        <v>0.08</v>
      </c>
      <c r="J190" s="256">
        <v>0</v>
      </c>
      <c r="K190" s="555">
        <v>0</v>
      </c>
      <c r="L190" s="256">
        <v>33.200000000000003</v>
      </c>
      <c r="M190" s="256">
        <v>50.54</v>
      </c>
      <c r="N190" s="256">
        <v>17.68</v>
      </c>
      <c r="O190" s="2918">
        <v>0.04</v>
      </c>
      <c r="P190" s="1047">
        <f>'12-18л. МЕНЮ '!H190</f>
        <v>13</v>
      </c>
    </row>
    <row r="191" spans="1:16" ht="15" thickBot="1">
      <c r="A191" s="1913" t="str">
        <f>'12-18л. МЕНЮ '!I191</f>
        <v>82 / 21</v>
      </c>
      <c r="B191" s="1331" t="str">
        <f>'12-18л. МЕНЮ '!B191</f>
        <v>Плоды свежие (яблоко)</v>
      </c>
      <c r="C191" s="417">
        <f>'12-18л. МЕНЮ '!C191</f>
        <v>110</v>
      </c>
      <c r="D191" s="356">
        <f>'12-18л. МЕНЮ '!D191</f>
        <v>0.44</v>
      </c>
      <c r="E191" s="358">
        <f>'12-18л. МЕНЮ '!E191</f>
        <v>0.44</v>
      </c>
      <c r="F191" s="357">
        <f>'12-18л. МЕНЮ '!F191</f>
        <v>10.78</v>
      </c>
      <c r="G191" s="886">
        <f>'12-18л. МЕНЮ '!G191</f>
        <v>48.4</v>
      </c>
      <c r="H191" s="893">
        <v>7.7</v>
      </c>
      <c r="I191" s="2475">
        <v>3.3000000000000002E-2</v>
      </c>
      <c r="J191" s="2475">
        <v>2.1999999999999999E-2</v>
      </c>
      <c r="K191" s="772">
        <v>0</v>
      </c>
      <c r="L191" s="1009">
        <v>17.71</v>
      </c>
      <c r="M191" s="1009">
        <v>14.85</v>
      </c>
      <c r="N191" s="1009">
        <v>9.9</v>
      </c>
      <c r="O191" s="1758">
        <v>2.98</v>
      </c>
      <c r="P191" s="1047">
        <f>'12-18л. МЕНЮ '!H191</f>
        <v>80</v>
      </c>
    </row>
    <row r="192" spans="1:16">
      <c r="A192" s="469" t="s">
        <v>239</v>
      </c>
      <c r="B192" s="1497"/>
      <c r="C192" s="1853">
        <f>'12-18л. МЕНЮ '!C192</f>
        <v>1020</v>
      </c>
      <c r="D192" s="2372">
        <f>'12-18л. МЕНЮ '!D192</f>
        <v>26.388000000000002</v>
      </c>
      <c r="E192" s="2373">
        <f>'12-18л. МЕНЮ '!E192</f>
        <v>31.959</v>
      </c>
      <c r="F192" s="258">
        <f>'12-18л. МЕНЮ '!F192</f>
        <v>122.345</v>
      </c>
      <c r="G192" s="2362">
        <f>'12-18л. МЕНЮ '!G192</f>
        <v>904.29100000000005</v>
      </c>
      <c r="H192" s="793">
        <f t="shared" ref="H192:O192" si="26">SUM(H184:H191)</f>
        <v>23.161999999999999</v>
      </c>
      <c r="I192" s="793">
        <f t="shared" si="26"/>
        <v>0.33894999999999997</v>
      </c>
      <c r="J192" s="793">
        <f t="shared" si="26"/>
        <v>0.27</v>
      </c>
      <c r="K192" s="891">
        <f t="shared" si="26"/>
        <v>187.93199999999999</v>
      </c>
      <c r="L192" s="891">
        <f t="shared" si="26"/>
        <v>250.91200000000001</v>
      </c>
      <c r="M192" s="793">
        <f t="shared" si="26"/>
        <v>294.32530000000003</v>
      </c>
      <c r="N192" s="793">
        <f t="shared" si="26"/>
        <v>136.79100000000003</v>
      </c>
      <c r="O192" s="897">
        <f t="shared" si="26"/>
        <v>8.2561999999999998</v>
      </c>
      <c r="P192" s="2108"/>
    </row>
    <row r="193" spans="1:16">
      <c r="A193" s="872"/>
      <c r="B193" s="1496" t="s">
        <v>11</v>
      </c>
      <c r="C193" s="1491">
        <v>0.35</v>
      </c>
      <c r="D193" s="2354">
        <f>'12-18л. МЕНЮ '!D193</f>
        <v>31.5</v>
      </c>
      <c r="E193" s="2355">
        <f>'12-18л. МЕНЮ '!E193</f>
        <v>32.200000000000003</v>
      </c>
      <c r="F193" s="2338">
        <f>'12-18л. МЕНЮ '!F193</f>
        <v>134.05000000000001</v>
      </c>
      <c r="G193" s="2341">
        <f>'12-18л. МЕНЮ '!G193</f>
        <v>952</v>
      </c>
      <c r="H193" s="930">
        <v>24.5</v>
      </c>
      <c r="I193" s="930">
        <v>0.49</v>
      </c>
      <c r="J193" s="931">
        <v>0.56000000000000005</v>
      </c>
      <c r="K193" s="932">
        <v>315</v>
      </c>
      <c r="L193" s="905">
        <v>420</v>
      </c>
      <c r="M193" s="933">
        <v>420</v>
      </c>
      <c r="N193" s="932">
        <v>105</v>
      </c>
      <c r="O193" s="2351">
        <v>6.3</v>
      </c>
      <c r="P193" s="2108"/>
    </row>
    <row r="194" spans="1:16" ht="15" thickBot="1">
      <c r="A194" s="429"/>
      <c r="B194" s="1943" t="s">
        <v>584</v>
      </c>
      <c r="C194" s="1949" t="s">
        <v>249</v>
      </c>
      <c r="D194" s="487">
        <f>'12-18л. МЕНЮ '!D194</f>
        <v>-5.68</v>
      </c>
      <c r="E194" s="489">
        <f>'12-18л. МЕНЮ '!E194</f>
        <v>-0.26195652173912976</v>
      </c>
      <c r="F194" s="488">
        <f>'12-18л. МЕНЮ '!F194</f>
        <v>-3.0561357702349881</v>
      </c>
      <c r="G194" s="1817">
        <f>'12-18л. МЕНЮ '!G194</f>
        <v>-1.7540073529411728</v>
      </c>
      <c r="H194" s="893">
        <f t="shared" ref="H194:O194" si="27">(H192*100/H611)-35</f>
        <v>-1.9114285714285728</v>
      </c>
      <c r="I194" s="893">
        <f t="shared" si="27"/>
        <v>-10.789285714285715</v>
      </c>
      <c r="J194" s="893">
        <f t="shared" si="27"/>
        <v>-18.125</v>
      </c>
      <c r="K194" s="893">
        <f t="shared" si="27"/>
        <v>-14.11866666666667</v>
      </c>
      <c r="L194" s="893">
        <f t="shared" si="27"/>
        <v>-14.090666666666667</v>
      </c>
      <c r="M194" s="893">
        <f t="shared" si="27"/>
        <v>-10.472891666666666</v>
      </c>
      <c r="N194" s="893">
        <f t="shared" si="27"/>
        <v>10.597000000000008</v>
      </c>
      <c r="O194" s="901">
        <f t="shared" si="27"/>
        <v>10.867777777777775</v>
      </c>
      <c r="P194" s="2108"/>
    </row>
    <row r="195" spans="1:16">
      <c r="A195" s="744"/>
      <c r="B195" s="1926" t="s">
        <v>287</v>
      </c>
      <c r="C195" s="46"/>
      <c r="D195" s="47"/>
      <c r="E195" s="474"/>
      <c r="F195" s="474"/>
      <c r="G195" s="474"/>
      <c r="H195" s="797"/>
      <c r="I195" s="474"/>
      <c r="J195" s="474"/>
      <c r="K195" s="474"/>
      <c r="L195" s="773"/>
      <c r="M195" s="773"/>
      <c r="N195" s="773"/>
      <c r="O195" s="773"/>
      <c r="P195" s="926"/>
    </row>
    <row r="196" spans="1:16">
      <c r="A196" s="1816" t="str">
        <f>'12-18л. МЕНЮ '!I196</f>
        <v>54-46гн/22</v>
      </c>
      <c r="B196" s="266" t="str">
        <f>'12-18л. МЕНЮ '!B196</f>
        <v>Чай фруктовый</v>
      </c>
      <c r="C196" s="254">
        <f>'12-18л. МЕНЮ '!C196</f>
        <v>200</v>
      </c>
      <c r="D196" s="1755">
        <f>'12-18л. МЕНЮ '!D196</f>
        <v>0.248</v>
      </c>
      <c r="E196" s="357">
        <f>'12-18л. МЕНЮ '!E196</f>
        <v>4.8000000000000001E-2</v>
      </c>
      <c r="F196" s="357">
        <f>'12-18л. МЕНЮ '!F196</f>
        <v>7.6760000000000002</v>
      </c>
      <c r="G196" s="886">
        <f>'12-18л. МЕНЮ '!G196</f>
        <v>32.130000000000003</v>
      </c>
      <c r="H196" s="357">
        <v>0.5</v>
      </c>
      <c r="I196" s="357">
        <v>0</v>
      </c>
      <c r="J196" s="357">
        <v>0.01</v>
      </c>
      <c r="K196" s="870">
        <v>0.6996</v>
      </c>
      <c r="L196" s="898">
        <v>6.2</v>
      </c>
      <c r="M196" s="898">
        <v>8.4</v>
      </c>
      <c r="N196" s="898">
        <v>4.7</v>
      </c>
      <c r="O196" s="898">
        <v>0.9</v>
      </c>
      <c r="P196" s="1047">
        <f>'12-18л. МЕНЮ '!H196</f>
        <v>71</v>
      </c>
    </row>
    <row r="197" spans="1:16" ht="14.25" customHeight="1">
      <c r="A197" s="1816" t="str">
        <f>'12-18л. МЕНЮ '!I197</f>
        <v>234/17</v>
      </c>
      <c r="B197" s="266" t="str">
        <f>'12-18л. МЕНЮ '!B197</f>
        <v>Котлета рыбная (минтай)</v>
      </c>
      <c r="C197" s="254">
        <f>'12-18л. МЕНЮ '!C197</f>
        <v>100</v>
      </c>
      <c r="D197" s="1755">
        <f>'12-18л. МЕНЮ '!D197</f>
        <v>11.391</v>
      </c>
      <c r="E197" s="357">
        <f>'12-18л. МЕНЮ '!E197</f>
        <v>4.7619999999999996</v>
      </c>
      <c r="F197" s="357">
        <f>'12-18л. МЕНЮ '!F197</f>
        <v>14.689</v>
      </c>
      <c r="G197" s="886">
        <f>'12-18л. МЕНЮ '!G197</f>
        <v>161.322</v>
      </c>
      <c r="H197" s="543">
        <v>0.27700000000000002</v>
      </c>
      <c r="I197" s="898">
        <v>7.4999999999999997E-2</v>
      </c>
      <c r="J197" s="1784">
        <v>0.1082</v>
      </c>
      <c r="K197" s="898">
        <v>9.31</v>
      </c>
      <c r="L197" s="1784">
        <v>56.18</v>
      </c>
      <c r="M197" s="898">
        <v>98.106899999999996</v>
      </c>
      <c r="N197" s="1784">
        <v>10.94</v>
      </c>
      <c r="O197" s="344">
        <v>0.997</v>
      </c>
      <c r="P197" s="1047">
        <f>'12-18л. МЕНЮ '!H197</f>
        <v>59</v>
      </c>
    </row>
    <row r="198" spans="1:16" ht="11.25" customHeight="1">
      <c r="A198" s="1816" t="str">
        <f>'12-18л. МЕНЮ '!I198</f>
        <v>Пром.пр.</v>
      </c>
      <c r="B198" s="266" t="str">
        <f>'12-18л. МЕНЮ '!B198</f>
        <v>Хлеб пшеничный</v>
      </c>
      <c r="C198" s="254">
        <f>'12-18л. МЕНЮ '!C198</f>
        <v>40</v>
      </c>
      <c r="D198" s="1755">
        <f>'12-18л. МЕНЮ '!D198</f>
        <v>2.1040000000000001</v>
      </c>
      <c r="E198" s="357">
        <f>'12-18л. МЕНЮ '!E198</f>
        <v>0.28000000000000003</v>
      </c>
      <c r="F198" s="357">
        <f>'12-18л. МЕНЮ '!F198</f>
        <v>16.32</v>
      </c>
      <c r="G198" s="886">
        <f>'12-18л. МЕНЮ '!G198</f>
        <v>76.215999999999994</v>
      </c>
      <c r="H198" s="1009">
        <v>0</v>
      </c>
      <c r="I198" s="1009">
        <v>1.43E-2</v>
      </c>
      <c r="J198" s="1009">
        <v>0</v>
      </c>
      <c r="K198" s="772">
        <v>0</v>
      </c>
      <c r="L198" s="1009">
        <v>62.863999999999997</v>
      </c>
      <c r="M198" s="1009">
        <v>51.6</v>
      </c>
      <c r="N198" s="1009">
        <v>16.399999999999999</v>
      </c>
      <c r="O198" s="1758">
        <v>0.04</v>
      </c>
      <c r="P198" s="1047">
        <f>'12-18л. МЕНЮ '!H198</f>
        <v>12</v>
      </c>
    </row>
    <row r="199" spans="1:16" ht="17.25" customHeight="1" thickBot="1">
      <c r="A199" s="1951" t="str">
        <f>'12-18л. МЕНЮ '!I199</f>
        <v>Пром.пр.</v>
      </c>
      <c r="B199" s="839" t="str">
        <f>'12-18л. МЕНЮ '!B199</f>
        <v xml:space="preserve">Печенье </v>
      </c>
      <c r="C199" s="417">
        <f>'12-18л. МЕНЮ '!C199</f>
        <v>15</v>
      </c>
      <c r="D199" s="1755">
        <f>'12-18л. МЕНЮ '!D199</f>
        <v>0.75</v>
      </c>
      <c r="E199" s="357">
        <f>'12-18л. МЕНЮ '!E199</f>
        <v>0.61599999999999999</v>
      </c>
      <c r="F199" s="357">
        <f>'12-18л. МЕНЮ '!F199</f>
        <v>1.0124</v>
      </c>
      <c r="G199" s="886">
        <f>'12-18л. МЕНЮ '!G199</f>
        <v>12.39</v>
      </c>
      <c r="H199" s="2392">
        <v>0</v>
      </c>
      <c r="I199" s="2392">
        <v>0</v>
      </c>
      <c r="J199" s="2392">
        <v>0</v>
      </c>
      <c r="K199" s="2393">
        <v>0</v>
      </c>
      <c r="L199" s="542">
        <v>0</v>
      </c>
      <c r="M199" s="542">
        <v>0</v>
      </c>
      <c r="N199" s="2392">
        <v>0</v>
      </c>
      <c r="O199" s="542">
        <v>0</v>
      </c>
      <c r="P199" s="1104">
        <f>'12-18л. МЕНЮ '!H199</f>
        <v>14</v>
      </c>
    </row>
    <row r="200" spans="1:16">
      <c r="A200" s="1950" t="s">
        <v>312</v>
      </c>
      <c r="B200" s="1947"/>
      <c r="C200" s="1927">
        <f>'12-18л. МЕНЮ '!C200</f>
        <v>355</v>
      </c>
      <c r="D200" s="479">
        <f>'12-18л. МЕНЮ '!D200</f>
        <v>14.492999999999999</v>
      </c>
      <c r="E200" s="793">
        <f>'12-18л. МЕНЮ '!E200</f>
        <v>5.7059999999999995</v>
      </c>
      <c r="F200" s="793">
        <f>'12-18л. МЕНЮ '!F200</f>
        <v>39.697400000000002</v>
      </c>
      <c r="G200" s="2394">
        <f>'12-18л. МЕНЮ '!G200</f>
        <v>282.05799999999999</v>
      </c>
      <c r="H200" s="793">
        <f t="shared" ref="H200:O200" si="28">SUM(H196:H199)</f>
        <v>0.77700000000000002</v>
      </c>
      <c r="I200" s="471">
        <f t="shared" si="28"/>
        <v>8.929999999999999E-2</v>
      </c>
      <c r="J200" s="471">
        <f t="shared" si="28"/>
        <v>0.1182</v>
      </c>
      <c r="K200" s="793">
        <f t="shared" si="28"/>
        <v>10.009600000000001</v>
      </c>
      <c r="L200" s="891">
        <f t="shared" si="28"/>
        <v>125.244</v>
      </c>
      <c r="M200" s="793">
        <f t="shared" si="28"/>
        <v>158.1069</v>
      </c>
      <c r="N200" s="471">
        <f t="shared" si="28"/>
        <v>32.04</v>
      </c>
      <c r="O200" s="889">
        <f t="shared" si="28"/>
        <v>1.9370000000000001</v>
      </c>
      <c r="P200" s="315"/>
    </row>
    <row r="201" spans="1:16">
      <c r="A201" s="50"/>
      <c r="B201" s="572" t="s">
        <v>11</v>
      </c>
      <c r="C201" s="1494">
        <v>0.1</v>
      </c>
      <c r="D201" s="2390">
        <f>'12-18л. МЕНЮ '!D201</f>
        <v>9</v>
      </c>
      <c r="E201" s="2391">
        <f>'12-18л. МЕНЮ '!E201</f>
        <v>9.1999999999999993</v>
      </c>
      <c r="F201" s="2391">
        <f>'12-18л. МЕНЮ '!F201</f>
        <v>38.299999999999997</v>
      </c>
      <c r="G201" s="939">
        <f>'12-18л. МЕНЮ '!G201</f>
        <v>272</v>
      </c>
      <c r="H201" s="930">
        <v>7</v>
      </c>
      <c r="I201" s="804">
        <v>0.14000000000000001</v>
      </c>
      <c r="J201" s="931">
        <v>0.16</v>
      </c>
      <c r="K201" s="939">
        <v>90</v>
      </c>
      <c r="L201" s="905">
        <v>120</v>
      </c>
      <c r="M201" s="931">
        <v>120</v>
      </c>
      <c r="N201" s="939">
        <v>30</v>
      </c>
      <c r="O201" s="2351">
        <v>1.8</v>
      </c>
      <c r="P201" s="315"/>
    </row>
    <row r="202" spans="1:16" ht="15" thickBot="1">
      <c r="A202" s="252"/>
      <c r="B202" s="856" t="s">
        <v>584</v>
      </c>
      <c r="C202" s="857" t="s">
        <v>249</v>
      </c>
      <c r="D202" s="1820">
        <f>'12-18л. МЕНЮ '!D202</f>
        <v>6.1033333333333317</v>
      </c>
      <c r="E202" s="488">
        <f>'12-18л. МЕНЮ '!E202</f>
        <v>-3.7978260869565226</v>
      </c>
      <c r="F202" s="488">
        <f>'12-18л. МЕНЮ '!F202</f>
        <v>0.36485639686684124</v>
      </c>
      <c r="G202" s="1817">
        <f>'12-18л. МЕНЮ '!G202</f>
        <v>0.3697794117647053</v>
      </c>
      <c r="H202" s="1487">
        <f t="shared" ref="H202:O202" si="29">(H200*100/H611)-10</f>
        <v>-8.89</v>
      </c>
      <c r="I202" s="1948">
        <f t="shared" si="29"/>
        <v>-3.621428571428571</v>
      </c>
      <c r="J202" s="1948">
        <f t="shared" si="29"/>
        <v>-2.6124999999999998</v>
      </c>
      <c r="K202" s="1948">
        <f t="shared" si="29"/>
        <v>-8.8878222222222227</v>
      </c>
      <c r="L202" s="1948">
        <f t="shared" si="29"/>
        <v>0.43699999999999939</v>
      </c>
      <c r="M202" s="1948">
        <f t="shared" si="29"/>
        <v>3.1755749999999985</v>
      </c>
      <c r="N202" s="1948">
        <f t="shared" si="29"/>
        <v>0.67999999999999972</v>
      </c>
      <c r="O202" s="2395">
        <f t="shared" si="29"/>
        <v>0.76111111111111285</v>
      </c>
      <c r="P202" s="315"/>
    </row>
    <row r="203" spans="1:16" ht="17.25" customHeight="1" thickBot="1">
      <c r="D203" s="496"/>
      <c r="E203" s="496"/>
      <c r="F203" s="496"/>
      <c r="G203" s="890"/>
      <c r="H203" s="496"/>
      <c r="I203" s="496"/>
      <c r="J203" s="496"/>
      <c r="K203" s="890"/>
      <c r="L203" s="916"/>
      <c r="M203" s="496"/>
      <c r="N203" s="496"/>
      <c r="O203" s="496"/>
      <c r="P203" s="315"/>
    </row>
    <row r="204" spans="1:16">
      <c r="A204" s="712"/>
      <c r="B204" s="36" t="s">
        <v>417</v>
      </c>
      <c r="C204" s="2382"/>
      <c r="D204" s="2383">
        <f t="shared" ref="D204:O204" si="30">D180+D192</f>
        <v>48.465000000000003</v>
      </c>
      <c r="E204" s="258">
        <f t="shared" si="30"/>
        <v>44.306100000000001</v>
      </c>
      <c r="F204" s="258">
        <f t="shared" si="30"/>
        <v>224.99700000000001</v>
      </c>
      <c r="G204" s="2359">
        <f t="shared" si="30"/>
        <v>1539.8070000000002</v>
      </c>
      <c r="H204" s="258">
        <f t="shared" si="30"/>
        <v>55.908000000000001</v>
      </c>
      <c r="I204" s="258">
        <f t="shared" si="30"/>
        <v>0.67035</v>
      </c>
      <c r="J204" s="258">
        <f t="shared" si="30"/>
        <v>0.53469999999999995</v>
      </c>
      <c r="K204" s="834">
        <f t="shared" si="30"/>
        <v>254.97299999999998</v>
      </c>
      <c r="L204" s="835">
        <f t="shared" si="30"/>
        <v>513.51599999999996</v>
      </c>
      <c r="M204" s="835">
        <f t="shared" si="30"/>
        <v>681.62430000000006</v>
      </c>
      <c r="N204" s="258">
        <f t="shared" si="30"/>
        <v>276.55500000000001</v>
      </c>
      <c r="O204" s="258">
        <f t="shared" si="30"/>
        <v>13.508199999999999</v>
      </c>
      <c r="P204" s="315"/>
    </row>
    <row r="205" spans="1:16" ht="17.25" customHeight="1">
      <c r="A205" s="429"/>
      <c r="B205" s="880" t="s">
        <v>11</v>
      </c>
      <c r="C205" s="2402">
        <v>0.6</v>
      </c>
      <c r="D205" s="2401">
        <f>'12-18л. МЕНЮ '!D205</f>
        <v>54</v>
      </c>
      <c r="E205" s="2029">
        <f>'12-18л. МЕНЮ '!E205</f>
        <v>55.2</v>
      </c>
      <c r="F205" s="2029">
        <f>'12-18л. МЕНЮ '!F205</f>
        <v>229.8</v>
      </c>
      <c r="G205" s="2029">
        <f>'12-18л. МЕНЮ '!G205</f>
        <v>1632</v>
      </c>
      <c r="H205" s="934">
        <v>42</v>
      </c>
      <c r="I205" s="930">
        <v>0.84</v>
      </c>
      <c r="J205" s="931">
        <v>0.96</v>
      </c>
      <c r="K205" s="1807">
        <v>540</v>
      </c>
      <c r="L205" s="1831">
        <v>720</v>
      </c>
      <c r="M205" s="1832">
        <v>720</v>
      </c>
      <c r="N205" s="1807">
        <v>180</v>
      </c>
      <c r="O205" s="930">
        <v>10.8</v>
      </c>
      <c r="P205" s="315"/>
    </row>
    <row r="206" spans="1:16" ht="15" thickBot="1">
      <c r="A206" s="252"/>
      <c r="B206" s="856" t="s">
        <v>584</v>
      </c>
      <c r="C206" s="857" t="s">
        <v>249</v>
      </c>
      <c r="D206" s="1847">
        <f t="shared" ref="D206:O206" si="31">(D204*100/D611)-60</f>
        <v>-6.1499999999999986</v>
      </c>
      <c r="E206" s="942">
        <f t="shared" si="31"/>
        <v>-11.841195652173916</v>
      </c>
      <c r="F206" s="942">
        <f t="shared" si="31"/>
        <v>-1.2540469973890325</v>
      </c>
      <c r="G206" s="942">
        <f t="shared" si="31"/>
        <v>-3.3894485294117587</v>
      </c>
      <c r="H206" s="942">
        <f t="shared" si="31"/>
        <v>19.868571428571428</v>
      </c>
      <c r="I206" s="942">
        <f t="shared" si="31"/>
        <v>-12.11785714285714</v>
      </c>
      <c r="J206" s="942">
        <f t="shared" si="31"/>
        <v>-26.581250000000004</v>
      </c>
      <c r="K206" s="942">
        <f t="shared" si="31"/>
        <v>-31.669666666666668</v>
      </c>
      <c r="L206" s="1965">
        <f t="shared" si="31"/>
        <v>-17.207000000000001</v>
      </c>
      <c r="M206" s="942">
        <f t="shared" si="31"/>
        <v>-3.1979749999999925</v>
      </c>
      <c r="N206" s="942">
        <f t="shared" si="31"/>
        <v>32.185000000000002</v>
      </c>
      <c r="O206" s="942">
        <f t="shared" si="31"/>
        <v>15.045555555555552</v>
      </c>
      <c r="P206" s="315"/>
    </row>
    <row r="207" spans="1:16" ht="15" thickBot="1">
      <c r="P207" s="315"/>
    </row>
    <row r="208" spans="1:16" ht="15.75" customHeight="1">
      <c r="A208" s="712"/>
      <c r="B208" s="36" t="s">
        <v>416</v>
      </c>
      <c r="C208" s="2382"/>
      <c r="D208" s="2383">
        <f t="shared" ref="D208:O208" si="32">D192+D200</f>
        <v>40.881</v>
      </c>
      <c r="E208" s="258">
        <f t="shared" si="32"/>
        <v>37.664999999999999</v>
      </c>
      <c r="F208" s="258">
        <f t="shared" si="32"/>
        <v>162.04239999999999</v>
      </c>
      <c r="G208" s="2359">
        <f t="shared" si="32"/>
        <v>1186.3490000000002</v>
      </c>
      <c r="H208" s="258">
        <f t="shared" si="32"/>
        <v>23.939</v>
      </c>
      <c r="I208" s="258">
        <f t="shared" si="32"/>
        <v>0.42824999999999996</v>
      </c>
      <c r="J208" s="258">
        <f t="shared" si="32"/>
        <v>0.38819999999999999</v>
      </c>
      <c r="K208" s="834">
        <f t="shared" si="32"/>
        <v>197.94159999999999</v>
      </c>
      <c r="L208" s="834">
        <f t="shared" si="32"/>
        <v>376.15600000000001</v>
      </c>
      <c r="M208" s="258">
        <f t="shared" si="32"/>
        <v>452.43220000000002</v>
      </c>
      <c r="N208" s="258">
        <f t="shared" si="32"/>
        <v>168.83100000000002</v>
      </c>
      <c r="O208" s="258">
        <f t="shared" si="32"/>
        <v>10.193199999999999</v>
      </c>
      <c r="P208" s="315"/>
    </row>
    <row r="209" spans="1:16">
      <c r="A209" s="429"/>
      <c r="B209" s="880" t="s">
        <v>11</v>
      </c>
      <c r="C209" s="1492">
        <v>0.45</v>
      </c>
      <c r="D209" s="2381">
        <f>'12-18л. МЕНЮ '!D209</f>
        <v>40.5</v>
      </c>
      <c r="E209" s="2360">
        <f>'12-18л. МЕНЮ '!E209</f>
        <v>41.4</v>
      </c>
      <c r="F209" s="2360">
        <f>'12-18л. МЕНЮ '!F209</f>
        <v>172.35</v>
      </c>
      <c r="G209" s="2397">
        <f>'12-18л. МЕНЮ '!G209</f>
        <v>1224</v>
      </c>
      <c r="H209" s="930">
        <v>31.5</v>
      </c>
      <c r="I209" s="930">
        <v>0.63</v>
      </c>
      <c r="J209" s="931">
        <v>0.72</v>
      </c>
      <c r="K209" s="933">
        <v>405</v>
      </c>
      <c r="L209" s="905">
        <v>540</v>
      </c>
      <c r="M209" s="933">
        <v>540</v>
      </c>
      <c r="N209" s="933">
        <v>135</v>
      </c>
      <c r="O209" s="930">
        <v>8.1</v>
      </c>
      <c r="P209" s="315"/>
    </row>
    <row r="210" spans="1:16" ht="15" thickBot="1">
      <c r="A210" s="252"/>
      <c r="B210" s="856" t="s">
        <v>584</v>
      </c>
      <c r="C210" s="857" t="s">
        <v>249</v>
      </c>
      <c r="D210" s="2384">
        <f t="shared" ref="D210:O210" si="33">(D208*100/D611)-45</f>
        <v>0.42333333333333201</v>
      </c>
      <c r="E210" s="1488">
        <f t="shared" si="33"/>
        <v>-4.0597826086956488</v>
      </c>
      <c r="F210" s="1488">
        <f t="shared" si="33"/>
        <v>-2.6912793733681539</v>
      </c>
      <c r="G210" s="2361">
        <f t="shared" si="33"/>
        <v>-1.3842279411764622</v>
      </c>
      <c r="H210" s="1488">
        <f t="shared" si="33"/>
        <v>-10.801428571428573</v>
      </c>
      <c r="I210" s="1488">
        <f t="shared" si="33"/>
        <v>-14.410714285714288</v>
      </c>
      <c r="J210" s="1488">
        <f t="shared" si="33"/>
        <v>-20.737500000000001</v>
      </c>
      <c r="K210" s="1488">
        <f t="shared" si="33"/>
        <v>-23.006488888888889</v>
      </c>
      <c r="L210" s="1488">
        <f t="shared" si="33"/>
        <v>-13.653666666666666</v>
      </c>
      <c r="M210" s="1488">
        <f t="shared" si="33"/>
        <v>-7.2973166666666671</v>
      </c>
      <c r="N210" s="1488">
        <f t="shared" si="33"/>
        <v>11.277000000000008</v>
      </c>
      <c r="O210" s="1488">
        <f t="shared" si="33"/>
        <v>11.628888888888888</v>
      </c>
      <c r="P210" s="315"/>
    </row>
    <row r="211" spans="1:16" ht="12.75" customHeight="1" thickBot="1">
      <c r="P211" s="315"/>
    </row>
    <row r="212" spans="1:16" ht="13.5" customHeight="1">
      <c r="A212" s="881" t="s">
        <v>495</v>
      </c>
      <c r="B212" s="36"/>
      <c r="C212" s="2382"/>
      <c r="D212" s="2400">
        <f t="shared" ref="D212:O212" si="34">D180+D192+D200</f>
        <v>62.957999999999998</v>
      </c>
      <c r="E212" s="806">
        <f t="shared" si="34"/>
        <v>50.012100000000004</v>
      </c>
      <c r="F212" s="806">
        <f t="shared" si="34"/>
        <v>264.69440000000003</v>
      </c>
      <c r="G212" s="2398">
        <f t="shared" si="34"/>
        <v>1821.8650000000002</v>
      </c>
      <c r="H212" s="806">
        <f t="shared" si="34"/>
        <v>56.685000000000002</v>
      </c>
      <c r="I212" s="806">
        <f t="shared" si="34"/>
        <v>0.75964999999999994</v>
      </c>
      <c r="J212" s="806">
        <f t="shared" si="34"/>
        <v>0.65289999999999992</v>
      </c>
      <c r="K212" s="944">
        <f t="shared" si="34"/>
        <v>264.98259999999999</v>
      </c>
      <c r="L212" s="950">
        <f t="shared" si="34"/>
        <v>638.76</v>
      </c>
      <c r="M212" s="944">
        <f t="shared" si="34"/>
        <v>839.73120000000006</v>
      </c>
      <c r="N212" s="944">
        <f t="shared" si="34"/>
        <v>308.59500000000003</v>
      </c>
      <c r="O212" s="806">
        <f t="shared" si="34"/>
        <v>15.445199999999998</v>
      </c>
      <c r="P212" s="315"/>
    </row>
    <row r="213" spans="1:16" ht="12.75" customHeight="1">
      <c r="A213" s="872"/>
      <c r="B213" s="873" t="s">
        <v>11</v>
      </c>
      <c r="C213" s="1492">
        <v>0.7</v>
      </c>
      <c r="D213" s="2381">
        <f>'12-18л. МЕНЮ '!D213</f>
        <v>63</v>
      </c>
      <c r="E213" s="2360">
        <f>'12-18л. МЕНЮ '!E213</f>
        <v>64.400000000000006</v>
      </c>
      <c r="F213" s="2360">
        <f>'12-18л. МЕНЮ '!F213</f>
        <v>268.10000000000002</v>
      </c>
      <c r="G213" s="2399">
        <f>'12-18л. МЕНЮ '!G213</f>
        <v>1904</v>
      </c>
      <c r="H213" s="930">
        <v>49</v>
      </c>
      <c r="I213" s="804">
        <v>0.98</v>
      </c>
      <c r="J213" s="879">
        <v>1.1200000000000001</v>
      </c>
      <c r="K213" s="931">
        <v>630</v>
      </c>
      <c r="L213" s="905">
        <v>840</v>
      </c>
      <c r="M213" s="931">
        <v>840</v>
      </c>
      <c r="N213" s="931">
        <v>210</v>
      </c>
      <c r="O213" s="930">
        <v>12.6</v>
      </c>
      <c r="P213" s="315"/>
    </row>
    <row r="214" spans="1:16" ht="15.75" customHeight="1" thickBot="1">
      <c r="A214" s="252"/>
      <c r="B214" s="856" t="s">
        <v>584</v>
      </c>
      <c r="C214" s="857" t="s">
        <v>249</v>
      </c>
      <c r="D214" s="2384">
        <f t="shared" ref="D214:O214" si="35">(D212*100/D611)-70</f>
        <v>-4.6666666666666856E-2</v>
      </c>
      <c r="E214" s="1488">
        <f t="shared" si="35"/>
        <v>-15.639021739130435</v>
      </c>
      <c r="F214" s="1488">
        <f t="shared" si="35"/>
        <v>-0.88919060052218413</v>
      </c>
      <c r="G214" s="2361">
        <f t="shared" si="35"/>
        <v>-3.0196691176470551</v>
      </c>
      <c r="H214" s="1488">
        <f t="shared" si="35"/>
        <v>10.978571428571428</v>
      </c>
      <c r="I214" s="1488">
        <f t="shared" si="35"/>
        <v>-15.739285714285721</v>
      </c>
      <c r="J214" s="1488">
        <f t="shared" si="35"/>
        <v>-29.193750000000009</v>
      </c>
      <c r="K214" s="1488">
        <f t="shared" si="35"/>
        <v>-40.557488888888891</v>
      </c>
      <c r="L214" s="2133">
        <f t="shared" si="35"/>
        <v>-16.770000000000003</v>
      </c>
      <c r="M214" s="1488">
        <f t="shared" si="35"/>
        <v>-2.2399999999990428E-2</v>
      </c>
      <c r="N214" s="1488">
        <f t="shared" si="35"/>
        <v>32.865000000000009</v>
      </c>
      <c r="O214" s="1488">
        <f t="shared" si="35"/>
        <v>15.806666666666658</v>
      </c>
      <c r="P214" s="315"/>
    </row>
    <row r="215" spans="1:16">
      <c r="P215" s="957"/>
    </row>
    <row r="216" spans="1:16" ht="15" customHeight="1">
      <c r="C216" s="14"/>
      <c r="D216" s="40"/>
      <c r="E216" s="40"/>
      <c r="F216" s="40"/>
      <c r="G216" s="589"/>
      <c r="H216" s="161"/>
      <c r="I216" s="161"/>
      <c r="J216" s="40"/>
      <c r="K216" s="161"/>
      <c r="L216" s="161"/>
      <c r="M216" s="161"/>
      <c r="N216" s="161"/>
      <c r="O216" s="161"/>
      <c r="P216" s="927"/>
    </row>
    <row r="217" spans="1:16" ht="16.5" customHeight="1">
      <c r="C217" s="11" t="s">
        <v>253</v>
      </c>
      <c r="O217"/>
      <c r="P217" s="315"/>
    </row>
    <row r="218" spans="1:16" ht="20.25" customHeight="1">
      <c r="B218" s="765" t="s">
        <v>477</v>
      </c>
      <c r="C218"/>
      <c r="D218" s="317"/>
      <c r="O218"/>
      <c r="P218" s="315"/>
    </row>
    <row r="219" spans="1:16" ht="14.25" customHeight="1">
      <c r="B219" s="12" t="s">
        <v>478</v>
      </c>
      <c r="C219" s="154"/>
      <c r="D219" s="2"/>
      <c r="E219"/>
      <c r="O219"/>
      <c r="P219" s="315"/>
    </row>
    <row r="220" spans="1:16" ht="18" customHeight="1">
      <c r="D220" s="765" t="s">
        <v>510</v>
      </c>
      <c r="E220"/>
      <c r="F220" s="21"/>
      <c r="G220" s="21"/>
      <c r="J220" s="98"/>
      <c r="O220"/>
      <c r="P220" s="315"/>
    </row>
    <row r="221" spans="1:16">
      <c r="B221" s="1" t="s">
        <v>314</v>
      </c>
      <c r="J221" s="317"/>
      <c r="O221"/>
      <c r="P221" s="315"/>
    </row>
    <row r="222" spans="1:16">
      <c r="B222" s="21" t="s">
        <v>250</v>
      </c>
      <c r="J222" s="322"/>
      <c r="O222"/>
      <c r="P222" s="315"/>
    </row>
    <row r="223" spans="1:16" ht="15.6">
      <c r="A223" s="718" t="s">
        <v>531</v>
      </c>
      <c r="B223" s="22"/>
      <c r="C223"/>
      <c r="I223" s="24" t="s">
        <v>0</v>
      </c>
      <c r="J223"/>
      <c r="K223" s="2" t="s">
        <v>777</v>
      </c>
      <c r="L223" s="22"/>
      <c r="M223" s="22"/>
      <c r="N223" s="28"/>
      <c r="P223" s="315"/>
    </row>
    <row r="224" spans="1:16" ht="21.6" thickBot="1">
      <c r="B224" s="98" t="s">
        <v>517</v>
      </c>
      <c r="C224" s="27" t="s">
        <v>1</v>
      </c>
      <c r="D224" s="2080"/>
      <c r="E224" s="2080"/>
      <c r="F224" s="2080"/>
      <c r="G224" s="2080"/>
      <c r="H224" s="2080"/>
      <c r="I224" s="2080"/>
      <c r="J224" s="2080"/>
      <c r="K224" s="2080"/>
      <c r="L224" s="2080"/>
      <c r="M224" s="2080"/>
      <c r="N224" s="2080"/>
      <c r="O224" s="2080"/>
      <c r="P224" s="315"/>
    </row>
    <row r="225" spans="1:16" ht="15" thickBot="1">
      <c r="A225" s="852" t="s">
        <v>513</v>
      </c>
      <c r="B225" s="85"/>
      <c r="C225" s="766" t="s">
        <v>222</v>
      </c>
      <c r="D225" s="2331" t="s">
        <v>769</v>
      </c>
      <c r="E225" s="2326"/>
      <c r="F225" s="2326"/>
      <c r="G225" s="2276" t="s">
        <v>770</v>
      </c>
      <c r="H225" s="786" t="s">
        <v>481</v>
      </c>
      <c r="I225" s="787"/>
      <c r="J225" s="787"/>
      <c r="K225" s="788"/>
      <c r="L225" s="780" t="s">
        <v>486</v>
      </c>
      <c r="M225" s="34"/>
      <c r="N225" s="768"/>
      <c r="O225" s="34"/>
      <c r="P225" s="852" t="s">
        <v>508</v>
      </c>
    </row>
    <row r="226" spans="1:16">
      <c r="A226" s="444" t="s">
        <v>475</v>
      </c>
      <c r="B226" s="439" t="s">
        <v>228</v>
      </c>
      <c r="C226" s="767" t="s">
        <v>229</v>
      </c>
      <c r="D226" s="2333" t="s">
        <v>230</v>
      </c>
      <c r="E226" s="852" t="s">
        <v>55</v>
      </c>
      <c r="F226" s="2332" t="s">
        <v>56</v>
      </c>
      <c r="G226" s="2340" t="s">
        <v>771</v>
      </c>
      <c r="H226" s="784" t="s">
        <v>482</v>
      </c>
      <c r="I226" s="785" t="s">
        <v>483</v>
      </c>
      <c r="J226" s="866" t="s">
        <v>484</v>
      </c>
      <c r="K226" s="783" t="s">
        <v>485</v>
      </c>
      <c r="L226" s="790" t="s">
        <v>487</v>
      </c>
      <c r="M226" s="776" t="s">
        <v>488</v>
      </c>
      <c r="N226" s="774" t="s">
        <v>489</v>
      </c>
      <c r="O226" s="791" t="s">
        <v>490</v>
      </c>
      <c r="P226" s="853" t="s">
        <v>509</v>
      </c>
    </row>
    <row r="227" spans="1:16" ht="15" thickBot="1">
      <c r="A227" s="444" t="s">
        <v>476</v>
      </c>
      <c r="B227" s="1938"/>
      <c r="C227" s="446"/>
      <c r="D227" s="2330" t="s">
        <v>6</v>
      </c>
      <c r="E227" s="447" t="s">
        <v>7</v>
      </c>
      <c r="F227" s="447" t="s">
        <v>8</v>
      </c>
      <c r="G227" s="449" t="s">
        <v>599</v>
      </c>
      <c r="H227" s="47"/>
      <c r="I227" s="797"/>
      <c r="K227" s="797"/>
      <c r="L227" s="794" t="s">
        <v>491</v>
      </c>
      <c r="M227" s="883" t="s">
        <v>492</v>
      </c>
      <c r="N227" s="795" t="s">
        <v>493</v>
      </c>
      <c r="O227" s="796" t="s">
        <v>494</v>
      </c>
      <c r="P227" s="853" t="s">
        <v>421</v>
      </c>
    </row>
    <row r="228" spans="1:16">
      <c r="A228" s="78"/>
      <c r="B228" s="1926" t="s">
        <v>182</v>
      </c>
      <c r="C228" s="1971"/>
      <c r="D228" s="2640"/>
      <c r="E228" s="2639"/>
      <c r="F228" s="2639"/>
      <c r="G228" s="2859"/>
      <c r="H228" s="452"/>
      <c r="I228" s="453"/>
      <c r="J228" s="453"/>
      <c r="K228" s="809"/>
      <c r="L228" s="800"/>
      <c r="M228" s="800"/>
      <c r="N228" s="628"/>
      <c r="O228" s="800"/>
      <c r="P228" s="928"/>
    </row>
    <row r="229" spans="1:16">
      <c r="A229" s="1970" t="str">
        <f>'12-18л. МЕНЮ '!I226</f>
        <v>223 /17</v>
      </c>
      <c r="B229" s="285" t="str">
        <f>'12-18л. МЕНЮ '!B226</f>
        <v>Запеканка из творога с</v>
      </c>
      <c r="C229" s="1443" t="str">
        <f>'12-18л. МЕНЮ '!C226</f>
        <v>163 / 37</v>
      </c>
      <c r="D229" s="1967">
        <f>'12-18л. МЕНЮ '!D226</f>
        <v>25.132999999999999</v>
      </c>
      <c r="E229" s="1784">
        <f>'12-18л. МЕНЮ '!E226</f>
        <v>15.234</v>
      </c>
      <c r="F229" s="898">
        <f>'12-18л. МЕНЮ '!F226</f>
        <v>47.465000000000003</v>
      </c>
      <c r="G229" s="1967">
        <f>'12-18л. МЕНЮ '!G226</f>
        <v>466.84300000000002</v>
      </c>
      <c r="H229" s="1967">
        <v>0.45100000000000001</v>
      </c>
      <c r="I229" s="898">
        <v>9.1899999999999996E-2</v>
      </c>
      <c r="J229" s="1784">
        <v>4.8000000000000001E-2</v>
      </c>
      <c r="K229" s="898">
        <v>72.093999999999994</v>
      </c>
      <c r="L229" s="1786">
        <v>135.63999999999999</v>
      </c>
      <c r="M229" s="898">
        <v>131.6</v>
      </c>
      <c r="N229" s="1784">
        <v>19.43</v>
      </c>
      <c r="O229" s="898">
        <v>1.1000000000000001</v>
      </c>
      <c r="P229" s="1050">
        <f>'12-18л. МЕНЮ '!H226</f>
        <v>63</v>
      </c>
    </row>
    <row r="230" spans="1:16" ht="10.5" customHeight="1">
      <c r="A230" s="1972"/>
      <c r="B230" s="180" t="str">
        <f>'12-18л. МЕНЮ '!B227</f>
        <v>молоком сгущённым</v>
      </c>
      <c r="C230" s="1957"/>
      <c r="D230" s="2864"/>
      <c r="E230" s="2863"/>
      <c r="F230" s="1778"/>
      <c r="G230" s="2864"/>
      <c r="H230" s="1968"/>
      <c r="I230" s="771"/>
      <c r="J230" s="894"/>
      <c r="K230" s="823"/>
      <c r="L230" s="821"/>
      <c r="M230" s="822"/>
      <c r="N230" s="821"/>
      <c r="O230" s="822"/>
      <c r="P230" s="1974"/>
    </row>
    <row r="231" spans="1:16">
      <c r="A231" s="1969" t="str">
        <f>'12-18л. МЕНЮ '!I228</f>
        <v>54-2гн/22</v>
      </c>
      <c r="B231" s="757" t="str">
        <f>'12-18л. МЕНЮ '!B228</f>
        <v>Чай с сахаром</v>
      </c>
      <c r="C231" s="1213">
        <f>'12-18л. МЕНЮ '!C228</f>
        <v>200</v>
      </c>
      <c r="D231" s="2860">
        <f>'12-18л. МЕНЮ '!D228</f>
        <v>0.2</v>
      </c>
      <c r="E231" s="2861">
        <f>'12-18л. МЕНЮ '!E228</f>
        <v>0</v>
      </c>
      <c r="F231" s="2862">
        <f>'12-18л. МЕНЮ '!F228</f>
        <v>6.5</v>
      </c>
      <c r="G231" s="2861">
        <f>'12-18л. МЕНЮ '!G228</f>
        <v>26.8</v>
      </c>
      <c r="H231" s="355">
        <v>0.04</v>
      </c>
      <c r="I231" s="355">
        <v>0</v>
      </c>
      <c r="J231" s="355">
        <v>0.01</v>
      </c>
      <c r="K231" s="772">
        <v>0.3</v>
      </c>
      <c r="L231" s="1009">
        <v>4.5</v>
      </c>
      <c r="M231" s="1009">
        <v>7.2</v>
      </c>
      <c r="N231" s="1009">
        <v>3.8</v>
      </c>
      <c r="O231" s="1009">
        <v>0.73</v>
      </c>
      <c r="P231" s="1973">
        <f>'12-18л. МЕНЮ '!H228</f>
        <v>68</v>
      </c>
    </row>
    <row r="232" spans="1:16">
      <c r="A232" s="1970" t="str">
        <f>'12-18л. МЕНЮ '!I229</f>
        <v>14/17</v>
      </c>
      <c r="B232" s="285" t="str">
        <f>'12-18л. МЕНЮ '!B229</f>
        <v xml:space="preserve">Масло порциями </v>
      </c>
      <c r="C232" s="179">
        <f>'12-18л. МЕНЮ '!C229</f>
        <v>10</v>
      </c>
      <c r="D232" s="1967">
        <f>'12-18л. МЕНЮ '!D229</f>
        <v>0.08</v>
      </c>
      <c r="E232" s="898">
        <f>'12-18л. МЕНЮ '!E229</f>
        <v>7.25</v>
      </c>
      <c r="F232" s="1784">
        <f>'12-18л. МЕНЮ '!F229</f>
        <v>0.13</v>
      </c>
      <c r="G232" s="898">
        <f>'12-18л. МЕНЮ '!G229</f>
        <v>66.09</v>
      </c>
      <c r="H232" s="350">
        <v>0</v>
      </c>
      <c r="I232" s="348">
        <v>0</v>
      </c>
      <c r="J232" s="348">
        <v>0.01</v>
      </c>
      <c r="K232" s="772">
        <v>40</v>
      </c>
      <c r="L232" s="256">
        <v>2.4</v>
      </c>
      <c r="M232" s="256">
        <v>3</v>
      </c>
      <c r="N232" s="348">
        <v>0</v>
      </c>
      <c r="O232" s="256">
        <v>0.02</v>
      </c>
      <c r="P232" s="1050">
        <f>'12-18л. МЕНЮ '!H229</f>
        <v>9</v>
      </c>
    </row>
    <row r="233" spans="1:16">
      <c r="A233" s="1970" t="str">
        <f>'12-18л. МЕНЮ '!I230</f>
        <v>Пром.пр.</v>
      </c>
      <c r="B233" s="285" t="str">
        <f>'12-18л. МЕНЮ '!B230</f>
        <v>Хлеб пшеничный</v>
      </c>
      <c r="C233" s="179">
        <f>'12-18л. МЕНЮ '!C230</f>
        <v>40</v>
      </c>
      <c r="D233" s="1967">
        <f>'12-18л. МЕНЮ '!D230</f>
        <v>2.1040000000000001</v>
      </c>
      <c r="E233" s="898">
        <f>'12-18л. МЕНЮ '!E230</f>
        <v>0.28000000000000003</v>
      </c>
      <c r="F233" s="1784">
        <f>'12-18л. МЕНЮ '!F230</f>
        <v>16.32</v>
      </c>
      <c r="G233" s="898">
        <f>'12-18л. МЕНЮ '!G230</f>
        <v>76.215999999999994</v>
      </c>
      <c r="H233" s="1009">
        <v>0</v>
      </c>
      <c r="I233" s="1009">
        <v>1.43E-2</v>
      </c>
      <c r="J233" s="1009">
        <v>0</v>
      </c>
      <c r="K233" s="772">
        <v>0</v>
      </c>
      <c r="L233" s="1009">
        <v>62.863999999999997</v>
      </c>
      <c r="M233" s="1009">
        <v>51.6</v>
      </c>
      <c r="N233" s="1009">
        <v>16.399999999999999</v>
      </c>
      <c r="O233" s="1758">
        <v>0.04</v>
      </c>
      <c r="P233" s="1050">
        <f>'12-18л. МЕНЮ '!H230</f>
        <v>12</v>
      </c>
    </row>
    <row r="234" spans="1:16" ht="15" thickBot="1">
      <c r="A234" s="1852" t="str">
        <f>'12-18л. МЕНЮ '!I231</f>
        <v>82 / 21</v>
      </c>
      <c r="B234" s="839" t="str">
        <f>'12-18л. МЕНЮ '!B231</f>
        <v>Плоды свежие ( яблоко )</v>
      </c>
      <c r="C234" s="417">
        <f>'12-18л. МЕНЮ '!C231</f>
        <v>100</v>
      </c>
      <c r="D234" s="1967">
        <f>'12-18л. МЕНЮ '!D231</f>
        <v>0.4</v>
      </c>
      <c r="E234" s="898">
        <f>'12-18л. МЕНЮ '!E231</f>
        <v>0.4</v>
      </c>
      <c r="F234" s="1784">
        <f>'12-18л. МЕНЮ '!F231</f>
        <v>9.8000000000000007</v>
      </c>
      <c r="G234" s="1774">
        <f>'12-18л. МЕНЮ '!G231</f>
        <v>44</v>
      </c>
      <c r="H234" s="898">
        <v>7</v>
      </c>
      <c r="I234" s="898">
        <v>0.03</v>
      </c>
      <c r="J234" s="898">
        <v>0.02</v>
      </c>
      <c r="K234" s="870">
        <v>0</v>
      </c>
      <c r="L234" s="898">
        <v>16.100000000000001</v>
      </c>
      <c r="M234" s="898">
        <v>11</v>
      </c>
      <c r="N234" s="898">
        <v>9</v>
      </c>
      <c r="O234" s="898">
        <v>2.21</v>
      </c>
      <c r="P234" s="1047">
        <f>'12-18л. МЕНЮ '!H231</f>
        <v>80</v>
      </c>
    </row>
    <row r="235" spans="1:16">
      <c r="A235" s="469" t="s">
        <v>251</v>
      </c>
      <c r="B235" s="550"/>
      <c r="C235" s="1853">
        <f>'12-18л. МЕНЮ '!C232</f>
        <v>550</v>
      </c>
      <c r="D235" s="2406">
        <f>'12-18л. МЕНЮ '!D232</f>
        <v>27.916999999999994</v>
      </c>
      <c r="E235" s="2407">
        <f>'12-18л. МЕНЮ '!E232</f>
        <v>23.164000000000001</v>
      </c>
      <c r="F235" s="2408">
        <f>'12-18л. МЕНЮ '!F232</f>
        <v>80.215000000000003</v>
      </c>
      <c r="G235" s="2407">
        <f>'12-18л. МЕНЮ '!G232</f>
        <v>679.94900000000007</v>
      </c>
      <c r="H235" s="258">
        <f t="shared" ref="H235:O235" si="36">SUM(H229:H234)</f>
        <v>7.4909999999999997</v>
      </c>
      <c r="I235" s="258">
        <f t="shared" si="36"/>
        <v>0.13619999999999999</v>
      </c>
      <c r="J235" s="258">
        <f t="shared" si="36"/>
        <v>8.8000000000000009E-2</v>
      </c>
      <c r="K235" s="834">
        <f t="shared" si="36"/>
        <v>112.39399999999999</v>
      </c>
      <c r="L235" s="834">
        <f t="shared" si="36"/>
        <v>221.50399999999999</v>
      </c>
      <c r="M235" s="258">
        <f t="shared" si="36"/>
        <v>204.39999999999998</v>
      </c>
      <c r="N235" s="258">
        <f t="shared" si="36"/>
        <v>48.629999999999995</v>
      </c>
      <c r="O235" s="713">
        <f t="shared" si="36"/>
        <v>4.0999999999999996</v>
      </c>
      <c r="P235" s="2108"/>
    </row>
    <row r="236" spans="1:16">
      <c r="A236" s="872"/>
      <c r="B236" s="1496" t="s">
        <v>11</v>
      </c>
      <c r="C236" s="1491">
        <v>0.25</v>
      </c>
      <c r="D236" s="2409">
        <f>'12-18л. МЕНЮ '!D233</f>
        <v>22.5</v>
      </c>
      <c r="E236" s="2404">
        <f>'12-18л. МЕНЮ '!E233</f>
        <v>23</v>
      </c>
      <c r="F236" s="2405">
        <f>'12-18л. МЕНЮ '!F233</f>
        <v>95.75</v>
      </c>
      <c r="G236" s="2404">
        <f>'12-18л. МЕНЮ '!G233</f>
        <v>680</v>
      </c>
      <c r="H236" s="1808">
        <v>17.5</v>
      </c>
      <c r="I236" s="930">
        <v>0.35</v>
      </c>
      <c r="J236" s="931">
        <v>0.4</v>
      </c>
      <c r="K236" s="939">
        <v>225</v>
      </c>
      <c r="L236" s="905">
        <v>300</v>
      </c>
      <c r="M236" s="933">
        <v>300</v>
      </c>
      <c r="N236" s="939">
        <v>75</v>
      </c>
      <c r="O236" s="2351">
        <v>4.5</v>
      </c>
      <c r="P236" s="2108"/>
    </row>
    <row r="237" spans="1:16" ht="15" thickBot="1">
      <c r="A237" s="429"/>
      <c r="B237" s="1943" t="s">
        <v>585</v>
      </c>
      <c r="C237" s="1949" t="s">
        <v>249</v>
      </c>
      <c r="D237" s="892">
        <f>'12-18л. МЕНЮ '!D234</f>
        <v>6.0188888888888812</v>
      </c>
      <c r="E237" s="893">
        <f>'12-18л. МЕНЮ '!E234</f>
        <v>0.17826086956521792</v>
      </c>
      <c r="F237" s="2410">
        <f>'12-18л. МЕНЮ '!F234</f>
        <v>-4.0561357702349881</v>
      </c>
      <c r="G237" s="893">
        <f>'12-18л. МЕНЮ '!G234</f>
        <v>-1.8749999999982947E-3</v>
      </c>
      <c r="H237" s="893">
        <f t="shared" ref="H237:O237" si="37">(H235*100/H611)-25</f>
        <v>-14.29857142857143</v>
      </c>
      <c r="I237" s="893">
        <f t="shared" si="37"/>
        <v>-15.271428571428572</v>
      </c>
      <c r="J237" s="893">
        <f t="shared" si="37"/>
        <v>-19.5</v>
      </c>
      <c r="K237" s="893">
        <f t="shared" si="37"/>
        <v>-12.511777777777779</v>
      </c>
      <c r="L237" s="893">
        <f t="shared" si="37"/>
        <v>-6.5413333333333341</v>
      </c>
      <c r="M237" s="893">
        <f t="shared" si="37"/>
        <v>-7.9666666666666686</v>
      </c>
      <c r="N237" s="893">
        <f t="shared" si="37"/>
        <v>-8.7899999999999991</v>
      </c>
      <c r="O237" s="901">
        <f t="shared" si="37"/>
        <v>-2.222222222222225</v>
      </c>
      <c r="P237" s="2125"/>
    </row>
    <row r="238" spans="1:16">
      <c r="A238" s="78"/>
      <c r="B238" s="1916" t="s">
        <v>142</v>
      </c>
      <c r="C238" s="46"/>
      <c r="D238" s="829"/>
      <c r="E238" s="822"/>
      <c r="F238" s="822"/>
      <c r="G238" s="899"/>
      <c r="H238" s="822"/>
      <c r="I238" s="822"/>
      <c r="J238" s="822"/>
      <c r="K238" s="822"/>
      <c r="L238" s="822"/>
      <c r="M238" s="822"/>
      <c r="N238" s="822"/>
      <c r="O238" s="822"/>
      <c r="P238" s="926"/>
    </row>
    <row r="239" spans="1:16">
      <c r="A239" s="1912" t="str">
        <f>'12-18л. МЕНЮ '!I236</f>
        <v>54-2з/22г.</v>
      </c>
      <c r="B239" s="266" t="str">
        <f>'12-18л. МЕНЮ '!B236</f>
        <v>Огурец  свежий в нарезке</v>
      </c>
      <c r="C239" s="254">
        <f>'12-18л. МЕНЮ '!C236</f>
        <v>80</v>
      </c>
      <c r="D239" s="237">
        <f>'12-18л. МЕНЮ '!D236</f>
        <v>0.64</v>
      </c>
      <c r="E239" s="348">
        <f>'12-18л. МЕНЮ '!E236</f>
        <v>0.1</v>
      </c>
      <c r="F239" s="348">
        <f>'12-18л. МЕНЮ '!F236</f>
        <v>2</v>
      </c>
      <c r="G239" s="884">
        <f>'12-18л. МЕНЮ '!G236</f>
        <v>11.3</v>
      </c>
      <c r="H239" s="348">
        <v>8</v>
      </c>
      <c r="I239" s="348">
        <v>0.03</v>
      </c>
      <c r="J239" s="348">
        <v>0.03</v>
      </c>
      <c r="K239" s="828">
        <v>8</v>
      </c>
      <c r="L239" s="1008">
        <v>18</v>
      </c>
      <c r="M239" s="256">
        <v>34</v>
      </c>
      <c r="N239" s="256">
        <v>11</v>
      </c>
      <c r="O239" s="869">
        <v>0.5</v>
      </c>
      <c r="P239" s="1047">
        <f>'12-18л. МЕНЮ '!H236</f>
        <v>1</v>
      </c>
    </row>
    <row r="240" spans="1:16">
      <c r="A240" s="1912" t="str">
        <f>'12-18л. МЕНЮ '!I237</f>
        <v>ТТК /102 /17</v>
      </c>
      <c r="B240" s="266" t="str">
        <f>'12-18л. МЕНЮ '!B237</f>
        <v>Суп  картофельный с горохом</v>
      </c>
      <c r="C240" s="254">
        <f>'12-18л. МЕНЮ '!C237</f>
        <v>250</v>
      </c>
      <c r="D240" s="237">
        <f>'12-18л. МЕНЮ '!D237</f>
        <v>5.5270000000000001</v>
      </c>
      <c r="E240" s="348">
        <f>'12-18л. МЕНЮ '!E237</f>
        <v>4.1079999999999997</v>
      </c>
      <c r="F240" s="348">
        <f>'12-18л. МЕНЮ '!F237</f>
        <v>27.84</v>
      </c>
      <c r="G240" s="884">
        <f>'12-18л. МЕНЮ '!G237</f>
        <v>170.416</v>
      </c>
      <c r="H240" s="1120">
        <v>4.6020000000000003</v>
      </c>
      <c r="I240" s="355">
        <v>0.1709</v>
      </c>
      <c r="J240" s="355">
        <v>6.9599999999999995E-2</v>
      </c>
      <c r="K240" s="772">
        <v>134.65899999999999</v>
      </c>
      <c r="L240" s="1009">
        <v>34.701999999999998</v>
      </c>
      <c r="M240" s="1009">
        <v>98.132599999999996</v>
      </c>
      <c r="N240" s="1009">
        <v>33.67</v>
      </c>
      <c r="O240" s="1009">
        <v>1.8022</v>
      </c>
      <c r="P240" s="1047">
        <f>'12-18л. МЕНЮ '!H237</f>
        <v>20</v>
      </c>
    </row>
    <row r="241" spans="1:16">
      <c r="A241" s="1912" t="str">
        <f>'12-18л. МЕНЮ '!I238</f>
        <v>258/17</v>
      </c>
      <c r="B241" s="266" t="str">
        <f>'12-18л. МЕНЮ '!B238</f>
        <v>Мясо духовое</v>
      </c>
      <c r="C241" s="254">
        <f>'12-18л. МЕНЮ '!C238</f>
        <v>200</v>
      </c>
      <c r="D241" s="237">
        <f>'12-18л. МЕНЮ '!D238</f>
        <v>12.51</v>
      </c>
      <c r="E241" s="348">
        <f>'12-18л. МЕНЮ '!E238</f>
        <v>28.19</v>
      </c>
      <c r="F241" s="348">
        <f>'12-18л. МЕНЮ '!F238</f>
        <v>19.190000000000001</v>
      </c>
      <c r="G241" s="884">
        <f>'12-18л. МЕНЮ '!G238</f>
        <v>380.03</v>
      </c>
      <c r="H241" s="1120">
        <v>8.58</v>
      </c>
      <c r="I241" s="1120">
        <v>0.38129999999999997</v>
      </c>
      <c r="J241" s="1120">
        <v>0.82</v>
      </c>
      <c r="K241" s="772">
        <v>26.24</v>
      </c>
      <c r="L241" s="1009">
        <v>19.920000000000002</v>
      </c>
      <c r="M241" s="1009">
        <v>154.13999999999999</v>
      </c>
      <c r="N241" s="1009">
        <v>24.25</v>
      </c>
      <c r="O241" s="1009">
        <v>2.41</v>
      </c>
      <c r="P241" s="1047">
        <f>'12-18л. МЕНЮ '!H238</f>
        <v>52</v>
      </c>
    </row>
    <row r="242" spans="1:16">
      <c r="A242" s="1912" t="str">
        <f>'12-18л. МЕНЮ '!I239</f>
        <v>ТТК/502/21</v>
      </c>
      <c r="B242" s="266" t="str">
        <f>'12-18л. МЕНЮ '!B239</f>
        <v>Какао с молоком и витаминами</v>
      </c>
      <c r="C242" s="254">
        <f>'12-18л. МЕНЮ '!C239</f>
        <v>200</v>
      </c>
      <c r="D242" s="237">
        <f>'12-18л. МЕНЮ '!D239</f>
        <v>6.0010000000000003</v>
      </c>
      <c r="E242" s="348">
        <f>'12-18л. МЕНЮ '!E239</f>
        <v>4.8540000000000001</v>
      </c>
      <c r="F242" s="348">
        <f>'12-18л. МЕНЮ '!F239</f>
        <v>18.192</v>
      </c>
      <c r="G242" s="884">
        <f>'12-18л. МЕНЮ '!G239</f>
        <v>139.53700000000001</v>
      </c>
      <c r="H242" s="355">
        <v>1.046</v>
      </c>
      <c r="I242" s="355">
        <v>6.2E-2</v>
      </c>
      <c r="J242" s="355">
        <v>0.252</v>
      </c>
      <c r="K242" s="772">
        <v>26.512</v>
      </c>
      <c r="L242" s="1754">
        <v>214.048</v>
      </c>
      <c r="M242" s="1009">
        <v>172.6</v>
      </c>
      <c r="N242" s="355">
        <v>34.695</v>
      </c>
      <c r="O242" s="2475">
        <v>0.755</v>
      </c>
      <c r="P242" s="1047">
        <f>'12-18л. МЕНЮ '!H239</f>
        <v>66</v>
      </c>
    </row>
    <row r="243" spans="1:16">
      <c r="A243" s="1912" t="str">
        <f>'12-18л. МЕНЮ '!I240</f>
        <v>54-1з/22г.</v>
      </c>
      <c r="B243" s="266" t="str">
        <f>'12-18л. МЕНЮ '!B240</f>
        <v>Сыр твёрдых сортов в нарезке</v>
      </c>
      <c r="C243" s="254">
        <f>'12-18л. МЕНЮ '!C240</f>
        <v>30</v>
      </c>
      <c r="D243" s="237">
        <f>'12-18л. МЕНЮ '!D240</f>
        <v>7</v>
      </c>
      <c r="E243" s="348">
        <f>'12-18л. МЕНЮ '!E240</f>
        <v>8.8000000000000007</v>
      </c>
      <c r="F243" s="348">
        <f>'12-18л. МЕНЮ '!F240</f>
        <v>0</v>
      </c>
      <c r="G243" s="884">
        <f>'12-18л. МЕНЮ '!G240</f>
        <v>107.5</v>
      </c>
      <c r="H243" s="348">
        <v>0.21</v>
      </c>
      <c r="I243" s="348">
        <v>0.01</v>
      </c>
      <c r="J243" s="348">
        <v>0.09</v>
      </c>
      <c r="K243" s="828">
        <v>78</v>
      </c>
      <c r="L243" s="256">
        <v>264</v>
      </c>
      <c r="M243" s="256">
        <v>150</v>
      </c>
      <c r="N243" s="1009">
        <v>11</v>
      </c>
      <c r="O243" s="1009">
        <v>0.3</v>
      </c>
      <c r="P243" s="1047">
        <f>'12-18л. МЕНЮ '!H240</f>
        <v>10</v>
      </c>
    </row>
    <row r="244" spans="1:16">
      <c r="A244" s="1912" t="str">
        <f>'12-18л. МЕНЮ '!I241</f>
        <v>Пром.пр.</v>
      </c>
      <c r="B244" s="266" t="str">
        <f>'12-18л. МЕНЮ '!B241</f>
        <v>Хлеб пшеничный</v>
      </c>
      <c r="C244" s="254">
        <f>'12-18л. МЕНЮ '!C241</f>
        <v>40</v>
      </c>
      <c r="D244" s="237">
        <f>'12-18л. МЕНЮ '!D241</f>
        <v>2.1040000000000001</v>
      </c>
      <c r="E244" s="348">
        <f>'12-18л. МЕНЮ '!E241</f>
        <v>0.28000000000000003</v>
      </c>
      <c r="F244" s="348">
        <f>'12-18л. МЕНЮ '!F241</f>
        <v>16.32</v>
      </c>
      <c r="G244" s="884">
        <f>'12-18л. МЕНЮ '!G241</f>
        <v>76.215999999999994</v>
      </c>
      <c r="H244" s="1009">
        <v>0</v>
      </c>
      <c r="I244" s="1009">
        <v>1.43E-2</v>
      </c>
      <c r="J244" s="1009">
        <v>0</v>
      </c>
      <c r="K244" s="772">
        <v>0</v>
      </c>
      <c r="L244" s="1009">
        <v>62.863999999999997</v>
      </c>
      <c r="M244" s="1009">
        <v>51.6</v>
      </c>
      <c r="N244" s="1009">
        <v>16.399999999999999</v>
      </c>
      <c r="O244" s="1758">
        <v>0.04</v>
      </c>
      <c r="P244" s="1047">
        <f>'12-18л. МЕНЮ '!H241</f>
        <v>12</v>
      </c>
    </row>
    <row r="245" spans="1:16" ht="15" thickBot="1">
      <c r="A245" s="1913" t="str">
        <f>'12-18л. МЕНЮ '!I242</f>
        <v>Пром.пр.</v>
      </c>
      <c r="B245" s="839" t="str">
        <f>'12-18л. МЕНЮ '!B242</f>
        <v>Хлеб ржаной</v>
      </c>
      <c r="C245" s="417">
        <f>'12-18л. МЕНЮ '!C242</f>
        <v>40</v>
      </c>
      <c r="D245" s="356">
        <f>'12-18л. МЕНЮ '!D242</f>
        <v>2.2599999999999998</v>
      </c>
      <c r="E245" s="358">
        <f>'12-18л. МЕНЮ '!E242</f>
        <v>0.48</v>
      </c>
      <c r="F245" s="358">
        <f>'12-18л. МЕНЮ '!F242</f>
        <v>16.739999999999998</v>
      </c>
      <c r="G245" s="2352">
        <f>'12-18л. МЕНЮ '!G242</f>
        <v>80.319999999999993</v>
      </c>
      <c r="H245" s="256">
        <v>0</v>
      </c>
      <c r="I245" s="256">
        <v>0.08</v>
      </c>
      <c r="J245" s="256">
        <v>0</v>
      </c>
      <c r="K245" s="555">
        <v>0</v>
      </c>
      <c r="L245" s="256">
        <v>33.200000000000003</v>
      </c>
      <c r="M245" s="256">
        <v>50.54</v>
      </c>
      <c r="N245" s="256">
        <v>17.68</v>
      </c>
      <c r="O245" s="2918">
        <v>0.04</v>
      </c>
      <c r="P245" s="1047">
        <f>'12-18л. МЕНЮ '!H242</f>
        <v>13</v>
      </c>
    </row>
    <row r="246" spans="1:16">
      <c r="A246" s="1975" t="s">
        <v>239</v>
      </c>
      <c r="B246" s="1497"/>
      <c r="C246" s="1851">
        <f>'12-18л. МЕНЮ '!C243</f>
        <v>840</v>
      </c>
      <c r="D246" s="2372">
        <f>'12-18л. МЕНЮ '!D243</f>
        <v>36.042000000000002</v>
      </c>
      <c r="E246" s="2373">
        <f>'12-18л. МЕНЮ '!E243</f>
        <v>46.812000000000005</v>
      </c>
      <c r="F246" s="2373">
        <f>'12-18л. МЕНЮ '!F243</f>
        <v>100.282</v>
      </c>
      <c r="G246" s="2411">
        <f>'12-18л. МЕНЮ '!G243</f>
        <v>965.31899999999996</v>
      </c>
      <c r="H246" s="258">
        <f t="shared" ref="H246:O246" si="38">SUM(H239:H245)</f>
        <v>22.438000000000002</v>
      </c>
      <c r="I246" s="258">
        <f t="shared" si="38"/>
        <v>0.74849999999999983</v>
      </c>
      <c r="J246" s="258">
        <f t="shared" si="38"/>
        <v>1.2616000000000001</v>
      </c>
      <c r="K246" s="834">
        <f t="shared" si="38"/>
        <v>273.411</v>
      </c>
      <c r="L246" s="834">
        <f t="shared" si="38"/>
        <v>646.73400000000015</v>
      </c>
      <c r="M246" s="258">
        <f t="shared" si="38"/>
        <v>711.01260000000002</v>
      </c>
      <c r="N246" s="258">
        <f t="shared" si="38"/>
        <v>148.69500000000002</v>
      </c>
      <c r="O246" s="713">
        <f t="shared" si="38"/>
        <v>5.8472</v>
      </c>
      <c r="P246" s="2108"/>
    </row>
    <row r="247" spans="1:16" ht="18.75" customHeight="1">
      <c r="A247" s="50"/>
      <c r="B247" s="572" t="s">
        <v>11</v>
      </c>
      <c r="C247" s="1491">
        <v>0.35</v>
      </c>
      <c r="D247" s="2354">
        <f>'12-18л. МЕНЮ '!D244</f>
        <v>31.5</v>
      </c>
      <c r="E247" s="2355">
        <f>'12-18л. МЕНЮ '!E244</f>
        <v>32.200000000000003</v>
      </c>
      <c r="F247" s="2355">
        <f>'12-18л. МЕНЮ '!F244</f>
        <v>134.05000000000001</v>
      </c>
      <c r="G247" s="2356">
        <f>'12-18л. МЕНЮ '!G244</f>
        <v>952</v>
      </c>
      <c r="H247" s="930">
        <v>24.5</v>
      </c>
      <c r="I247" s="930">
        <v>0.49</v>
      </c>
      <c r="J247" s="931">
        <v>0.56000000000000005</v>
      </c>
      <c r="K247" s="932">
        <v>315</v>
      </c>
      <c r="L247" s="905">
        <v>420</v>
      </c>
      <c r="M247" s="933">
        <v>420</v>
      </c>
      <c r="N247" s="932">
        <v>105</v>
      </c>
      <c r="O247" s="2351">
        <v>6.3</v>
      </c>
      <c r="P247" s="2108"/>
    </row>
    <row r="248" spans="1:16" ht="15" thickBot="1">
      <c r="A248" s="429"/>
      <c r="B248" s="1943" t="s">
        <v>585</v>
      </c>
      <c r="C248" s="1949" t="s">
        <v>249</v>
      </c>
      <c r="D248" s="487">
        <f>'12-18л. МЕНЮ '!D245</f>
        <v>5.0466666666666669</v>
      </c>
      <c r="E248" s="489">
        <f>'12-18л. МЕНЮ '!E245</f>
        <v>15.882608695652181</v>
      </c>
      <c r="F248" s="489">
        <f>'12-18л. МЕНЮ '!F245</f>
        <v>-8.8167101827676255</v>
      </c>
      <c r="G248" s="2412">
        <f>'12-18л. МЕНЮ '!G245</f>
        <v>0.48966911764705401</v>
      </c>
      <c r="H248" s="893">
        <f t="shared" ref="H248:O248" si="39">(H246*100/H611)-35</f>
        <v>-2.9457142857142813</v>
      </c>
      <c r="I248" s="893">
        <f t="shared" si="39"/>
        <v>18.464285714285701</v>
      </c>
      <c r="J248" s="893">
        <f t="shared" si="39"/>
        <v>43.850000000000009</v>
      </c>
      <c r="K248" s="893">
        <f t="shared" si="39"/>
        <v>-4.6210000000000022</v>
      </c>
      <c r="L248" s="893">
        <f t="shared" si="39"/>
        <v>18.894500000000015</v>
      </c>
      <c r="M248" s="893">
        <f t="shared" si="39"/>
        <v>24.251050000000006</v>
      </c>
      <c r="N248" s="893">
        <f t="shared" si="39"/>
        <v>14.565000000000005</v>
      </c>
      <c r="O248" s="901">
        <f t="shared" si="39"/>
        <v>-2.5155555555555509</v>
      </c>
      <c r="P248" s="2108"/>
    </row>
    <row r="249" spans="1:16">
      <c r="A249" s="744"/>
      <c r="B249" s="1926" t="s">
        <v>287</v>
      </c>
      <c r="C249" s="57"/>
      <c r="D249" s="2489"/>
      <c r="E249" s="800"/>
      <c r="F249" s="800"/>
      <c r="G249" s="2490"/>
      <c r="H249" s="800"/>
      <c r="I249" s="800"/>
      <c r="J249" s="800"/>
      <c r="K249" s="800"/>
      <c r="L249" s="800"/>
      <c r="M249" s="800"/>
      <c r="N249" s="800"/>
      <c r="O249" s="2491"/>
      <c r="P249" s="928"/>
    </row>
    <row r="250" spans="1:16">
      <c r="A250" s="1815" t="str">
        <f>'12-18л. МЕНЮ '!I247</f>
        <v>54-3гн/22</v>
      </c>
      <c r="B250" s="285" t="str">
        <f>'12-18л. МЕНЮ '!B247</f>
        <v>Чай без сахара</v>
      </c>
      <c r="C250" s="419">
        <f>'12-18л. МЕНЮ '!C247</f>
        <v>200</v>
      </c>
      <c r="D250" s="1755">
        <f>'12-18л. МЕНЮ '!D247</f>
        <v>0.2</v>
      </c>
      <c r="E250" s="357">
        <f>'12-18л. МЕНЮ '!E247</f>
        <v>0</v>
      </c>
      <c r="F250" s="357">
        <f>'12-18л. МЕНЮ '!F247</f>
        <v>0.1</v>
      </c>
      <c r="G250" s="886">
        <f>'12-18л. МЕНЮ '!G247</f>
        <v>1.4</v>
      </c>
      <c r="H250" s="355">
        <v>0.04</v>
      </c>
      <c r="I250" s="355">
        <v>0</v>
      </c>
      <c r="J250" s="355">
        <v>0.01</v>
      </c>
      <c r="K250" s="772">
        <v>0.3</v>
      </c>
      <c r="L250" s="1009">
        <v>4.4000000000000004</v>
      </c>
      <c r="M250" s="1009">
        <v>7.2</v>
      </c>
      <c r="N250" s="1009">
        <v>3.8</v>
      </c>
      <c r="O250" s="1758">
        <v>0.71</v>
      </c>
      <c r="P250" s="971">
        <f>'12-18л. МЕНЮ '!H247</f>
        <v>72</v>
      </c>
    </row>
    <row r="251" spans="1:16" ht="14.25" customHeight="1">
      <c r="A251" s="1815" t="str">
        <f>'12-18л. МЕНЮ '!I248</f>
        <v>224 /17</v>
      </c>
      <c r="B251" s="285" t="str">
        <f>'12-18л. МЕНЮ '!B248</f>
        <v xml:space="preserve">Запеканка из творога и моркови с </v>
      </c>
      <c r="C251" s="419" t="str">
        <f>'12-18л. МЕНЮ '!C248</f>
        <v>156/ 24</v>
      </c>
      <c r="D251" s="1783">
        <f>'12-18л. МЕНЮ '!D248</f>
        <v>8.0210000000000008</v>
      </c>
      <c r="E251" s="357">
        <f>'12-18л. МЕНЮ '!E248</f>
        <v>11.12</v>
      </c>
      <c r="F251" s="1779">
        <f>'12-18л. МЕНЮ '!F248</f>
        <v>39.488999999999997</v>
      </c>
      <c r="G251" s="870">
        <f>'12-18л. МЕНЮ '!G248</f>
        <v>290.12</v>
      </c>
      <c r="H251" s="2482">
        <v>1.4510000000000001</v>
      </c>
      <c r="I251" s="357">
        <v>0.01</v>
      </c>
      <c r="J251" s="1779">
        <v>3.4000000000000002E-2</v>
      </c>
      <c r="K251" s="870">
        <v>210.18</v>
      </c>
      <c r="L251" s="1786">
        <v>22.666</v>
      </c>
      <c r="M251" s="898">
        <v>25.172999999999998</v>
      </c>
      <c r="N251" s="1784">
        <v>4.6188000000000002</v>
      </c>
      <c r="O251" s="2492">
        <v>1.0256000000000001</v>
      </c>
      <c r="P251" s="971">
        <f>'12-18л. МЕНЮ '!H248</f>
        <v>62</v>
      </c>
    </row>
    <row r="252" spans="1:16" ht="9.75" customHeight="1" thickBot="1">
      <c r="A252" s="1976"/>
      <c r="B252" s="851" t="str">
        <f>'12-18л. МЕНЮ '!B249</f>
        <v>молоком сгущённым</v>
      </c>
      <c r="C252" s="2481"/>
      <c r="D252" s="2493"/>
      <c r="E252" s="2122"/>
      <c r="F252" s="2494"/>
      <c r="G252" s="2495"/>
      <c r="H252" s="2496"/>
      <c r="I252" s="895"/>
      <c r="J252" s="900"/>
      <c r="K252" s="2497"/>
      <c r="L252" s="770"/>
      <c r="M252" s="779"/>
      <c r="N252" s="770"/>
      <c r="O252" s="2498"/>
      <c r="P252" s="929"/>
    </row>
    <row r="253" spans="1:16">
      <c r="A253" s="1975" t="s">
        <v>312</v>
      </c>
      <c r="B253" s="1497"/>
      <c r="C253" s="1853">
        <f>'12-18л. МЕНЮ '!C250</f>
        <v>380</v>
      </c>
      <c r="D253" s="2483">
        <f>'12-18л. МЕНЮ '!D250</f>
        <v>8.2210000000000001</v>
      </c>
      <c r="E253" s="2484">
        <f>'12-18л. МЕНЮ '!E250</f>
        <v>11.12</v>
      </c>
      <c r="F253" s="2484">
        <f>'12-18л. МЕНЮ '!F250</f>
        <v>39.588999999999999</v>
      </c>
      <c r="G253" s="2485">
        <f>'12-18л. МЕНЮ '!G250</f>
        <v>291.52</v>
      </c>
      <c r="H253" s="2486">
        <f t="shared" ref="H253:O253" si="40">SUM(H250:H252)</f>
        <v>1.4910000000000001</v>
      </c>
      <c r="I253" s="2486">
        <f t="shared" si="40"/>
        <v>0.01</v>
      </c>
      <c r="J253" s="2486">
        <f t="shared" si="40"/>
        <v>4.4000000000000004E-2</v>
      </c>
      <c r="K253" s="2487">
        <f t="shared" si="40"/>
        <v>210.48000000000002</v>
      </c>
      <c r="L253" s="2487">
        <f t="shared" si="40"/>
        <v>27.066000000000003</v>
      </c>
      <c r="M253" s="2486">
        <f t="shared" si="40"/>
        <v>32.372999999999998</v>
      </c>
      <c r="N253" s="2486">
        <f t="shared" si="40"/>
        <v>8.4188000000000009</v>
      </c>
      <c r="O253" s="2488">
        <f t="shared" si="40"/>
        <v>1.7356</v>
      </c>
      <c r="P253" s="315"/>
    </row>
    <row r="254" spans="1:16">
      <c r="A254" s="50"/>
      <c r="B254" s="572" t="s">
        <v>11</v>
      </c>
      <c r="C254" s="1491">
        <v>0.1</v>
      </c>
      <c r="D254" s="2358">
        <f>'12-18л. МЕНЮ '!D251</f>
        <v>9</v>
      </c>
      <c r="E254" s="2338">
        <f>'12-18л. МЕНЮ '!E251</f>
        <v>9.1999999999999993</v>
      </c>
      <c r="F254" s="2338">
        <f>'12-18л. МЕНЮ '!F251</f>
        <v>38.299999999999997</v>
      </c>
      <c r="G254" s="2341">
        <f>'12-18л. МЕНЮ '!G251</f>
        <v>272</v>
      </c>
      <c r="H254" s="930">
        <v>7</v>
      </c>
      <c r="I254" s="930">
        <v>0.14000000000000001</v>
      </c>
      <c r="J254" s="931">
        <v>0.16</v>
      </c>
      <c r="K254" s="939">
        <v>90</v>
      </c>
      <c r="L254" s="905">
        <v>120</v>
      </c>
      <c r="M254" s="931">
        <v>120</v>
      </c>
      <c r="N254" s="939">
        <v>30</v>
      </c>
      <c r="O254" s="2351">
        <v>1.8</v>
      </c>
      <c r="P254" s="315"/>
    </row>
    <row r="255" spans="1:16" ht="15" thickBot="1">
      <c r="A255" s="252"/>
      <c r="B255" s="856" t="s">
        <v>585</v>
      </c>
      <c r="C255" s="908" t="s">
        <v>249</v>
      </c>
      <c r="D255" s="1820">
        <f>'12-18л. МЕНЮ '!D252</f>
        <v>-0.86555555555555586</v>
      </c>
      <c r="E255" s="488">
        <f>'12-18л. МЕНЮ '!E252</f>
        <v>2.0869565217391308</v>
      </c>
      <c r="F255" s="488">
        <f>'12-18л. МЕНЮ '!F252</f>
        <v>0.33655352480417733</v>
      </c>
      <c r="G255" s="1817">
        <f>'12-18л. МЕНЮ '!G252</f>
        <v>0.71764705882352864</v>
      </c>
      <c r="H255" s="1487">
        <f t="shared" ref="H255:O255" si="41">(H253*100/H611)-10</f>
        <v>-7.8699999999999992</v>
      </c>
      <c r="I255" s="1487">
        <f t="shared" si="41"/>
        <v>-9.2857142857142865</v>
      </c>
      <c r="J255" s="1487">
        <f t="shared" si="41"/>
        <v>-7.25</v>
      </c>
      <c r="K255" s="1487">
        <f t="shared" si="41"/>
        <v>13.386666666666667</v>
      </c>
      <c r="L255" s="1487">
        <f t="shared" si="41"/>
        <v>-7.7444999999999995</v>
      </c>
      <c r="M255" s="1487">
        <f t="shared" si="41"/>
        <v>-7.3022500000000008</v>
      </c>
      <c r="N255" s="1487">
        <f t="shared" si="41"/>
        <v>-7.1937333333333324</v>
      </c>
      <c r="O255" s="2413">
        <f t="shared" si="41"/>
        <v>-0.35777777777777686</v>
      </c>
      <c r="P255" s="315"/>
    </row>
    <row r="256" spans="1:16">
      <c r="P256" s="315"/>
    </row>
    <row r="257" spans="1:16" ht="15" thickBot="1">
      <c r="A257" s="1837"/>
      <c r="B257" s="2111"/>
      <c r="C257" s="1838"/>
      <c r="D257" s="2096"/>
      <c r="E257" s="537"/>
      <c r="F257" s="537"/>
      <c r="G257" s="538"/>
      <c r="H257" s="2096"/>
      <c r="I257" s="537"/>
      <c r="J257" s="537"/>
      <c r="K257" s="538"/>
      <c r="L257" s="578"/>
      <c r="M257" s="578"/>
      <c r="N257" s="578"/>
      <c r="O257" s="578"/>
      <c r="P257" s="315"/>
    </row>
    <row r="258" spans="1:16">
      <c r="A258" s="712"/>
      <c r="B258" s="36" t="s">
        <v>417</v>
      </c>
      <c r="C258" s="2382"/>
      <c r="D258" s="1849">
        <f t="shared" ref="D258:G258" si="42">D235+D246</f>
        <v>63.958999999999996</v>
      </c>
      <c r="E258" s="793">
        <f t="shared" si="42"/>
        <v>69.975999999999999</v>
      </c>
      <c r="F258" s="793">
        <f t="shared" si="42"/>
        <v>180.49700000000001</v>
      </c>
      <c r="G258" s="2116">
        <f t="shared" si="42"/>
        <v>1645.268</v>
      </c>
      <c r="H258" s="258">
        <f t="shared" ref="H258:O258" si="43">H235+H246</f>
        <v>29.929000000000002</v>
      </c>
      <c r="I258" s="258">
        <f t="shared" si="43"/>
        <v>0.88469999999999982</v>
      </c>
      <c r="J258" s="258">
        <f t="shared" si="43"/>
        <v>1.3496000000000001</v>
      </c>
      <c r="K258" s="834">
        <f t="shared" si="43"/>
        <v>385.80500000000001</v>
      </c>
      <c r="L258" s="835">
        <f t="shared" si="43"/>
        <v>868.23800000000017</v>
      </c>
      <c r="M258" s="835">
        <f t="shared" si="43"/>
        <v>915.4126</v>
      </c>
      <c r="N258" s="258">
        <f t="shared" si="43"/>
        <v>197.32500000000002</v>
      </c>
      <c r="O258" s="258">
        <f t="shared" si="43"/>
        <v>9.9471999999999987</v>
      </c>
      <c r="P258" s="315"/>
    </row>
    <row r="259" spans="1:16">
      <c r="A259" s="429"/>
      <c r="B259" s="880" t="s">
        <v>11</v>
      </c>
      <c r="C259" s="1492">
        <v>0.6</v>
      </c>
      <c r="D259" s="2381">
        <f>'12-18л. МЕНЮ '!D258</f>
        <v>54</v>
      </c>
      <c r="E259" s="2360">
        <f>'12-18л. МЕНЮ '!E258</f>
        <v>55.2</v>
      </c>
      <c r="F259" s="2360">
        <f>'12-18л. МЕНЮ '!F258</f>
        <v>229.8</v>
      </c>
      <c r="G259" s="2396">
        <f>'12-18л. МЕНЮ '!G258</f>
        <v>1632</v>
      </c>
      <c r="H259" s="940">
        <v>42</v>
      </c>
      <c r="I259" s="930">
        <v>0.84</v>
      </c>
      <c r="J259" s="931">
        <v>0.96</v>
      </c>
      <c r="K259" s="939">
        <v>540</v>
      </c>
      <c r="L259" s="905">
        <v>720</v>
      </c>
      <c r="M259" s="931">
        <v>720</v>
      </c>
      <c r="N259" s="939">
        <v>180</v>
      </c>
      <c r="O259" s="930">
        <v>10.8</v>
      </c>
      <c r="P259" s="315"/>
    </row>
    <row r="260" spans="1:16" ht="15" thickBot="1">
      <c r="A260" s="252"/>
      <c r="B260" s="856" t="s">
        <v>585</v>
      </c>
      <c r="C260" s="857" t="s">
        <v>249</v>
      </c>
      <c r="D260" s="2416">
        <f t="shared" ref="D260:O260" si="44">(D258*100/D611)-60</f>
        <v>11.065555555555548</v>
      </c>
      <c r="E260" s="2414">
        <f t="shared" si="44"/>
        <v>16.060869565217402</v>
      </c>
      <c r="F260" s="2414">
        <f t="shared" si="44"/>
        <v>-12.87284595300261</v>
      </c>
      <c r="G260" s="2415">
        <f t="shared" si="44"/>
        <v>0.48779411764705571</v>
      </c>
      <c r="H260" s="942">
        <f t="shared" si="44"/>
        <v>-17.244285714285716</v>
      </c>
      <c r="I260" s="942">
        <f t="shared" si="44"/>
        <v>3.192857142857136</v>
      </c>
      <c r="J260" s="942">
        <f t="shared" si="44"/>
        <v>24.349999999999994</v>
      </c>
      <c r="K260" s="942">
        <f t="shared" si="44"/>
        <v>-17.132777777777775</v>
      </c>
      <c r="L260" s="942">
        <f t="shared" si="44"/>
        <v>12.353166666666681</v>
      </c>
      <c r="M260" s="942">
        <f t="shared" si="44"/>
        <v>16.284383333333324</v>
      </c>
      <c r="N260" s="942">
        <f t="shared" si="44"/>
        <v>5.7750000000000057</v>
      </c>
      <c r="O260" s="942">
        <f t="shared" si="44"/>
        <v>-4.7377777777777794</v>
      </c>
      <c r="P260" s="315"/>
    </row>
    <row r="261" spans="1:16" ht="15" thickBot="1">
      <c r="P261" s="315"/>
    </row>
    <row r="262" spans="1:16">
      <c r="A262" s="712"/>
      <c r="B262" s="36" t="s">
        <v>416</v>
      </c>
      <c r="C262" s="37"/>
      <c r="D262" s="152">
        <f t="shared" ref="D262:G262" si="45">D246+D253</f>
        <v>44.263000000000005</v>
      </c>
      <c r="E262" s="258">
        <f t="shared" si="45"/>
        <v>57.932000000000002</v>
      </c>
      <c r="F262" s="258">
        <f t="shared" si="45"/>
        <v>139.87099999999998</v>
      </c>
      <c r="G262" s="2359">
        <f t="shared" si="45"/>
        <v>1256.8389999999999</v>
      </c>
      <c r="H262" s="258">
        <f t="shared" ref="H262:O262" si="46">H246+H253</f>
        <v>23.929000000000002</v>
      </c>
      <c r="I262" s="258">
        <f t="shared" si="46"/>
        <v>0.75849999999999984</v>
      </c>
      <c r="J262" s="258">
        <f t="shared" si="46"/>
        <v>1.3056000000000001</v>
      </c>
      <c r="K262" s="835">
        <f t="shared" si="46"/>
        <v>483.89100000000002</v>
      </c>
      <c r="L262" s="834">
        <f t="shared" si="46"/>
        <v>673.80000000000018</v>
      </c>
      <c r="M262" s="834">
        <f t="shared" si="46"/>
        <v>743.38560000000007</v>
      </c>
      <c r="N262" s="258">
        <f t="shared" si="46"/>
        <v>157.11380000000003</v>
      </c>
      <c r="O262" s="713">
        <f t="shared" si="46"/>
        <v>7.5827999999999998</v>
      </c>
      <c r="P262" s="315"/>
    </row>
    <row r="263" spans="1:16">
      <c r="A263" s="429"/>
      <c r="B263" s="880" t="s">
        <v>11</v>
      </c>
      <c r="C263" s="1489">
        <v>0.45</v>
      </c>
      <c r="D263" s="2420">
        <f>'12-18л. МЕНЮ '!D262</f>
        <v>40.5</v>
      </c>
      <c r="E263" s="2360">
        <f>'12-18л. МЕНЮ '!E262</f>
        <v>41.4</v>
      </c>
      <c r="F263" s="2360">
        <f>'12-18л. МЕНЮ '!F262</f>
        <v>172.35</v>
      </c>
      <c r="G263" s="2029">
        <f>'12-18л. МЕНЮ '!G262</f>
        <v>1224</v>
      </c>
      <c r="H263" s="2360">
        <v>31.5</v>
      </c>
      <c r="I263" s="930">
        <v>0.63</v>
      </c>
      <c r="J263" s="931">
        <v>0.72</v>
      </c>
      <c r="K263" s="933">
        <v>405</v>
      </c>
      <c r="L263" s="905">
        <v>540</v>
      </c>
      <c r="M263" s="933">
        <v>540</v>
      </c>
      <c r="N263" s="933">
        <v>135</v>
      </c>
      <c r="O263" s="2351">
        <v>8.1</v>
      </c>
      <c r="P263" s="315"/>
    </row>
    <row r="264" spans="1:16" ht="15" thickBot="1">
      <c r="A264" s="252"/>
      <c r="B264" s="856" t="s">
        <v>585</v>
      </c>
      <c r="C264" s="908" t="s">
        <v>249</v>
      </c>
      <c r="D264" s="941">
        <f t="shared" ref="D264:O264" si="47">(D262*100/D611)-45</f>
        <v>4.1811111111111146</v>
      </c>
      <c r="E264" s="942">
        <f t="shared" si="47"/>
        <v>17.969565217391299</v>
      </c>
      <c r="F264" s="942">
        <f t="shared" si="47"/>
        <v>-8.4801566579634482</v>
      </c>
      <c r="G264" s="942">
        <f t="shared" si="47"/>
        <v>1.2073161764705844</v>
      </c>
      <c r="H264" s="942">
        <f t="shared" si="47"/>
        <v>-10.815714285714286</v>
      </c>
      <c r="I264" s="942">
        <f t="shared" si="47"/>
        <v>9.1785714285714164</v>
      </c>
      <c r="J264" s="942">
        <f t="shared" si="47"/>
        <v>36.599999999999994</v>
      </c>
      <c r="K264" s="942">
        <f t="shared" si="47"/>
        <v>8.765666666666668</v>
      </c>
      <c r="L264" s="942">
        <f t="shared" si="47"/>
        <v>11.150000000000013</v>
      </c>
      <c r="M264" s="942">
        <f t="shared" si="47"/>
        <v>16.948800000000013</v>
      </c>
      <c r="N264" s="942">
        <f t="shared" si="47"/>
        <v>7.3712666666666777</v>
      </c>
      <c r="O264" s="943">
        <f t="shared" si="47"/>
        <v>-2.8733333333333348</v>
      </c>
      <c r="P264" s="315"/>
    </row>
    <row r="265" spans="1:16" ht="15" thickBot="1">
      <c r="N265"/>
      <c r="P265" s="315"/>
    </row>
    <row r="266" spans="1:16">
      <c r="A266" s="881" t="s">
        <v>495</v>
      </c>
      <c r="B266" s="579"/>
      <c r="C266" s="2382"/>
      <c r="D266" s="2417">
        <f t="shared" ref="D266:G266" si="48">D235+D246+D253</f>
        <v>72.179999999999993</v>
      </c>
      <c r="E266" s="806">
        <f t="shared" si="48"/>
        <v>81.096000000000004</v>
      </c>
      <c r="F266" s="806">
        <f t="shared" si="48"/>
        <v>220.08600000000001</v>
      </c>
      <c r="G266" s="2398">
        <f t="shared" si="48"/>
        <v>1936.788</v>
      </c>
      <c r="H266" s="806">
        <f t="shared" ref="H266:O266" si="49">H235+H246+H253</f>
        <v>31.42</v>
      </c>
      <c r="I266" s="806">
        <f t="shared" si="49"/>
        <v>0.89469999999999983</v>
      </c>
      <c r="J266" s="806">
        <f t="shared" si="49"/>
        <v>1.3936000000000002</v>
      </c>
      <c r="K266" s="950">
        <f t="shared" si="49"/>
        <v>596.28500000000008</v>
      </c>
      <c r="L266" s="950">
        <f t="shared" si="49"/>
        <v>895.3040000000002</v>
      </c>
      <c r="M266" s="950">
        <f t="shared" si="49"/>
        <v>947.78560000000004</v>
      </c>
      <c r="N266" s="806">
        <f t="shared" si="49"/>
        <v>205.74380000000002</v>
      </c>
      <c r="O266" s="806">
        <f t="shared" si="49"/>
        <v>11.682799999999999</v>
      </c>
      <c r="P266" s="315"/>
    </row>
    <row r="267" spans="1:16">
      <c r="A267" s="872"/>
      <c r="B267" s="2418" t="s">
        <v>11</v>
      </c>
      <c r="C267" s="1492">
        <v>0.7</v>
      </c>
      <c r="D267" s="2381">
        <f>'12-18л. МЕНЮ '!D266</f>
        <v>63</v>
      </c>
      <c r="E267" s="2360">
        <f>'12-18л. МЕНЮ '!E266</f>
        <v>64.400000000000006</v>
      </c>
      <c r="F267" s="2360">
        <f>'12-18л. МЕНЮ '!F266</f>
        <v>268.10000000000002</v>
      </c>
      <c r="G267" s="2029">
        <f>'12-18л. МЕНЮ '!G266</f>
        <v>1904</v>
      </c>
      <c r="H267" s="930">
        <v>49</v>
      </c>
      <c r="I267" s="930">
        <v>0.98</v>
      </c>
      <c r="J267" s="931">
        <v>1.1200000000000001</v>
      </c>
      <c r="K267" s="933">
        <v>630</v>
      </c>
      <c r="L267" s="905">
        <v>840</v>
      </c>
      <c r="M267" s="933">
        <v>840</v>
      </c>
      <c r="N267" s="933">
        <v>210</v>
      </c>
      <c r="O267" s="930">
        <v>12.6</v>
      </c>
      <c r="P267" s="315"/>
    </row>
    <row r="268" spans="1:16" ht="15" thickBot="1">
      <c r="A268" s="252"/>
      <c r="B268" s="2419" t="s">
        <v>585</v>
      </c>
      <c r="C268" s="857" t="s">
        <v>249</v>
      </c>
      <c r="D268" s="1847">
        <f t="shared" ref="D268:O268" si="50">(D266*100/D611)-70</f>
        <v>10.199999999999989</v>
      </c>
      <c r="E268" s="942">
        <f t="shared" si="50"/>
        <v>18.147826086956528</v>
      </c>
      <c r="F268" s="942">
        <f t="shared" si="50"/>
        <v>-12.536292428198429</v>
      </c>
      <c r="G268" s="2342">
        <f t="shared" si="50"/>
        <v>1.2054411764705861</v>
      </c>
      <c r="H268" s="942">
        <f t="shared" si="50"/>
        <v>-25.114285714285714</v>
      </c>
      <c r="I268" s="942">
        <f t="shared" si="50"/>
        <v>-6.0928571428571487</v>
      </c>
      <c r="J268" s="942">
        <f t="shared" si="50"/>
        <v>17.100000000000009</v>
      </c>
      <c r="K268" s="942">
        <f t="shared" si="50"/>
        <v>-3.7461111111111052</v>
      </c>
      <c r="L268" s="942">
        <f t="shared" si="50"/>
        <v>4.6086666666666929</v>
      </c>
      <c r="M268" s="942">
        <f t="shared" si="50"/>
        <v>8.9821333333333371</v>
      </c>
      <c r="N268" s="942">
        <f t="shared" si="50"/>
        <v>-1.4187333333333356</v>
      </c>
      <c r="O268" s="942">
        <f t="shared" si="50"/>
        <v>-5.0955555555555634</v>
      </c>
      <c r="P268" s="315"/>
    </row>
    <row r="269" spans="1:16">
      <c r="A269" s="568"/>
      <c r="B269" s="7"/>
      <c r="C269" s="14"/>
      <c r="D269" s="40"/>
      <c r="E269" s="40"/>
      <c r="F269" s="40"/>
      <c r="G269" s="589"/>
      <c r="H269" s="40"/>
      <c r="I269" s="40"/>
      <c r="J269" s="40"/>
      <c r="K269" s="589"/>
      <c r="L269" s="161"/>
      <c r="M269" s="161"/>
      <c r="N269" s="161"/>
      <c r="O269" s="1000"/>
      <c r="P269" s="505"/>
    </row>
    <row r="270" spans="1:16">
      <c r="C270" s="14"/>
      <c r="D270" s="40"/>
      <c r="E270" s="40"/>
      <c r="F270" s="40"/>
      <c r="G270" s="589"/>
      <c r="H270" s="161"/>
      <c r="I270" s="161"/>
      <c r="J270" s="161"/>
      <c r="K270" s="161"/>
      <c r="L270" s="161"/>
      <c r="M270" s="161"/>
      <c r="N270" s="161"/>
      <c r="O270" s="161"/>
      <c r="P270" s="505"/>
    </row>
    <row r="271" spans="1:16">
      <c r="B271" s="765" t="s">
        <v>477</v>
      </c>
      <c r="C271"/>
      <c r="D271" s="317"/>
      <c r="J271" s="882"/>
      <c r="O271"/>
      <c r="P271" s="315"/>
    </row>
    <row r="272" spans="1:16">
      <c r="B272" s="12" t="s">
        <v>478</v>
      </c>
      <c r="C272" s="154"/>
      <c r="D272" s="2"/>
      <c r="J272"/>
      <c r="O272"/>
      <c r="P272" s="315"/>
    </row>
    <row r="273" spans="1:16">
      <c r="B273" s="1" t="s">
        <v>314</v>
      </c>
      <c r="C273"/>
      <c r="D273"/>
      <c r="E273"/>
      <c r="J273" s="53"/>
      <c r="O273"/>
      <c r="P273" s="315"/>
    </row>
    <row r="274" spans="1:16">
      <c r="B274" s="21" t="s">
        <v>250</v>
      </c>
      <c r="D274"/>
      <c r="E274"/>
      <c r="F274" s="21"/>
      <c r="G274" s="21"/>
      <c r="J274" s="883"/>
      <c r="O274"/>
      <c r="P274" s="315"/>
    </row>
    <row r="275" spans="1:16" ht="15.6">
      <c r="B275" s="765" t="s">
        <v>510</v>
      </c>
      <c r="C275"/>
      <c r="I275" s="24" t="s">
        <v>0</v>
      </c>
      <c r="J275"/>
      <c r="K275" s="2" t="s">
        <v>777</v>
      </c>
      <c r="L275" s="22"/>
      <c r="M275" s="22"/>
      <c r="N275" s="28"/>
      <c r="P275" s="315"/>
    </row>
    <row r="276" spans="1:16" ht="21.6" thickBot="1">
      <c r="A276" s="718" t="s">
        <v>531</v>
      </c>
      <c r="D276"/>
      <c r="E276"/>
      <c r="F276" s="27" t="s">
        <v>1</v>
      </c>
      <c r="G276" s="21"/>
      <c r="J276" s="317"/>
      <c r="O276"/>
      <c r="P276" s="315"/>
    </row>
    <row r="277" spans="1:16" ht="15" thickBot="1">
      <c r="A277" s="852" t="s">
        <v>513</v>
      </c>
      <c r="B277" s="903" t="s">
        <v>518</v>
      </c>
      <c r="C277" s="766" t="s">
        <v>222</v>
      </c>
      <c r="D277" s="2331" t="s">
        <v>769</v>
      </c>
      <c r="E277" s="2326"/>
      <c r="F277" s="2326"/>
      <c r="G277" s="2276" t="s">
        <v>770</v>
      </c>
      <c r="H277" s="786" t="s">
        <v>481</v>
      </c>
      <c r="I277" s="787"/>
      <c r="J277" s="787"/>
      <c r="K277" s="788"/>
      <c r="L277" s="780" t="s">
        <v>486</v>
      </c>
      <c r="M277" s="34"/>
      <c r="N277" s="768"/>
      <c r="O277" s="34"/>
      <c r="P277" s="852" t="s">
        <v>508</v>
      </c>
    </row>
    <row r="278" spans="1:16" ht="16.5" customHeight="1">
      <c r="A278" s="904" t="s">
        <v>475</v>
      </c>
      <c r="B278" s="439" t="s">
        <v>228</v>
      </c>
      <c r="C278" s="767" t="s">
        <v>229</v>
      </c>
      <c r="D278" s="2333" t="s">
        <v>230</v>
      </c>
      <c r="E278" s="852" t="s">
        <v>55</v>
      </c>
      <c r="F278" s="2332" t="s">
        <v>56</v>
      </c>
      <c r="G278" s="2340" t="s">
        <v>771</v>
      </c>
      <c r="H278" s="784" t="s">
        <v>482</v>
      </c>
      <c r="I278" s="785" t="s">
        <v>483</v>
      </c>
      <c r="J278" s="866" t="s">
        <v>484</v>
      </c>
      <c r="K278" s="783" t="s">
        <v>485</v>
      </c>
      <c r="L278" s="790" t="s">
        <v>487</v>
      </c>
      <c r="M278" s="776" t="s">
        <v>488</v>
      </c>
      <c r="N278" s="774" t="s">
        <v>489</v>
      </c>
      <c r="O278" s="791" t="s">
        <v>490</v>
      </c>
      <c r="P278" s="853" t="s">
        <v>509</v>
      </c>
    </row>
    <row r="279" spans="1:16" ht="14.25" customHeight="1" thickBot="1">
      <c r="A279" s="450" t="s">
        <v>476</v>
      </c>
      <c r="B279" s="482"/>
      <c r="C279" s="446"/>
      <c r="D279" s="2330" t="s">
        <v>6</v>
      </c>
      <c r="E279" s="447" t="s">
        <v>7</v>
      </c>
      <c r="F279" s="447" t="s">
        <v>8</v>
      </c>
      <c r="G279" s="449" t="s">
        <v>599</v>
      </c>
      <c r="H279" s="473"/>
      <c r="I279" s="779"/>
      <c r="J279" s="770"/>
      <c r="K279" s="779"/>
      <c r="L279" s="792" t="s">
        <v>491</v>
      </c>
      <c r="M279" s="781" t="s">
        <v>492</v>
      </c>
      <c r="N279" s="782" t="s">
        <v>493</v>
      </c>
      <c r="O279" s="789" t="s">
        <v>494</v>
      </c>
      <c r="P279" s="854" t="s">
        <v>421</v>
      </c>
    </row>
    <row r="280" spans="1:16" ht="15.75" customHeight="1">
      <c r="A280" s="78"/>
      <c r="B280" s="1916" t="s">
        <v>182</v>
      </c>
      <c r="C280" s="1915"/>
      <c r="D280" s="801"/>
      <c r="E280" s="453"/>
      <c r="F280" s="453"/>
      <c r="G280" s="554"/>
      <c r="H280" s="453"/>
      <c r="I280" s="453"/>
      <c r="J280" s="453"/>
      <c r="K280" s="554"/>
      <c r="L280" s="800"/>
      <c r="M280" s="800"/>
      <c r="N280" s="802"/>
      <c r="O280" s="800"/>
      <c r="P280" s="928"/>
    </row>
    <row r="281" spans="1:16" ht="13.5" customHeight="1">
      <c r="A281" s="1816" t="str">
        <f>'12-18л. МЕНЮ '!I279</f>
        <v>47/17</v>
      </c>
      <c r="B281" s="265" t="str">
        <f>'12-18л. МЕНЮ '!B279</f>
        <v>Салат из квашеной капусты</v>
      </c>
      <c r="C281" s="274">
        <f>'12-18л. МЕНЮ '!C279</f>
        <v>80</v>
      </c>
      <c r="D281" s="1119">
        <f>'12-18л. МЕНЮ '!D279</f>
        <v>1.3660000000000001</v>
      </c>
      <c r="E281" s="1120">
        <f>'12-18л. МЕНЮ '!E279</f>
        <v>4.0030000000000001</v>
      </c>
      <c r="F281" s="1556">
        <f>'12-18л. МЕНЮ '!F279</f>
        <v>6.766</v>
      </c>
      <c r="G281" s="817">
        <f>'12-18л. МЕНЮ '!G279</f>
        <v>68.56</v>
      </c>
      <c r="H281" s="355">
        <v>15.848000000000001</v>
      </c>
      <c r="I281" s="357">
        <v>1.7999999999999999E-2</v>
      </c>
      <c r="J281" s="357">
        <v>2.1999999999999999E-2</v>
      </c>
      <c r="K281" s="886">
        <v>0</v>
      </c>
      <c r="L281" s="1009">
        <v>41.79</v>
      </c>
      <c r="M281" s="1009">
        <v>27.16</v>
      </c>
      <c r="N281" s="355">
        <v>12.81</v>
      </c>
      <c r="O281" s="1009">
        <v>0.53400000000000003</v>
      </c>
      <c r="P281" s="483">
        <f>'12-18л. МЕНЮ '!H279</f>
        <v>6</v>
      </c>
    </row>
    <row r="282" spans="1:16">
      <c r="A282" s="1816" t="str">
        <f>'12-18л. МЕНЮ '!I280</f>
        <v>ТТК/269 /17</v>
      </c>
      <c r="B282" s="265" t="str">
        <f>'12-18л. МЕНЮ '!B280</f>
        <v>Биточки  (особые )   мясные</v>
      </c>
      <c r="C282" s="274">
        <f>'12-18л. МЕНЮ '!C280</f>
        <v>100</v>
      </c>
      <c r="D282" s="1119">
        <f>'12-18л. МЕНЮ '!D280</f>
        <v>15.5</v>
      </c>
      <c r="E282" s="1120">
        <f>'12-18л. МЕНЮ '!E280</f>
        <v>7.05</v>
      </c>
      <c r="F282" s="1556">
        <f>'12-18л. МЕНЮ '!F280</f>
        <v>19.152999999999999</v>
      </c>
      <c r="G282" s="817">
        <f>'12-18л. МЕНЮ '!G280</f>
        <v>186.26499999999999</v>
      </c>
      <c r="H282" s="1120">
        <v>0.87</v>
      </c>
      <c r="I282" s="1120">
        <v>0.43049999999999999</v>
      </c>
      <c r="J282" s="1120">
        <v>0.2238</v>
      </c>
      <c r="K282" s="817">
        <v>5.36</v>
      </c>
      <c r="L282" s="1142">
        <v>27.2</v>
      </c>
      <c r="M282" s="1142">
        <v>64.47</v>
      </c>
      <c r="N282" s="1142">
        <v>13.53</v>
      </c>
      <c r="O282" s="1142">
        <v>1.4970000000000001</v>
      </c>
      <c r="P282" s="483">
        <f>'12-18л. МЕНЮ '!H280</f>
        <v>47</v>
      </c>
    </row>
    <row r="283" spans="1:16">
      <c r="A283" s="1816" t="str">
        <f>'12-18л. МЕНЮ '!I281</f>
        <v>ТТК/142/17</v>
      </c>
      <c r="B283" s="265" t="str">
        <f>'12-18л. МЕНЮ '!B281</f>
        <v>Картофель и овощи тушёные в соусе</v>
      </c>
      <c r="C283" s="274">
        <f>'12-18л. МЕНЮ '!C281</f>
        <v>180</v>
      </c>
      <c r="D283" s="1119">
        <f>'12-18л. МЕНЮ '!D281</f>
        <v>4.0990000000000002</v>
      </c>
      <c r="E283" s="1120">
        <f>'12-18л. МЕНЮ '!E281</f>
        <v>8.0459999999999994</v>
      </c>
      <c r="F283" s="1556">
        <f>'12-18л. МЕНЮ '!F281</f>
        <v>27.603999999999999</v>
      </c>
      <c r="G283" s="817">
        <f>'12-18л. МЕНЮ '!G281</f>
        <v>199.453</v>
      </c>
      <c r="H283" s="1120">
        <v>13.661</v>
      </c>
      <c r="I283" s="1120">
        <v>1.4619999999999999E-2</v>
      </c>
      <c r="J283" s="1120">
        <v>1.0999999999999999E-2</v>
      </c>
      <c r="K283" s="817">
        <v>254.56200000000001</v>
      </c>
      <c r="L283" s="1142">
        <v>35.354999999999997</v>
      </c>
      <c r="M283" s="1142">
        <v>103.758</v>
      </c>
      <c r="N283" s="1142">
        <v>41.911999999999999</v>
      </c>
      <c r="O283" s="1142">
        <v>1.591</v>
      </c>
      <c r="P283" s="483">
        <f>'12-18л. МЕНЮ '!H281</f>
        <v>35</v>
      </c>
    </row>
    <row r="284" spans="1:16">
      <c r="A284" s="1816" t="str">
        <f>'12-18л. МЕНЮ '!I282</f>
        <v>389/17</v>
      </c>
      <c r="B284" s="265" t="str">
        <f>'12-18л. МЕНЮ '!B282</f>
        <v>Сок фруктовый (яблочный)</v>
      </c>
      <c r="C284" s="274">
        <f>'12-18л. МЕНЮ '!C282</f>
        <v>200</v>
      </c>
      <c r="D284" s="1119">
        <f>'12-18л. МЕНЮ '!D282</f>
        <v>1</v>
      </c>
      <c r="E284" s="1120">
        <f>'12-18л. МЕНЮ '!E282</f>
        <v>0</v>
      </c>
      <c r="F284" s="1556">
        <f>'12-18л. МЕНЮ '!F282</f>
        <v>16.920000000000002</v>
      </c>
      <c r="G284" s="817">
        <f>'12-18л. МЕНЮ '!G282</f>
        <v>71.680000000000007</v>
      </c>
      <c r="H284" s="355">
        <v>4</v>
      </c>
      <c r="I284" s="355">
        <v>0.02</v>
      </c>
      <c r="J284" s="355">
        <v>0.02</v>
      </c>
      <c r="K284" s="812">
        <v>0</v>
      </c>
      <c r="L284" s="1009">
        <v>14</v>
      </c>
      <c r="M284" s="1009">
        <v>14</v>
      </c>
      <c r="N284" s="355">
        <v>8</v>
      </c>
      <c r="O284" s="1759">
        <v>1.1679999999999999</v>
      </c>
      <c r="P284" s="483">
        <f>'12-18л. МЕНЮ '!H282</f>
        <v>65</v>
      </c>
    </row>
    <row r="285" spans="1:16" ht="14.25" customHeight="1">
      <c r="A285" s="1816" t="str">
        <f>'12-18л. МЕНЮ '!I283</f>
        <v>Пром.пр.</v>
      </c>
      <c r="B285" s="265" t="str">
        <f>'12-18л. МЕНЮ '!B283</f>
        <v>Хлеб пшеничный</v>
      </c>
      <c r="C285" s="274">
        <f>'12-18л. МЕНЮ '!C283</f>
        <v>40</v>
      </c>
      <c r="D285" s="1119">
        <f>'12-18л. МЕНЮ '!D283</f>
        <v>2.1040000000000001</v>
      </c>
      <c r="E285" s="1120">
        <f>'12-18л. МЕНЮ '!E283</f>
        <v>0.28000000000000003</v>
      </c>
      <c r="F285" s="1556">
        <f>'12-18л. МЕНЮ '!F283</f>
        <v>16.32</v>
      </c>
      <c r="G285" s="817">
        <f>'12-18л. МЕНЮ '!G283</f>
        <v>76.215999999999994</v>
      </c>
      <c r="H285" s="1009">
        <v>0</v>
      </c>
      <c r="I285" s="1009">
        <v>1.43E-2</v>
      </c>
      <c r="J285" s="1009">
        <v>0</v>
      </c>
      <c r="K285" s="772">
        <v>0</v>
      </c>
      <c r="L285" s="1009">
        <v>62.863999999999997</v>
      </c>
      <c r="M285" s="1009">
        <v>51.6</v>
      </c>
      <c r="N285" s="1009">
        <v>16.399999999999999</v>
      </c>
      <c r="O285" s="1758">
        <v>0.04</v>
      </c>
      <c r="P285" s="483">
        <f>'12-18л. МЕНЮ '!H283</f>
        <v>12</v>
      </c>
    </row>
    <row r="286" spans="1:16" ht="12.75" customHeight="1" thickBot="1">
      <c r="A286" s="1815" t="str">
        <f>'12-18л. МЕНЮ '!I284</f>
        <v>Пром.пр.</v>
      </c>
      <c r="B286" s="369" t="str">
        <f>'12-18л. МЕНЮ '!B284</f>
        <v>Хлеб ржаной</v>
      </c>
      <c r="C286" s="274">
        <f>'12-18л. МЕНЮ '!C284</f>
        <v>20</v>
      </c>
      <c r="D286" s="1119">
        <f>'12-18л. МЕНЮ '!D284</f>
        <v>1.1299999999999999</v>
      </c>
      <c r="E286" s="1120">
        <f>'12-18л. МЕНЮ '!E284</f>
        <v>0.24</v>
      </c>
      <c r="F286" s="1556">
        <f>'12-18л. МЕНЮ '!F284</f>
        <v>8.3699999999999992</v>
      </c>
      <c r="G286" s="817">
        <f>'12-18л. МЕНЮ '!G284</f>
        <v>40.159999999999997</v>
      </c>
      <c r="H286" s="256">
        <v>0</v>
      </c>
      <c r="I286" s="256">
        <v>0.04</v>
      </c>
      <c r="J286" s="256">
        <v>0</v>
      </c>
      <c r="K286" s="772">
        <v>0</v>
      </c>
      <c r="L286" s="256">
        <v>16.600000000000001</v>
      </c>
      <c r="M286" s="256">
        <v>25.27</v>
      </c>
      <c r="N286" s="256">
        <v>8.84</v>
      </c>
      <c r="O286" s="2918">
        <v>0.02</v>
      </c>
      <c r="P286" s="484">
        <f>'12-18л. МЕНЮ '!H284</f>
        <v>13</v>
      </c>
    </row>
    <row r="287" spans="1:16" ht="17.25" customHeight="1">
      <c r="A287" s="896" t="s">
        <v>251</v>
      </c>
      <c r="B287" s="57"/>
      <c r="C287" s="2009">
        <f>'12-18л. МЕНЮ '!C285</f>
        <v>620</v>
      </c>
      <c r="D287" s="2656">
        <f>'12-18л. МЕНЮ '!D285</f>
        <v>25.198999999999998</v>
      </c>
      <c r="E287" s="1058">
        <f>'12-18л. МЕНЮ '!E285</f>
        <v>19.619</v>
      </c>
      <c r="F287" s="2657">
        <f>'12-18л. МЕНЮ '!F285</f>
        <v>95.13300000000001</v>
      </c>
      <c r="G287" s="2387">
        <f>'12-18л. МЕНЮ '!G285</f>
        <v>642.33400000000006</v>
      </c>
      <c r="H287" s="793">
        <f t="shared" ref="H287:O287" si="51">SUM(H281:H286)</f>
        <v>34.378999999999998</v>
      </c>
      <c r="I287" s="793">
        <f t="shared" si="51"/>
        <v>0.53742000000000001</v>
      </c>
      <c r="J287" s="793">
        <f t="shared" si="51"/>
        <v>0.27679999999999999</v>
      </c>
      <c r="K287" s="891">
        <f t="shared" si="51"/>
        <v>259.92200000000003</v>
      </c>
      <c r="L287" s="891">
        <f t="shared" si="51"/>
        <v>197.809</v>
      </c>
      <c r="M287" s="793">
        <f t="shared" si="51"/>
        <v>286.25799999999998</v>
      </c>
      <c r="N287" s="793">
        <f t="shared" si="51"/>
        <v>101.49199999999999</v>
      </c>
      <c r="O287" s="897">
        <f t="shared" si="51"/>
        <v>4.8499999999999996</v>
      </c>
      <c r="P287" s="2108"/>
    </row>
    <row r="288" spans="1:16" ht="15.75" customHeight="1">
      <c r="A288" s="872"/>
      <c r="B288" s="873" t="s">
        <v>11</v>
      </c>
      <c r="C288" s="1494">
        <v>0.25</v>
      </c>
      <c r="D288" s="2421">
        <f>'12-18л. МЕНЮ '!D286</f>
        <v>22.5</v>
      </c>
      <c r="E288" s="2385">
        <f>'12-18л. МЕНЮ '!E286</f>
        <v>23</v>
      </c>
      <c r="F288" s="2422">
        <f>'12-18л. МЕНЮ '!F286</f>
        <v>95.75</v>
      </c>
      <c r="G288" s="2386">
        <f>'12-18л. МЕНЮ '!G286</f>
        <v>680</v>
      </c>
      <c r="H288" s="1808">
        <v>17.5</v>
      </c>
      <c r="I288" s="930">
        <v>0.35</v>
      </c>
      <c r="J288" s="931">
        <v>0.4</v>
      </c>
      <c r="K288" s="932">
        <v>225</v>
      </c>
      <c r="L288" s="905">
        <v>300</v>
      </c>
      <c r="M288" s="933">
        <v>300</v>
      </c>
      <c r="N288" s="939">
        <v>75</v>
      </c>
      <c r="O288" s="2351">
        <v>4.5</v>
      </c>
      <c r="P288" s="2108"/>
    </row>
    <row r="289" spans="1:16" ht="15" customHeight="1" thickBot="1">
      <c r="A289" s="252"/>
      <c r="B289" s="856" t="s">
        <v>585</v>
      </c>
      <c r="C289" s="857" t="s">
        <v>249</v>
      </c>
      <c r="D289" s="2425">
        <f>'12-18л. МЕНЮ '!D287</f>
        <v>2.9988888888888852</v>
      </c>
      <c r="E289" s="1789">
        <f>'12-18л. МЕНЮ '!E287</f>
        <v>-3.6750000000000007</v>
      </c>
      <c r="F289" s="2426">
        <f>'12-18л. МЕНЮ '!F287</f>
        <v>-0.16109660574412388</v>
      </c>
      <c r="G289" s="2295">
        <f>'12-18л. МЕНЮ '!G287</f>
        <v>-1.3847794117647041</v>
      </c>
      <c r="H289" s="893">
        <f t="shared" ref="H289:O289" si="52">(H287*100/H611)-25</f>
        <v>24.112857142857138</v>
      </c>
      <c r="I289" s="893">
        <f t="shared" si="52"/>
        <v>13.387142857142862</v>
      </c>
      <c r="J289" s="893">
        <f t="shared" si="52"/>
        <v>-7.7000000000000028</v>
      </c>
      <c r="K289" s="893">
        <f t="shared" si="52"/>
        <v>3.8802222222222262</v>
      </c>
      <c r="L289" s="893">
        <f t="shared" si="52"/>
        <v>-8.5159166666666657</v>
      </c>
      <c r="M289" s="893">
        <f t="shared" si="52"/>
        <v>-1.1451666666666682</v>
      </c>
      <c r="N289" s="893">
        <f t="shared" si="52"/>
        <v>8.8306666666666658</v>
      </c>
      <c r="O289" s="901">
        <f t="shared" si="52"/>
        <v>1.9444444444444429</v>
      </c>
      <c r="P289" s="2108"/>
    </row>
    <row r="290" spans="1:16" ht="15" customHeight="1">
      <c r="A290" s="78"/>
      <c r="B290" s="1916" t="s">
        <v>142</v>
      </c>
      <c r="C290" s="46"/>
      <c r="D290" s="161"/>
      <c r="E290" s="2107"/>
      <c r="F290" s="2107"/>
      <c r="G290" s="2107"/>
      <c r="H290" s="542"/>
      <c r="I290" s="2107"/>
      <c r="J290" s="2107"/>
      <c r="K290" s="2107"/>
      <c r="L290" s="822"/>
      <c r="M290" s="822"/>
      <c r="N290" s="822"/>
      <c r="O290" s="822"/>
      <c r="P290" s="928"/>
    </row>
    <row r="291" spans="1:16">
      <c r="A291" s="1981" t="str">
        <f>'12-18л. МЕНЮ '!I289</f>
        <v>54-21з/22г.</v>
      </c>
      <c r="B291" s="271" t="str">
        <f>'12-18л. МЕНЮ '!B289</f>
        <v>Кукуруза сахарная</v>
      </c>
      <c r="C291" s="179">
        <f>'12-18л. МЕНЮ '!C289</f>
        <v>80</v>
      </c>
      <c r="D291" s="350">
        <f>'12-18л. МЕНЮ '!D289</f>
        <v>1.6</v>
      </c>
      <c r="E291" s="348">
        <f>'12-18л. МЕНЮ '!E289</f>
        <v>0.2</v>
      </c>
      <c r="F291" s="348">
        <f>'12-18л. МЕНЮ '!F289</f>
        <v>8.1999999999999993</v>
      </c>
      <c r="G291" s="812">
        <f>'12-18л. МЕНЮ '!G289</f>
        <v>41.8</v>
      </c>
      <c r="H291" s="256">
        <v>1.54</v>
      </c>
      <c r="I291" s="256">
        <v>0.02</v>
      </c>
      <c r="J291" s="256">
        <v>0.02</v>
      </c>
      <c r="K291" s="772">
        <v>0.96</v>
      </c>
      <c r="L291" s="256">
        <v>30</v>
      </c>
      <c r="M291" s="1008">
        <v>28</v>
      </c>
      <c r="N291" s="256">
        <v>9</v>
      </c>
      <c r="O291" s="869">
        <v>0.3</v>
      </c>
      <c r="P291" s="1047">
        <f>'12-18л. МЕНЮ '!H289</f>
        <v>4</v>
      </c>
    </row>
    <row r="292" spans="1:16">
      <c r="A292" s="1981" t="str">
        <f>'12-18л. МЕНЮ '!I290</f>
        <v>106 /17</v>
      </c>
      <c r="B292" s="271" t="str">
        <f>'12-18л. МЕНЮ '!B290</f>
        <v>Суп картофельный с</v>
      </c>
      <c r="C292" s="179">
        <f>'12-18л. МЕНЮ '!C290</f>
        <v>230</v>
      </c>
      <c r="D292" s="350">
        <f>'12-18л. МЕНЮ '!D290</f>
        <v>2.0870000000000002</v>
      </c>
      <c r="E292" s="348">
        <f>'12-18л. МЕНЮ '!E290</f>
        <v>2.9350000000000001</v>
      </c>
      <c r="F292" s="348">
        <f>'12-18л. МЕНЮ '!F290</f>
        <v>15.164</v>
      </c>
      <c r="G292" s="812">
        <f>'12-18л. МЕНЮ '!G290</f>
        <v>95.218000000000004</v>
      </c>
      <c r="H292" s="1803">
        <v>8.0960000000000001</v>
      </c>
      <c r="I292" s="363">
        <v>8.9700000000000002E-2</v>
      </c>
      <c r="J292" s="363">
        <v>6.5299999999999997E-2</v>
      </c>
      <c r="K292" s="812">
        <v>23.515000000000001</v>
      </c>
      <c r="L292" s="1756">
        <v>18.265999999999998</v>
      </c>
      <c r="M292" s="1009">
        <v>59.024700000000003</v>
      </c>
      <c r="N292" s="1009">
        <v>23.302</v>
      </c>
      <c r="O292" s="1009">
        <v>0.90400000000000003</v>
      </c>
      <c r="P292" s="1047">
        <f>'12-18л. МЕНЮ '!H290</f>
        <v>24</v>
      </c>
    </row>
    <row r="293" spans="1:16" ht="13.5" customHeight="1">
      <c r="A293" s="1982" t="str">
        <f>'12-18л. МЕНЮ '!I291</f>
        <v>107/17</v>
      </c>
      <c r="B293" s="347" t="str">
        <f>'12-18л. МЕНЮ '!B291</f>
        <v>рыбными фрикадельками</v>
      </c>
      <c r="C293" s="705">
        <f>'12-18л. МЕНЮ '!C291</f>
        <v>70</v>
      </c>
      <c r="D293" s="1984">
        <f>'12-18л. МЕНЮ '!D291</f>
        <v>10.888</v>
      </c>
      <c r="E293" s="358">
        <f>'12-18л. МЕНЮ '!E291</f>
        <v>0.86199999999999999</v>
      </c>
      <c r="F293" s="358">
        <f>'12-18л. МЕНЮ '!F291</f>
        <v>1.0449999999999999</v>
      </c>
      <c r="G293" s="886">
        <f>'12-18л. МЕНЮ '!G291</f>
        <v>55.959000000000003</v>
      </c>
      <c r="H293" s="1803">
        <v>0.70099999999999996</v>
      </c>
      <c r="I293" s="363">
        <v>5.0999999999999997E-2</v>
      </c>
      <c r="J293" s="363">
        <v>7.6999999999999999E-2</v>
      </c>
      <c r="K293" s="812">
        <v>9.5570000000000004</v>
      </c>
      <c r="L293" s="1009">
        <v>30.546700000000001</v>
      </c>
      <c r="M293" s="1009">
        <v>155.6765</v>
      </c>
      <c r="N293" s="1009">
        <v>34.755000000000003</v>
      </c>
      <c r="O293" s="1009">
        <v>0.67900000000000005</v>
      </c>
      <c r="P293" s="1050">
        <f>'12-18л. МЕНЮ '!H291</f>
        <v>0</v>
      </c>
    </row>
    <row r="294" spans="1:16" ht="14.25" customHeight="1">
      <c r="A294" s="2748" t="str">
        <f>'12-18л. МЕНЮ '!I292</f>
        <v>286/21</v>
      </c>
      <c r="B294" s="515" t="str">
        <f>'12-18л. МЕНЮ '!B292</f>
        <v xml:space="preserve">Сырник из творога </v>
      </c>
      <c r="C294" s="2749">
        <f>'12-18л. МЕНЮ '!C292</f>
        <v>230</v>
      </c>
      <c r="D294" s="2477">
        <f>'12-18л. МЕНЮ '!D292</f>
        <v>11.648</v>
      </c>
      <c r="E294" s="358">
        <f>'12-18л. МЕНЮ '!E292</f>
        <v>14.385999999999999</v>
      </c>
      <c r="F294" s="2477">
        <f>'12-18л. МЕНЮ '!F292</f>
        <v>49.027999999999999</v>
      </c>
      <c r="G294" s="870">
        <f>'12-18л. МЕНЮ '!G292</f>
        <v>471.52199999999999</v>
      </c>
      <c r="H294" s="2033">
        <v>0.42299999999999999</v>
      </c>
      <c r="I294" s="357">
        <v>9.6100000000000005E-2</v>
      </c>
      <c r="J294" s="1779">
        <v>0.48530000000000001</v>
      </c>
      <c r="K294" s="870">
        <v>74.233999999999995</v>
      </c>
      <c r="L294" s="1799">
        <v>48.2</v>
      </c>
      <c r="M294" s="543">
        <v>82.89</v>
      </c>
      <c r="N294" s="1784">
        <v>9.83</v>
      </c>
      <c r="O294" s="898">
        <v>1.1095999999999999</v>
      </c>
      <c r="P294" s="1050">
        <f>'12-18л. МЕНЮ '!H292</f>
        <v>64</v>
      </c>
    </row>
    <row r="295" spans="1:16" ht="13.5" customHeight="1">
      <c r="A295" s="1982"/>
      <c r="B295" s="1962" t="str">
        <f>'12-18л. МЕНЮ '!B293</f>
        <v>запечённый</v>
      </c>
      <c r="C295" s="1941"/>
      <c r="D295" s="894"/>
      <c r="E295" s="771"/>
      <c r="F295" s="894"/>
      <c r="G295" s="2478"/>
      <c r="H295" s="2476"/>
      <c r="I295" s="542"/>
      <c r="J295" s="319"/>
      <c r="K295" s="906"/>
      <c r="M295" s="797"/>
      <c r="O295" s="797"/>
      <c r="P295" s="1974"/>
    </row>
    <row r="296" spans="1:16" ht="14.25" customHeight="1">
      <c r="A296" s="1982" t="str">
        <f>'12-18л. МЕНЮ '!I294</f>
        <v>ТТК /379/17</v>
      </c>
      <c r="B296" s="347" t="str">
        <f>'12-18л. МЕНЮ '!B294</f>
        <v>Кофейный напиток с молоком</v>
      </c>
      <c r="C296" s="705">
        <f>'12-18л. МЕНЮ '!C294</f>
        <v>200</v>
      </c>
      <c r="D296" s="1968">
        <f>'12-18л. МЕНЮ '!D294</f>
        <v>6.1550000000000002</v>
      </c>
      <c r="E296" s="771">
        <f>'12-18л. МЕНЮ '!E294</f>
        <v>4.952</v>
      </c>
      <c r="F296" s="771">
        <f>'12-18л. МЕНЮ '!F294</f>
        <v>17.347999999999999</v>
      </c>
      <c r="G296" s="914">
        <f>'12-18л. МЕНЮ '!G294</f>
        <v>137.64500000000001</v>
      </c>
      <c r="H296" s="355">
        <v>1.046</v>
      </c>
      <c r="I296" s="355">
        <v>6.2E-2</v>
      </c>
      <c r="J296" s="355">
        <v>0.253</v>
      </c>
      <c r="K296" s="812">
        <v>26.524999999999999</v>
      </c>
      <c r="L296" s="1754">
        <v>214.81800000000001</v>
      </c>
      <c r="M296" s="1009">
        <v>176.52</v>
      </c>
      <c r="N296" s="1009">
        <v>37.215000000000003</v>
      </c>
      <c r="O296" s="1759">
        <v>0.88700000000000001</v>
      </c>
      <c r="P296" s="1974">
        <f>'12-18л. МЕНЮ '!H294</f>
        <v>67</v>
      </c>
    </row>
    <row r="297" spans="1:16" ht="16.5" customHeight="1">
      <c r="A297" s="1813" t="str">
        <f>'12-18л. МЕНЮ '!I295</f>
        <v>Пром.пр.</v>
      </c>
      <c r="B297" s="255" t="str">
        <f>'12-18л. МЕНЮ '!B295</f>
        <v>Хлеб пшеничный</v>
      </c>
      <c r="C297" s="254">
        <f>'12-18л. МЕНЮ '!C295</f>
        <v>40</v>
      </c>
      <c r="D297" s="350">
        <f>'12-18л. МЕНЮ '!D295</f>
        <v>2.1040000000000001</v>
      </c>
      <c r="E297" s="348">
        <f>'12-18л. МЕНЮ '!E295</f>
        <v>0.28000000000000003</v>
      </c>
      <c r="F297" s="348">
        <f>'12-18л. МЕНЮ '!F295</f>
        <v>16.32</v>
      </c>
      <c r="G297" s="812">
        <f>'12-18л. МЕНЮ '!G295</f>
        <v>76.215999999999994</v>
      </c>
      <c r="H297" s="1009">
        <v>0</v>
      </c>
      <c r="I297" s="1009">
        <v>1.43E-2</v>
      </c>
      <c r="J297" s="1009">
        <v>0</v>
      </c>
      <c r="K297" s="772">
        <v>0</v>
      </c>
      <c r="L297" s="1009">
        <v>62.863999999999997</v>
      </c>
      <c r="M297" s="1009">
        <v>51.6</v>
      </c>
      <c r="N297" s="1009">
        <v>16.399999999999999</v>
      </c>
      <c r="O297" s="1758">
        <v>0.04</v>
      </c>
      <c r="P297" s="1047">
        <f>'12-18л. МЕНЮ '!H295</f>
        <v>12</v>
      </c>
    </row>
    <row r="298" spans="1:16" ht="12.75" customHeight="1">
      <c r="A298" s="1813" t="str">
        <f>'12-18л. МЕНЮ '!I296</f>
        <v>Пром.пр.</v>
      </c>
      <c r="B298" s="255" t="str">
        <f>'12-18л. МЕНЮ '!B296</f>
        <v>Хлеб ржаной</v>
      </c>
      <c r="C298" s="254">
        <f>'12-18л. МЕНЮ '!C296</f>
        <v>40</v>
      </c>
      <c r="D298" s="1757">
        <f>'12-18л. МЕНЮ '!D296</f>
        <v>2.2599999999999998</v>
      </c>
      <c r="E298" s="348">
        <f>'12-18л. МЕНЮ '!E296</f>
        <v>0.48</v>
      </c>
      <c r="F298" s="348">
        <f>'12-18л. МЕНЮ '!F296</f>
        <v>16.739999999999998</v>
      </c>
      <c r="G298" s="812">
        <f>'12-18л. МЕНЮ '!G296</f>
        <v>80.319999999999993</v>
      </c>
      <c r="H298" s="256">
        <v>0</v>
      </c>
      <c r="I298" s="256">
        <v>0.08</v>
      </c>
      <c r="J298" s="256">
        <v>0</v>
      </c>
      <c r="K298" s="555">
        <v>0</v>
      </c>
      <c r="L298" s="256">
        <v>33.200000000000003</v>
      </c>
      <c r="M298" s="256">
        <v>50.54</v>
      </c>
      <c r="N298" s="256">
        <v>17.68</v>
      </c>
      <c r="O298" s="2918">
        <v>0.04</v>
      </c>
      <c r="P298" s="1047">
        <f>'12-18л. МЕНЮ '!H296</f>
        <v>13</v>
      </c>
    </row>
    <row r="299" spans="1:16" ht="15" thickBot="1">
      <c r="A299" s="1985" t="str">
        <f>'12-18л. МЕНЮ '!I297</f>
        <v>82 / 21</v>
      </c>
      <c r="B299" s="1919" t="str">
        <f>'12-18л. МЕНЮ '!B297</f>
        <v>Плоды  свежие (апельсин)</v>
      </c>
      <c r="C299" s="1555">
        <f>'12-18л. МЕНЮ '!C297</f>
        <v>105</v>
      </c>
      <c r="D299" s="1984">
        <f>'12-18л. МЕНЮ '!D297</f>
        <v>0.82</v>
      </c>
      <c r="E299" s="358">
        <f>'12-18л. МЕНЮ '!E297</f>
        <v>0.154</v>
      </c>
      <c r="F299" s="358">
        <f>'12-18л. МЕНЮ '!F297</f>
        <v>8.5540000000000003</v>
      </c>
      <c r="G299" s="886">
        <f>'12-18л. МЕНЮ '!G297</f>
        <v>48.881999999999998</v>
      </c>
      <c r="H299" s="489">
        <v>60</v>
      </c>
      <c r="I299" s="357">
        <v>4.2000000000000003E-2</v>
      </c>
      <c r="J299" s="358">
        <v>0.06</v>
      </c>
      <c r="K299" s="2658">
        <v>0</v>
      </c>
      <c r="L299" s="346">
        <v>35.99</v>
      </c>
      <c r="M299" s="346">
        <v>24</v>
      </c>
      <c r="N299" s="346">
        <v>3.4390000000000001</v>
      </c>
      <c r="O299" s="346">
        <v>0.29399999999999998</v>
      </c>
      <c r="P299" s="1050">
        <f>'12-18л. МЕНЮ '!H297</f>
        <v>82</v>
      </c>
    </row>
    <row r="300" spans="1:16">
      <c r="A300" s="469" t="s">
        <v>239</v>
      </c>
      <c r="B300" s="1983"/>
      <c r="C300" s="1851">
        <f>'12-18л. МЕНЮ '!C298</f>
        <v>995</v>
      </c>
      <c r="D300" s="2363">
        <f>'12-18л. МЕНЮ '!D298</f>
        <v>37.561999999999998</v>
      </c>
      <c r="E300" s="2364">
        <f>'12-18л. МЕНЮ '!E298</f>
        <v>24.249000000000002</v>
      </c>
      <c r="F300" s="2364">
        <f>'12-18л. МЕНЮ '!F298</f>
        <v>132.39899999999997</v>
      </c>
      <c r="G300" s="2365">
        <f>'12-18л. МЕНЮ '!G298</f>
        <v>1007.562</v>
      </c>
      <c r="H300" s="793">
        <f t="shared" ref="H300:O300" si="53">SUM(H291:H299)</f>
        <v>71.805999999999997</v>
      </c>
      <c r="I300" s="793">
        <f t="shared" si="53"/>
        <v>0.4551</v>
      </c>
      <c r="J300" s="793">
        <f t="shared" si="53"/>
        <v>0.9605999999999999</v>
      </c>
      <c r="K300" s="891">
        <f t="shared" si="53"/>
        <v>134.791</v>
      </c>
      <c r="L300" s="891">
        <f t="shared" si="53"/>
        <v>473.88470000000001</v>
      </c>
      <c r="M300" s="891">
        <f t="shared" si="53"/>
        <v>628.25120000000004</v>
      </c>
      <c r="N300" s="793">
        <f t="shared" si="53"/>
        <v>151.62100000000001</v>
      </c>
      <c r="O300" s="897">
        <f t="shared" si="53"/>
        <v>4.2535999999999996</v>
      </c>
      <c r="P300" s="2134"/>
    </row>
    <row r="301" spans="1:16">
      <c r="A301" s="872"/>
      <c r="B301" s="873" t="s">
        <v>11</v>
      </c>
      <c r="C301" s="1491">
        <v>0.35</v>
      </c>
      <c r="D301" s="2354">
        <f>'12-18л. МЕНЮ '!D299</f>
        <v>31.5</v>
      </c>
      <c r="E301" s="2355">
        <f>'12-18л. МЕНЮ '!E299</f>
        <v>32.200000000000003</v>
      </c>
      <c r="F301" s="2355">
        <f>'12-18л. МЕНЮ '!F299</f>
        <v>134.05000000000001</v>
      </c>
      <c r="G301" s="2341">
        <f>'12-18л. МЕНЮ '!G299</f>
        <v>952</v>
      </c>
      <c r="H301" s="905">
        <v>24.5</v>
      </c>
      <c r="I301" s="905">
        <v>0.49</v>
      </c>
      <c r="J301" s="933">
        <v>0.56000000000000005</v>
      </c>
      <c r="K301" s="932">
        <v>315</v>
      </c>
      <c r="L301" s="905">
        <v>420</v>
      </c>
      <c r="M301" s="933">
        <v>420</v>
      </c>
      <c r="N301" s="932">
        <v>105</v>
      </c>
      <c r="O301" s="2427">
        <v>6.3</v>
      </c>
      <c r="P301" s="2108"/>
    </row>
    <row r="302" spans="1:16" ht="15" thickBot="1">
      <c r="A302" s="252"/>
      <c r="B302" s="856" t="s">
        <v>585</v>
      </c>
      <c r="C302" s="908" t="s">
        <v>249</v>
      </c>
      <c r="D302" s="487">
        <f>'12-18л. МЕНЮ '!D300</f>
        <v>6.7355555555555569</v>
      </c>
      <c r="E302" s="489">
        <f>'12-18л. МЕНЮ '!E300</f>
        <v>-8.6423913043478251</v>
      </c>
      <c r="F302" s="489">
        <f>'12-18л. МЕНЮ '!F300</f>
        <v>-0.43107049608355652</v>
      </c>
      <c r="G302" s="1817">
        <f>'12-18л. МЕНЮ '!G300</f>
        <v>2.0427205882352908</v>
      </c>
      <c r="H302" s="1952">
        <f t="shared" ref="H302:O302" si="54">(H300*100/H611)-35</f>
        <v>67.58</v>
      </c>
      <c r="I302" s="893">
        <f t="shared" si="54"/>
        <v>-2.4928571428571402</v>
      </c>
      <c r="J302" s="893">
        <f t="shared" si="54"/>
        <v>25.037499999999987</v>
      </c>
      <c r="K302" s="893">
        <f t="shared" si="54"/>
        <v>-20.023222222222223</v>
      </c>
      <c r="L302" s="893">
        <f t="shared" si="54"/>
        <v>4.4903916666666674</v>
      </c>
      <c r="M302" s="893">
        <f t="shared" si="54"/>
        <v>17.354266666666668</v>
      </c>
      <c r="N302" s="893">
        <f t="shared" si="54"/>
        <v>15.540333333333336</v>
      </c>
      <c r="O302" s="901">
        <f t="shared" si="54"/>
        <v>-11.36888888888889</v>
      </c>
      <c r="P302" s="2108"/>
    </row>
    <row r="303" spans="1:16" ht="18" customHeight="1">
      <c r="A303" s="744"/>
      <c r="B303" s="1926" t="s">
        <v>287</v>
      </c>
      <c r="C303" s="46"/>
      <c r="D303" s="47"/>
      <c r="E303" s="474"/>
      <c r="F303" s="474"/>
      <c r="G303" s="474"/>
      <c r="H303" s="797"/>
      <c r="I303" s="474"/>
      <c r="J303" s="474"/>
      <c r="K303" s="474"/>
      <c r="L303" s="773"/>
      <c r="M303" s="773"/>
      <c r="N303" s="803"/>
      <c r="O303" s="773"/>
      <c r="P303" s="928"/>
    </row>
    <row r="304" spans="1:16" ht="17.25" customHeight="1">
      <c r="A304" s="1814" t="str">
        <f>'12-18л. МЕНЮ '!I302</f>
        <v>54-3гн/22</v>
      </c>
      <c r="B304" s="285" t="str">
        <f>'12-18л. МЕНЮ '!B302</f>
        <v>Чай с лимоном и сахаром</v>
      </c>
      <c r="C304" s="389">
        <f>'12-18л. МЕНЮ '!C302</f>
        <v>200</v>
      </c>
      <c r="D304" s="1753">
        <f>'12-18л. МЕНЮ '!D302</f>
        <v>0.3</v>
      </c>
      <c r="E304" s="355">
        <f>'12-18л. МЕНЮ '!E302</f>
        <v>0</v>
      </c>
      <c r="F304" s="355">
        <f>'12-18л. МЕНЮ '!F302</f>
        <v>6.7</v>
      </c>
      <c r="G304" s="812">
        <f>'12-18л. МЕНЮ '!G302</f>
        <v>27.9</v>
      </c>
      <c r="H304" s="355">
        <v>1.1599999999999999</v>
      </c>
      <c r="I304" s="355">
        <v>0</v>
      </c>
      <c r="J304" s="355">
        <v>5.0000000000000001E-3</v>
      </c>
      <c r="K304" s="812">
        <v>0.38</v>
      </c>
      <c r="L304" s="1009">
        <v>7</v>
      </c>
      <c r="M304" s="1009">
        <v>8.5</v>
      </c>
      <c r="N304" s="1009">
        <v>4.5</v>
      </c>
      <c r="O304" s="1009">
        <v>0.77</v>
      </c>
      <c r="P304" s="463">
        <f>'12-18л. МЕНЮ '!H302</f>
        <v>70</v>
      </c>
    </row>
    <row r="305" spans="1:16" ht="18.75" customHeight="1">
      <c r="A305" s="1814" t="str">
        <f>'12-18л. МЕНЮ '!I303</f>
        <v>347/21</v>
      </c>
      <c r="B305" s="285" t="str">
        <f>'12-18л. МЕНЮ '!B303</f>
        <v>Котлета школьная</v>
      </c>
      <c r="C305" s="389">
        <f>'12-18л. МЕНЮ '!C303</f>
        <v>100</v>
      </c>
      <c r="D305" s="1753">
        <f>'12-18л. МЕНЮ '!D303</f>
        <v>5.0170000000000003</v>
      </c>
      <c r="E305" s="355">
        <f>'12-18л. МЕНЮ '!E303</f>
        <v>11.768000000000001</v>
      </c>
      <c r="F305" s="355">
        <f>'12-18л. МЕНЮ '!F303</f>
        <v>5.9210000000000003</v>
      </c>
      <c r="G305" s="812">
        <f>'12-18л. МЕНЮ '!G303</f>
        <v>149.66400000000002</v>
      </c>
      <c r="H305" s="1791">
        <v>1.07</v>
      </c>
      <c r="I305" s="357">
        <v>0.4</v>
      </c>
      <c r="J305" s="1779">
        <v>0.16</v>
      </c>
      <c r="K305" s="870">
        <v>89.9</v>
      </c>
      <c r="L305" s="1784">
        <v>75.099999999999994</v>
      </c>
      <c r="M305" s="898">
        <v>41.28</v>
      </c>
      <c r="N305" s="1784">
        <v>8.86</v>
      </c>
      <c r="O305" s="898">
        <v>1.53</v>
      </c>
      <c r="P305" s="463">
        <f>'12-18л. МЕНЮ '!H303</f>
        <v>48</v>
      </c>
    </row>
    <row r="306" spans="1:16" ht="12.75" customHeight="1" thickBot="1">
      <c r="A306" s="1990" t="str">
        <f>'12-18л. МЕНЮ '!I304</f>
        <v>Пром.пр.</v>
      </c>
      <c r="B306" s="839" t="str">
        <f>'12-18л. МЕНЮ '!B304</f>
        <v>Хлеб пшеничный</v>
      </c>
      <c r="C306" s="1991">
        <f>'12-18л. МЕНЮ '!C304</f>
        <v>60</v>
      </c>
      <c r="D306" s="1755">
        <f>'12-18л. МЕНЮ '!D304</f>
        <v>3.1560000000000001</v>
      </c>
      <c r="E306" s="357">
        <f>'12-18л. МЕНЮ '!E304</f>
        <v>0.42</v>
      </c>
      <c r="F306" s="357">
        <f>'12-18л. МЕНЮ '!F304</f>
        <v>24.48</v>
      </c>
      <c r="G306" s="886">
        <f>'12-18л. МЕНЮ '!G304</f>
        <v>114.34</v>
      </c>
      <c r="H306" s="1009">
        <v>0</v>
      </c>
      <c r="I306" s="1009">
        <v>2.1000000000000001E-2</v>
      </c>
      <c r="J306" s="1009">
        <v>0</v>
      </c>
      <c r="K306" s="772">
        <v>0</v>
      </c>
      <c r="L306" s="1009">
        <v>94.296000000000006</v>
      </c>
      <c r="M306" s="1009">
        <v>77.400000000000006</v>
      </c>
      <c r="N306" s="1009">
        <v>24.6</v>
      </c>
      <c r="O306" s="1758">
        <v>0.06</v>
      </c>
      <c r="P306" s="1500">
        <f>'12-18л. МЕНЮ '!H304</f>
        <v>12</v>
      </c>
    </row>
    <row r="307" spans="1:16" ht="15.75" customHeight="1">
      <c r="A307" s="469" t="s">
        <v>312</v>
      </c>
      <c r="B307" s="571"/>
      <c r="C307" s="560">
        <f>'12-18л. МЕНЮ '!C305</f>
        <v>360</v>
      </c>
      <c r="D307" s="805">
        <f>'12-18л. МЕНЮ '!D305</f>
        <v>8.4730000000000008</v>
      </c>
      <c r="E307" s="806">
        <f>'12-18л. МЕНЮ '!E305</f>
        <v>12.188000000000001</v>
      </c>
      <c r="F307" s="806">
        <f>'12-18л. МЕНЮ '!F305</f>
        <v>37.100999999999999</v>
      </c>
      <c r="G307" s="2357">
        <f>'12-18л. МЕНЮ '!G305</f>
        <v>291.904</v>
      </c>
      <c r="H307" s="793">
        <f t="shared" ref="H307:I307" si="55">SUM(H304:H306)</f>
        <v>2.23</v>
      </c>
      <c r="I307" s="793">
        <f t="shared" si="55"/>
        <v>0.42100000000000004</v>
      </c>
      <c r="J307" s="793">
        <f>SUM(J304:J306)</f>
        <v>0.16500000000000001</v>
      </c>
      <c r="K307" s="793">
        <f t="shared" ref="K307:O307" si="56">SUM(K304:K306)</f>
        <v>90.28</v>
      </c>
      <c r="L307" s="891">
        <f t="shared" si="56"/>
        <v>176.39600000000002</v>
      </c>
      <c r="M307" s="793">
        <f t="shared" si="56"/>
        <v>127.18</v>
      </c>
      <c r="N307" s="793">
        <f t="shared" si="56"/>
        <v>37.96</v>
      </c>
      <c r="O307" s="897">
        <f t="shared" si="56"/>
        <v>2.36</v>
      </c>
      <c r="P307" s="315"/>
    </row>
    <row r="308" spans="1:16" ht="14.25" customHeight="1">
      <c r="A308" s="872"/>
      <c r="B308" s="873" t="s">
        <v>11</v>
      </c>
      <c r="C308" s="1489">
        <v>0.1</v>
      </c>
      <c r="D308" s="2358">
        <f>'12-18л. МЕНЮ '!D306</f>
        <v>9</v>
      </c>
      <c r="E308" s="2338">
        <f>'12-18л. МЕНЮ '!E306</f>
        <v>9.1999999999999993</v>
      </c>
      <c r="F308" s="2338">
        <f>'12-18л. МЕНЮ '!F306</f>
        <v>38.299999999999997</v>
      </c>
      <c r="G308" s="2341">
        <f>'12-18л. МЕНЮ '!G306</f>
        <v>272</v>
      </c>
      <c r="H308" s="905">
        <v>7</v>
      </c>
      <c r="I308" s="905">
        <v>0.14000000000000001</v>
      </c>
      <c r="J308" s="933">
        <v>0.16</v>
      </c>
      <c r="K308" s="932">
        <v>90</v>
      </c>
      <c r="L308" s="905">
        <v>120</v>
      </c>
      <c r="M308" s="933">
        <v>120</v>
      </c>
      <c r="N308" s="932">
        <v>30</v>
      </c>
      <c r="O308" s="2427">
        <v>1.8</v>
      </c>
      <c r="P308" s="315"/>
    </row>
    <row r="309" spans="1:16" ht="15" thickBot="1">
      <c r="A309" s="252"/>
      <c r="B309" s="856" t="s">
        <v>585</v>
      </c>
      <c r="C309" s="908" t="s">
        <v>249</v>
      </c>
      <c r="D309" s="1820">
        <f>'12-18л. МЕНЮ '!D307</f>
        <v>-0.58555555555555472</v>
      </c>
      <c r="E309" s="488">
        <f>'12-18л. МЕНЮ '!E307</f>
        <v>3.2478260869565219</v>
      </c>
      <c r="F309" s="488">
        <f>'12-18л. МЕНЮ '!F307</f>
        <v>-0.31305483028720715</v>
      </c>
      <c r="G309" s="1817">
        <f>'12-18л. МЕНЮ '!G307</f>
        <v>0.73176470588235354</v>
      </c>
      <c r="H309" s="893">
        <f t="shared" ref="H309:O309" si="57">(H307*100/H611)-10</f>
        <v>-6.8142857142857149</v>
      </c>
      <c r="I309" s="893">
        <f t="shared" si="57"/>
        <v>20.071428571428573</v>
      </c>
      <c r="J309" s="893">
        <f t="shared" si="57"/>
        <v>0.3125</v>
      </c>
      <c r="K309" s="893">
        <f t="shared" si="57"/>
        <v>3.1111111111110645E-2</v>
      </c>
      <c r="L309" s="893">
        <f t="shared" si="57"/>
        <v>4.6996666666666691</v>
      </c>
      <c r="M309" s="893">
        <f t="shared" si="57"/>
        <v>0.59833333333333272</v>
      </c>
      <c r="N309" s="893">
        <f t="shared" si="57"/>
        <v>2.6533333333333342</v>
      </c>
      <c r="O309" s="901">
        <f t="shared" si="57"/>
        <v>3.1111111111111107</v>
      </c>
      <c r="P309" s="315"/>
    </row>
    <row r="310" spans="1:16" ht="15" thickBot="1">
      <c r="D310" s="890"/>
      <c r="E310" s="890"/>
      <c r="F310" s="890"/>
      <c r="G310" s="916"/>
      <c r="H310" s="890"/>
      <c r="I310" s="890"/>
      <c r="J310" s="890"/>
      <c r="K310" s="916"/>
      <c r="L310" s="916"/>
      <c r="M310" s="890"/>
      <c r="N310" s="890"/>
      <c r="O310" s="890"/>
      <c r="P310" s="315"/>
    </row>
    <row r="311" spans="1:16">
      <c r="A311" s="712"/>
      <c r="B311" s="36" t="s">
        <v>417</v>
      </c>
      <c r="C311" s="37"/>
      <c r="D311" s="2093">
        <f t="shared" ref="D311:O311" si="58">D287+D300</f>
        <v>62.760999999999996</v>
      </c>
      <c r="E311" s="258">
        <f t="shared" si="58"/>
        <v>43.868000000000002</v>
      </c>
      <c r="F311" s="258">
        <f t="shared" si="58"/>
        <v>227.53199999999998</v>
      </c>
      <c r="G311" s="2359">
        <f t="shared" si="58"/>
        <v>1649.8960000000002</v>
      </c>
      <c r="H311" s="834">
        <f t="shared" si="58"/>
        <v>106.185</v>
      </c>
      <c r="I311" s="258">
        <f t="shared" si="58"/>
        <v>0.99252000000000007</v>
      </c>
      <c r="J311" s="258">
        <f t="shared" si="58"/>
        <v>1.2373999999999998</v>
      </c>
      <c r="K311" s="834">
        <f t="shared" si="58"/>
        <v>394.71300000000002</v>
      </c>
      <c r="L311" s="834">
        <f t="shared" si="58"/>
        <v>671.69370000000004</v>
      </c>
      <c r="M311" s="834">
        <f t="shared" si="58"/>
        <v>914.50919999999996</v>
      </c>
      <c r="N311" s="258">
        <f t="shared" si="58"/>
        <v>253.113</v>
      </c>
      <c r="O311" s="713">
        <f t="shared" si="58"/>
        <v>9.1036000000000001</v>
      </c>
      <c r="P311" s="315"/>
    </row>
    <row r="312" spans="1:16" ht="16.5" customHeight="1">
      <c r="A312" s="429"/>
      <c r="B312" s="880" t="s">
        <v>11</v>
      </c>
      <c r="C312" s="1489">
        <v>0.6</v>
      </c>
      <c r="D312" s="2420">
        <f>'12-18л. МЕНЮ '!D313</f>
        <v>54</v>
      </c>
      <c r="E312" s="2360">
        <f>'12-18л. МЕНЮ '!E313</f>
        <v>55.2</v>
      </c>
      <c r="F312" s="2360">
        <f>'12-18л. МЕНЮ '!F313</f>
        <v>229.8</v>
      </c>
      <c r="G312" s="2399">
        <f>'12-18л. МЕНЮ '!G313</f>
        <v>1632</v>
      </c>
      <c r="H312" s="2360">
        <v>42</v>
      </c>
      <c r="I312" s="930">
        <v>0.84</v>
      </c>
      <c r="J312" s="931">
        <v>0.96</v>
      </c>
      <c r="K312" s="932">
        <v>540</v>
      </c>
      <c r="L312" s="905">
        <v>720</v>
      </c>
      <c r="M312" s="933">
        <v>720</v>
      </c>
      <c r="N312" s="932">
        <v>180</v>
      </c>
      <c r="O312" s="2351">
        <v>10.8</v>
      </c>
      <c r="P312" s="315"/>
    </row>
    <row r="313" spans="1:16" ht="16.5" customHeight="1" thickBot="1">
      <c r="A313" s="252"/>
      <c r="B313" s="856" t="s">
        <v>585</v>
      </c>
      <c r="C313" s="908" t="s">
        <v>249</v>
      </c>
      <c r="D313" s="892">
        <f t="shared" ref="D313:O313" si="59">(D311*100/D611)-60</f>
        <v>9.7344444444444349</v>
      </c>
      <c r="E313" s="893">
        <f t="shared" si="59"/>
        <v>-12.317391304347822</v>
      </c>
      <c r="F313" s="893">
        <f t="shared" si="59"/>
        <v>-0.59216710182768395</v>
      </c>
      <c r="G313" s="1760">
        <f t="shared" si="59"/>
        <v>0.6579411764705938</v>
      </c>
      <c r="H313" s="1952">
        <f t="shared" si="59"/>
        <v>91.69285714285715</v>
      </c>
      <c r="I313" s="893">
        <f t="shared" si="59"/>
        <v>10.894285714285729</v>
      </c>
      <c r="J313" s="893">
        <f t="shared" si="59"/>
        <v>17.337499999999977</v>
      </c>
      <c r="K313" s="893">
        <f t="shared" si="59"/>
        <v>-16.142999999999994</v>
      </c>
      <c r="L313" s="893">
        <f t="shared" si="59"/>
        <v>-4.0255249999999947</v>
      </c>
      <c r="M313" s="893">
        <f t="shared" si="59"/>
        <v>16.209099999999992</v>
      </c>
      <c r="N313" s="893">
        <f t="shared" si="59"/>
        <v>24.370999999999995</v>
      </c>
      <c r="O313" s="901">
        <f t="shared" si="59"/>
        <v>-9.4244444444444468</v>
      </c>
      <c r="P313" s="315"/>
    </row>
    <row r="314" spans="1:16" ht="15.75" customHeight="1" thickBot="1">
      <c r="P314" s="315"/>
    </row>
    <row r="315" spans="1:16" ht="14.25" customHeight="1">
      <c r="A315" s="712"/>
      <c r="B315" s="36" t="s">
        <v>416</v>
      </c>
      <c r="C315" s="37"/>
      <c r="D315" s="152">
        <f t="shared" ref="D315:O315" si="60">D300+D307</f>
        <v>46.034999999999997</v>
      </c>
      <c r="E315" s="258">
        <f t="shared" si="60"/>
        <v>36.437000000000005</v>
      </c>
      <c r="F315" s="258">
        <f t="shared" si="60"/>
        <v>169.49999999999997</v>
      </c>
      <c r="G315" s="2359">
        <f t="shared" si="60"/>
        <v>1299.4659999999999</v>
      </c>
      <c r="H315" s="258">
        <f t="shared" si="60"/>
        <v>74.036000000000001</v>
      </c>
      <c r="I315" s="258">
        <f t="shared" si="60"/>
        <v>0.8761000000000001</v>
      </c>
      <c r="J315" s="258">
        <f t="shared" si="60"/>
        <v>1.1255999999999999</v>
      </c>
      <c r="K315" s="834">
        <f t="shared" si="60"/>
        <v>225.071</v>
      </c>
      <c r="L315" s="834">
        <f t="shared" si="60"/>
        <v>650.28070000000002</v>
      </c>
      <c r="M315" s="834">
        <f t="shared" si="60"/>
        <v>755.43119999999999</v>
      </c>
      <c r="N315" s="258">
        <f t="shared" si="60"/>
        <v>189.58100000000002</v>
      </c>
      <c r="O315" s="713">
        <f t="shared" si="60"/>
        <v>6.6135999999999999</v>
      </c>
      <c r="P315" s="315"/>
    </row>
    <row r="316" spans="1:16">
      <c r="A316" s="429"/>
      <c r="B316" s="880" t="s">
        <v>11</v>
      </c>
      <c r="C316" s="1489">
        <v>0.45</v>
      </c>
      <c r="D316" s="2420">
        <f>'12-18л. МЕНЮ '!D317</f>
        <v>40.5</v>
      </c>
      <c r="E316" s="2360">
        <f>'12-18л. МЕНЮ '!E317</f>
        <v>41.4</v>
      </c>
      <c r="F316" s="2360">
        <f>'12-18л. МЕНЮ '!F317</f>
        <v>172.35</v>
      </c>
      <c r="G316" s="2399">
        <f>'12-18л. МЕНЮ '!G317</f>
        <v>1224</v>
      </c>
      <c r="H316" s="2360">
        <v>31.5</v>
      </c>
      <c r="I316" s="930">
        <v>0.63</v>
      </c>
      <c r="J316" s="931">
        <v>0.72</v>
      </c>
      <c r="K316" s="933">
        <v>405</v>
      </c>
      <c r="L316" s="905">
        <v>540</v>
      </c>
      <c r="M316" s="933">
        <v>540</v>
      </c>
      <c r="N316" s="933">
        <v>135</v>
      </c>
      <c r="O316" s="2351">
        <v>8.1</v>
      </c>
      <c r="P316" s="315"/>
    </row>
    <row r="317" spans="1:16" ht="13.5" customHeight="1" thickBot="1">
      <c r="A317" s="252"/>
      <c r="B317" s="856" t="s">
        <v>585</v>
      </c>
      <c r="C317" s="908" t="s">
        <v>249</v>
      </c>
      <c r="D317" s="892">
        <f t="shared" ref="D317:O317" si="61">(D315*100/D611)-45</f>
        <v>6.1499999999999986</v>
      </c>
      <c r="E317" s="893">
        <f t="shared" si="61"/>
        <v>-5.3945652173913032</v>
      </c>
      <c r="F317" s="893">
        <f t="shared" si="61"/>
        <v>-0.74412532637076367</v>
      </c>
      <c r="G317" s="1760">
        <f t="shared" si="61"/>
        <v>2.7744852941176461</v>
      </c>
      <c r="H317" s="893">
        <f t="shared" si="61"/>
        <v>60.765714285714296</v>
      </c>
      <c r="I317" s="893">
        <f t="shared" si="61"/>
        <v>17.578571428571443</v>
      </c>
      <c r="J317" s="893">
        <f t="shared" si="61"/>
        <v>25.349999999999994</v>
      </c>
      <c r="K317" s="893">
        <f t="shared" si="61"/>
        <v>-19.992111111111114</v>
      </c>
      <c r="L317" s="893">
        <f t="shared" si="61"/>
        <v>9.190058333333333</v>
      </c>
      <c r="M317" s="893">
        <f t="shared" si="61"/>
        <v>17.952599999999997</v>
      </c>
      <c r="N317" s="893">
        <f t="shared" si="61"/>
        <v>18.193666666666672</v>
      </c>
      <c r="O317" s="901">
        <f t="shared" si="61"/>
        <v>-8.2577777777777754</v>
      </c>
      <c r="P317" s="315"/>
    </row>
    <row r="318" spans="1:16" ht="13.5" customHeight="1" thickBot="1">
      <c r="P318" s="315"/>
    </row>
    <row r="319" spans="1:16" ht="15" customHeight="1">
      <c r="A319" s="881" t="s">
        <v>495</v>
      </c>
      <c r="B319" s="36"/>
      <c r="C319" s="37"/>
      <c r="D319" s="2095">
        <f t="shared" ref="D319:O319" si="62">D287+D300+D307</f>
        <v>71.233999999999995</v>
      </c>
      <c r="E319" s="806">
        <f t="shared" si="62"/>
        <v>56.056000000000004</v>
      </c>
      <c r="F319" s="806">
        <f t="shared" si="62"/>
        <v>264.63299999999998</v>
      </c>
      <c r="G319" s="2398">
        <f t="shared" si="62"/>
        <v>1941.8000000000002</v>
      </c>
      <c r="H319" s="944">
        <f t="shared" si="62"/>
        <v>108.41500000000001</v>
      </c>
      <c r="I319" s="806">
        <f t="shared" si="62"/>
        <v>1.4135200000000001</v>
      </c>
      <c r="J319" s="806">
        <f t="shared" si="62"/>
        <v>1.4023999999999999</v>
      </c>
      <c r="K319" s="944">
        <f t="shared" si="62"/>
        <v>484.99300000000005</v>
      </c>
      <c r="L319" s="944">
        <f t="shared" si="62"/>
        <v>848.08969999999999</v>
      </c>
      <c r="M319" s="944">
        <f t="shared" si="62"/>
        <v>1041.6892</v>
      </c>
      <c r="N319" s="806">
        <f t="shared" si="62"/>
        <v>291.07299999999998</v>
      </c>
      <c r="O319" s="902">
        <f t="shared" si="62"/>
        <v>11.4636</v>
      </c>
      <c r="P319" s="315"/>
    </row>
    <row r="320" spans="1:16" ht="14.25" customHeight="1">
      <c r="A320" s="872"/>
      <c r="B320" s="873" t="s">
        <v>11</v>
      </c>
      <c r="C320" s="1489">
        <v>0.7</v>
      </c>
      <c r="D320" s="2031">
        <f>'12-18л. МЕНЮ '!D321</f>
        <v>63</v>
      </c>
      <c r="E320" s="2029">
        <f>'12-18л. МЕНЮ '!E321</f>
        <v>64.400000000000006</v>
      </c>
      <c r="F320" s="2029">
        <f>'12-18л. МЕНЮ '!F321</f>
        <v>268.10000000000002</v>
      </c>
      <c r="G320" s="2397">
        <f>'12-18л. МЕНЮ '!G321</f>
        <v>1904</v>
      </c>
      <c r="H320" s="2029">
        <v>49</v>
      </c>
      <c r="I320" s="905">
        <v>0.98</v>
      </c>
      <c r="J320" s="933">
        <v>1.1200000000000001</v>
      </c>
      <c r="K320" s="933">
        <v>630</v>
      </c>
      <c r="L320" s="905">
        <v>840</v>
      </c>
      <c r="M320" s="933">
        <v>840</v>
      </c>
      <c r="N320" s="933">
        <v>210</v>
      </c>
      <c r="O320" s="2427">
        <v>12.6</v>
      </c>
      <c r="P320" s="315"/>
    </row>
    <row r="321" spans="1:16" ht="15" thickBot="1">
      <c r="A321" s="252"/>
      <c r="B321" s="856" t="s">
        <v>585</v>
      </c>
      <c r="C321" s="908" t="s">
        <v>249</v>
      </c>
      <c r="D321" s="892">
        <f t="shared" ref="D321:O321" si="63">(D319*100/D611)-70</f>
        <v>9.1488888888888908</v>
      </c>
      <c r="E321" s="893">
        <f t="shared" si="63"/>
        <v>-9.0695652173913004</v>
      </c>
      <c r="F321" s="893">
        <f t="shared" si="63"/>
        <v>-0.905221932114884</v>
      </c>
      <c r="G321" s="1760">
        <f t="shared" si="63"/>
        <v>1.3897058823529562</v>
      </c>
      <c r="H321" s="893">
        <f t="shared" si="63"/>
        <v>84.878571428571433</v>
      </c>
      <c r="I321" s="893">
        <f t="shared" si="63"/>
        <v>30.965714285714299</v>
      </c>
      <c r="J321" s="893">
        <f t="shared" si="63"/>
        <v>17.649999999999977</v>
      </c>
      <c r="K321" s="893">
        <f t="shared" si="63"/>
        <v>-16.111888888888885</v>
      </c>
      <c r="L321" s="893">
        <f t="shared" si="63"/>
        <v>0.67414166666667086</v>
      </c>
      <c r="M321" s="893">
        <f t="shared" si="63"/>
        <v>16.807433333333336</v>
      </c>
      <c r="N321" s="893">
        <f t="shared" si="63"/>
        <v>27.024333333333331</v>
      </c>
      <c r="O321" s="901">
        <f t="shared" si="63"/>
        <v>-6.3133333333333397</v>
      </c>
      <c r="P321" s="315"/>
    </row>
    <row r="322" spans="1:16">
      <c r="P322" s="315"/>
    </row>
    <row r="323" spans="1:16">
      <c r="P323" s="315"/>
    </row>
    <row r="324" spans="1:16" ht="14.25" customHeight="1">
      <c r="J324" s="53"/>
      <c r="O324"/>
      <c r="P324" s="315"/>
    </row>
    <row r="325" spans="1:16" ht="11.25" customHeight="1">
      <c r="D325" s="890"/>
      <c r="E325" s="890"/>
      <c r="F325" s="890"/>
      <c r="G325" s="890"/>
      <c r="H325" s="912"/>
      <c r="I325" s="890"/>
      <c r="J325" s="890"/>
      <c r="K325" s="890"/>
      <c r="L325" s="890"/>
      <c r="M325" s="890"/>
      <c r="N325" s="890"/>
      <c r="O325" s="890"/>
      <c r="P325" s="315"/>
    </row>
    <row r="326" spans="1:16" ht="13.5" customHeight="1">
      <c r="B326" s="765" t="s">
        <v>477</v>
      </c>
      <c r="C326"/>
      <c r="D326" s="317"/>
      <c r="J326" s="882"/>
      <c r="O326"/>
      <c r="P326" s="315"/>
    </row>
    <row r="327" spans="1:16">
      <c r="B327" s="12" t="s">
        <v>478</v>
      </c>
      <c r="C327" s="154"/>
      <c r="D327" s="2"/>
      <c r="J327"/>
      <c r="O327"/>
      <c r="P327" s="315"/>
    </row>
    <row r="328" spans="1:16" ht="12.75" customHeight="1">
      <c r="B328" s="1" t="s">
        <v>314</v>
      </c>
      <c r="C328"/>
      <c r="D328"/>
      <c r="E328"/>
      <c r="J328" s="53"/>
      <c r="O328"/>
      <c r="P328" s="315"/>
    </row>
    <row r="329" spans="1:16">
      <c r="B329" s="21" t="s">
        <v>250</v>
      </c>
      <c r="D329"/>
      <c r="E329"/>
      <c r="F329" s="21"/>
      <c r="G329" s="21"/>
      <c r="J329" s="883"/>
      <c r="O329"/>
      <c r="P329" s="315"/>
    </row>
    <row r="330" spans="1:16" ht="15.75" customHeight="1">
      <c r="B330" s="765" t="s">
        <v>510</v>
      </c>
      <c r="C330"/>
      <c r="I330" s="24" t="s">
        <v>0</v>
      </c>
      <c r="J330"/>
      <c r="K330" s="2" t="s">
        <v>777</v>
      </c>
      <c r="L330" s="22"/>
      <c r="M330" s="22"/>
      <c r="N330" s="28"/>
      <c r="P330" s="315"/>
    </row>
    <row r="331" spans="1:16" ht="21">
      <c r="A331" s="718" t="s">
        <v>531</v>
      </c>
      <c r="D331"/>
      <c r="E331"/>
      <c r="F331" s="27" t="s">
        <v>317</v>
      </c>
      <c r="G331" s="21"/>
      <c r="J331" s="317"/>
      <c r="O331"/>
      <c r="P331" s="315"/>
    </row>
    <row r="332" spans="1:16">
      <c r="B332" s="98" t="s">
        <v>523</v>
      </c>
      <c r="D332" s="323"/>
      <c r="E332" s="323"/>
      <c r="F332" s="323"/>
      <c r="G332" s="323"/>
      <c r="H332" s="323"/>
      <c r="I332" s="323"/>
      <c r="J332" s="323"/>
      <c r="K332" s="323"/>
      <c r="L332" s="323"/>
      <c r="M332" s="323"/>
      <c r="N332" s="323"/>
      <c r="O332" s="323"/>
      <c r="P332" s="315"/>
    </row>
    <row r="333" spans="1:16" ht="14.25" customHeight="1" thickBot="1">
      <c r="D333" s="890"/>
      <c r="E333" s="890"/>
      <c r="F333" s="890"/>
      <c r="G333" s="890"/>
      <c r="H333" s="890"/>
      <c r="I333" s="890"/>
      <c r="J333" s="890"/>
      <c r="K333" s="890"/>
      <c r="L333" s="890"/>
      <c r="M333" s="890"/>
      <c r="N333" s="890"/>
      <c r="O333" s="890"/>
      <c r="P333" s="315"/>
    </row>
    <row r="334" spans="1:16" ht="11.25" customHeight="1" thickBot="1">
      <c r="A334" s="852" t="s">
        <v>513</v>
      </c>
      <c r="B334" s="85"/>
      <c r="C334" s="766" t="s">
        <v>222</v>
      </c>
      <c r="D334" s="2331" t="s">
        <v>769</v>
      </c>
      <c r="E334" s="2326"/>
      <c r="F334" s="2326"/>
      <c r="G334" s="2276" t="s">
        <v>770</v>
      </c>
      <c r="H334" s="786" t="s">
        <v>481</v>
      </c>
      <c r="I334" s="787"/>
      <c r="J334" s="787"/>
      <c r="K334" s="788"/>
      <c r="L334" s="780" t="s">
        <v>486</v>
      </c>
      <c r="M334" s="34"/>
      <c r="N334" s="768"/>
      <c r="O334" s="34"/>
      <c r="P334" s="852" t="s">
        <v>508</v>
      </c>
    </row>
    <row r="335" spans="1:16" ht="12" customHeight="1">
      <c r="A335" s="444" t="s">
        <v>475</v>
      </c>
      <c r="B335" s="439" t="s">
        <v>228</v>
      </c>
      <c r="C335" s="767" t="s">
        <v>229</v>
      </c>
      <c r="D335" s="2333" t="s">
        <v>230</v>
      </c>
      <c r="E335" s="852" t="s">
        <v>55</v>
      </c>
      <c r="F335" s="2332" t="s">
        <v>56</v>
      </c>
      <c r="G335" s="2340" t="s">
        <v>771</v>
      </c>
      <c r="H335" s="784" t="s">
        <v>482</v>
      </c>
      <c r="I335" s="785" t="s">
        <v>483</v>
      </c>
      <c r="J335" s="866" t="s">
        <v>484</v>
      </c>
      <c r="K335" s="783" t="s">
        <v>485</v>
      </c>
      <c r="L335" s="790" t="s">
        <v>487</v>
      </c>
      <c r="M335" s="776" t="s">
        <v>488</v>
      </c>
      <c r="N335" s="774" t="s">
        <v>489</v>
      </c>
      <c r="O335" s="791" t="s">
        <v>490</v>
      </c>
      <c r="P335" s="853" t="s">
        <v>509</v>
      </c>
    </row>
    <row r="336" spans="1:16" ht="15" thickBot="1">
      <c r="A336" s="450" t="s">
        <v>476</v>
      </c>
      <c r="B336" s="482"/>
      <c r="C336" s="446"/>
      <c r="D336" s="2330" t="s">
        <v>6</v>
      </c>
      <c r="E336" s="447" t="s">
        <v>7</v>
      </c>
      <c r="F336" s="447" t="s">
        <v>8</v>
      </c>
      <c r="G336" s="449" t="s">
        <v>599</v>
      </c>
      <c r="H336" s="47"/>
      <c r="I336" s="797"/>
      <c r="K336" s="797"/>
      <c r="L336" s="794" t="s">
        <v>491</v>
      </c>
      <c r="M336" s="883" t="s">
        <v>492</v>
      </c>
      <c r="N336" s="795" t="s">
        <v>493</v>
      </c>
      <c r="O336" s="796" t="s">
        <v>494</v>
      </c>
      <c r="P336" s="854" t="s">
        <v>421</v>
      </c>
    </row>
    <row r="337" spans="1:16" ht="12" customHeight="1">
      <c r="A337" s="78"/>
      <c r="B337" s="1926" t="s">
        <v>182</v>
      </c>
      <c r="C337" s="1971"/>
      <c r="D337" s="452"/>
      <c r="E337" s="453"/>
      <c r="F337" s="453"/>
      <c r="G337" s="809"/>
      <c r="H337" s="452"/>
      <c r="I337" s="453"/>
      <c r="J337" s="453"/>
      <c r="K337" s="809"/>
      <c r="L337" s="824"/>
      <c r="M337" s="824"/>
      <c r="N337" s="832"/>
      <c r="O337" s="824"/>
      <c r="P337" s="928"/>
    </row>
    <row r="338" spans="1:16">
      <c r="A338" s="1815" t="str">
        <f>'12-18л. МЕНЮ '!I335</f>
        <v>54-3з/22г.</v>
      </c>
      <c r="B338" s="285" t="str">
        <f>'12-18л. МЕНЮ '!B335</f>
        <v>Помидор  свежий  в нарезке</v>
      </c>
      <c r="C338" s="274">
        <f>'12-18л. МЕНЮ '!C335</f>
        <v>80</v>
      </c>
      <c r="D338" s="1784">
        <f>'12-18л. МЕНЮ '!D335</f>
        <v>0.93400000000000005</v>
      </c>
      <c r="E338" s="898">
        <f>'12-18л. МЕНЮ '!E335</f>
        <v>0.13400000000000001</v>
      </c>
      <c r="F338" s="1785">
        <f>'12-18л. МЕНЮ '!F335</f>
        <v>3.0667</v>
      </c>
      <c r="G338" s="772">
        <f>'12-18л. МЕНЮ '!G335</f>
        <v>17.067</v>
      </c>
      <c r="H338" s="256">
        <v>20</v>
      </c>
      <c r="I338" s="256">
        <v>5.3400000000000003E-2</v>
      </c>
      <c r="J338" s="256">
        <v>0.03</v>
      </c>
      <c r="K338" s="772">
        <v>106.4</v>
      </c>
      <c r="L338" s="256">
        <v>11.2</v>
      </c>
      <c r="M338" s="1008">
        <v>21.334</v>
      </c>
      <c r="N338" s="256">
        <v>16</v>
      </c>
      <c r="O338" s="869">
        <v>0.72</v>
      </c>
      <c r="P338" s="497">
        <f>'12-18л. МЕНЮ '!H335</f>
        <v>2</v>
      </c>
    </row>
    <row r="339" spans="1:16" ht="11.25" customHeight="1">
      <c r="A339" s="1815" t="str">
        <f>'12-18л. МЕНЮ '!I336</f>
        <v>ТТК /212/17</v>
      </c>
      <c r="B339" s="1513" t="str">
        <f>'12-18л. МЕНЮ '!B336</f>
        <v>Омлет с птицей /</v>
      </c>
      <c r="C339" s="2035">
        <f>'12-18л. МЕНЮ '!C336</f>
        <v>165</v>
      </c>
      <c r="D339" s="1784">
        <f>'12-18л. МЕНЮ '!D336</f>
        <v>10.526</v>
      </c>
      <c r="E339" s="898">
        <f>'12-18л. МЕНЮ '!E336</f>
        <v>18.516999999999999</v>
      </c>
      <c r="F339" s="1785">
        <f>'12-18л. МЕНЮ '!F336</f>
        <v>2.3479999999999999</v>
      </c>
      <c r="G339" s="772">
        <f>'12-18л. МЕНЮ '!G336</f>
        <v>299.79599999999999</v>
      </c>
      <c r="H339" s="1784">
        <v>4.78</v>
      </c>
      <c r="I339" s="898">
        <v>4.6609999999999999E-2</v>
      </c>
      <c r="J339" s="1784">
        <v>3.5909999999999997E-2</v>
      </c>
      <c r="K339" s="772">
        <v>206.67</v>
      </c>
      <c r="L339" s="1009">
        <v>97.4</v>
      </c>
      <c r="M339" s="1009">
        <v>61.33</v>
      </c>
      <c r="N339" s="1009">
        <v>26.01</v>
      </c>
      <c r="O339" s="1009">
        <v>1.361</v>
      </c>
      <c r="P339" s="497">
        <f>'12-18л. МЕНЮ '!H336</f>
        <v>41</v>
      </c>
    </row>
    <row r="340" spans="1:16">
      <c r="A340" s="2010" t="str">
        <f>'12-18л. МЕНЮ '!I337</f>
        <v>136/17</v>
      </c>
      <c r="B340" s="1514" t="str">
        <f>'12-18л. МЕНЮ '!B337</f>
        <v>овощи припущенные (морковь)</v>
      </c>
      <c r="C340" s="2836">
        <f>'12-18л. МЕНЮ '!C337</f>
        <v>35</v>
      </c>
      <c r="D340" s="1784">
        <f>'12-18л. МЕНЮ '!D337</f>
        <v>0.59199999999999997</v>
      </c>
      <c r="E340" s="898">
        <f>'12-18л. МЕНЮ '!E337</f>
        <v>0.19900000000000001</v>
      </c>
      <c r="F340" s="1785">
        <f>'12-18л. МЕНЮ '!F337</f>
        <v>2.1619999999999999</v>
      </c>
      <c r="G340" s="772">
        <f>'12-18л. МЕНЮ '!G337</f>
        <v>12.36</v>
      </c>
      <c r="H340" s="355">
        <v>0.7</v>
      </c>
      <c r="I340" s="355">
        <v>0</v>
      </c>
      <c r="J340" s="355">
        <v>8.0000000000000004E-4</v>
      </c>
      <c r="K340" s="812">
        <v>43.62</v>
      </c>
      <c r="L340" s="1754">
        <v>8.3000000000000007</v>
      </c>
      <c r="M340" s="1009">
        <v>20.079999999999998</v>
      </c>
      <c r="N340" s="1009">
        <v>11.67</v>
      </c>
      <c r="O340" s="1009">
        <v>0.23400000000000001</v>
      </c>
      <c r="P340" s="497">
        <f>'12-18л. МЕНЮ '!H337</f>
        <v>42</v>
      </c>
    </row>
    <row r="341" spans="1:16">
      <c r="A341" s="2012" t="str">
        <f>'12-18л. МЕНЮ '!I338</f>
        <v>ТТК /379/17</v>
      </c>
      <c r="B341" s="757" t="str">
        <f>'12-18л. МЕНЮ '!B338</f>
        <v>Кофейный напиток с молоком</v>
      </c>
      <c r="C341" s="2011">
        <f>'12-18л. МЕНЮ '!C338</f>
        <v>200</v>
      </c>
      <c r="D341" s="1784">
        <f>'12-18л. МЕНЮ '!D338</f>
        <v>6.1550000000000002</v>
      </c>
      <c r="E341" s="898">
        <f>'12-18л. МЕНЮ '!E338</f>
        <v>4.952</v>
      </c>
      <c r="F341" s="1785">
        <f>'12-18л. МЕНЮ '!F338</f>
        <v>17.347999999999999</v>
      </c>
      <c r="G341" s="772">
        <f>'12-18л. МЕНЮ '!G338</f>
        <v>137.64500000000001</v>
      </c>
      <c r="H341" s="355">
        <v>1.046</v>
      </c>
      <c r="I341" s="355">
        <v>6.2E-2</v>
      </c>
      <c r="J341" s="355">
        <v>0.253</v>
      </c>
      <c r="K341" s="812">
        <v>26.524999999999999</v>
      </c>
      <c r="L341" s="1754">
        <v>214.81800000000001</v>
      </c>
      <c r="M341" s="1009">
        <v>176.52</v>
      </c>
      <c r="N341" s="1009">
        <v>37.215000000000003</v>
      </c>
      <c r="O341" s="1759">
        <v>0.88700000000000001</v>
      </c>
      <c r="P341" s="497">
        <f>'12-18л. МЕНЮ '!H338</f>
        <v>67</v>
      </c>
    </row>
    <row r="342" spans="1:16" ht="14.25" customHeight="1">
      <c r="A342" s="1815" t="str">
        <f>'12-18л. МЕНЮ '!I339</f>
        <v>Пром.пр.</v>
      </c>
      <c r="B342" s="285" t="str">
        <f>'12-18л. МЕНЮ '!B339</f>
        <v>Хлеб пшеничный</v>
      </c>
      <c r="C342" s="274">
        <f>'12-18л. МЕНЮ '!C339</f>
        <v>40</v>
      </c>
      <c r="D342" s="1784">
        <f>'12-18л. МЕНЮ '!D339</f>
        <v>2.1040000000000001</v>
      </c>
      <c r="E342" s="898">
        <f>'12-18л. МЕНЮ '!E339</f>
        <v>0.28000000000000003</v>
      </c>
      <c r="F342" s="1785">
        <f>'12-18л. МЕНЮ '!F339</f>
        <v>16.32</v>
      </c>
      <c r="G342" s="772">
        <f>'12-18л. МЕНЮ '!G339</f>
        <v>76.215999999999994</v>
      </c>
      <c r="H342" s="1009">
        <v>0</v>
      </c>
      <c r="I342" s="1009">
        <v>1.43E-2</v>
      </c>
      <c r="J342" s="1009">
        <v>0</v>
      </c>
      <c r="K342" s="772">
        <v>0</v>
      </c>
      <c r="L342" s="1009">
        <v>62.863999999999997</v>
      </c>
      <c r="M342" s="1009">
        <v>51.6</v>
      </c>
      <c r="N342" s="1009">
        <v>16.399999999999999</v>
      </c>
      <c r="O342" s="1758">
        <v>0.04</v>
      </c>
      <c r="P342" s="497">
        <f>'12-18л. МЕНЮ '!H339</f>
        <v>12</v>
      </c>
    </row>
    <row r="343" spans="1:16" ht="13.5" customHeight="1">
      <c r="A343" s="1815" t="str">
        <f>'12-18л. МЕНЮ '!I340</f>
        <v>Пром.пр.</v>
      </c>
      <c r="B343" s="285" t="str">
        <f>'12-18л. МЕНЮ '!B340</f>
        <v>Хлеб ржаной</v>
      </c>
      <c r="C343" s="274">
        <f>'12-18л. МЕНЮ '!C340</f>
        <v>20</v>
      </c>
      <c r="D343" s="1784">
        <f>'12-18л. МЕНЮ '!D340</f>
        <v>1.1299999999999999</v>
      </c>
      <c r="E343" s="898">
        <f>'12-18л. МЕНЮ '!E340</f>
        <v>0.24</v>
      </c>
      <c r="F343" s="1785">
        <f>'12-18л. МЕНЮ '!F340</f>
        <v>8.3699999999999992</v>
      </c>
      <c r="G343" s="870">
        <f>'12-18л. МЕНЮ '!G340</f>
        <v>40.159999999999997</v>
      </c>
      <c r="H343" s="256">
        <v>0</v>
      </c>
      <c r="I343" s="256">
        <v>0.04</v>
      </c>
      <c r="J343" s="256">
        <v>0</v>
      </c>
      <c r="K343" s="772">
        <v>0</v>
      </c>
      <c r="L343" s="256">
        <v>16.600000000000001</v>
      </c>
      <c r="M343" s="256">
        <v>25.27</v>
      </c>
      <c r="N343" s="256">
        <v>8.84</v>
      </c>
      <c r="O343" s="2918">
        <v>0.02</v>
      </c>
      <c r="P343" s="2013">
        <f>'12-18л. МЕНЮ '!H340</f>
        <v>13</v>
      </c>
    </row>
    <row r="344" spans="1:16" ht="12.75" customHeight="1" thickBot="1">
      <c r="A344" s="1951" t="str">
        <f>'12-18л. МЕНЮ '!I341</f>
        <v>82 / 21</v>
      </c>
      <c r="B344" s="839" t="str">
        <f>'12-18л. МЕНЮ '!B341</f>
        <v>Плоды свежие (бананы )</v>
      </c>
      <c r="C344" s="1979">
        <f>'12-18л. МЕНЮ '!C341</f>
        <v>100</v>
      </c>
      <c r="D344" s="1784">
        <f>'12-18л. МЕНЮ '!D341</f>
        <v>1.5</v>
      </c>
      <c r="E344" s="898">
        <f>'12-18л. МЕНЮ '!E341</f>
        <v>3.9</v>
      </c>
      <c r="F344" s="1785">
        <f>'12-18л. МЕНЮ '!F341</f>
        <v>21.8</v>
      </c>
      <c r="G344" s="870">
        <f>'12-18л. МЕНЮ '!G341</f>
        <v>98.6</v>
      </c>
      <c r="H344" s="358">
        <v>10</v>
      </c>
      <c r="I344" s="357">
        <v>3.6400000000000002E-2</v>
      </c>
      <c r="J344" s="357">
        <v>4.727E-2</v>
      </c>
      <c r="K344" s="886">
        <v>20</v>
      </c>
      <c r="L344" s="256">
        <v>9.52</v>
      </c>
      <c r="M344" s="1009">
        <v>27.36</v>
      </c>
      <c r="N344" s="355">
        <v>10.436</v>
      </c>
      <c r="O344" s="1009">
        <v>1.218</v>
      </c>
      <c r="P344" s="2013">
        <f>'12-18л. МЕНЮ '!H341</f>
        <v>81</v>
      </c>
    </row>
    <row r="345" spans="1:16">
      <c r="A345" s="896" t="s">
        <v>251</v>
      </c>
      <c r="B345" s="584"/>
      <c r="C345" s="2009">
        <f>'12-18л. МЕНЮ '!C342</f>
        <v>640</v>
      </c>
      <c r="D345" s="2430">
        <f>'12-18л. МЕНЮ '!D342</f>
        <v>22.940999999999999</v>
      </c>
      <c r="E345" s="1827">
        <f>'12-18л. МЕНЮ '!E342</f>
        <v>28.221999999999998</v>
      </c>
      <c r="F345" s="2431">
        <f>'12-18л. МЕНЮ '!F342</f>
        <v>71.414699999999996</v>
      </c>
      <c r="G345" s="2432">
        <f>'12-18л. МЕНЮ '!G342</f>
        <v>681.84400000000005</v>
      </c>
      <c r="H345" s="793">
        <f t="shared" ref="H345:O345" si="64">SUM(H338:H344)</f>
        <v>36.525999999999996</v>
      </c>
      <c r="I345" s="793">
        <f t="shared" si="64"/>
        <v>0.25270999999999999</v>
      </c>
      <c r="J345" s="793">
        <f t="shared" si="64"/>
        <v>0.36697999999999997</v>
      </c>
      <c r="K345" s="891">
        <f t="shared" si="64"/>
        <v>403.21499999999997</v>
      </c>
      <c r="L345" s="891">
        <f t="shared" si="64"/>
        <v>420.702</v>
      </c>
      <c r="M345" s="793">
        <f t="shared" si="64"/>
        <v>383.49400000000003</v>
      </c>
      <c r="N345" s="793">
        <f t="shared" si="64"/>
        <v>126.57100000000003</v>
      </c>
      <c r="O345" s="897">
        <f t="shared" si="64"/>
        <v>4.4800000000000004</v>
      </c>
      <c r="P345" s="926"/>
    </row>
    <row r="346" spans="1:16">
      <c r="A346" s="429"/>
      <c r="B346" s="572" t="s">
        <v>11</v>
      </c>
      <c r="C346" s="1494">
        <v>0.25</v>
      </c>
      <c r="D346" s="2433">
        <f>'12-18л. МЕНЮ '!D343</f>
        <v>22.5</v>
      </c>
      <c r="E346" s="2404">
        <f>'12-18л. МЕНЮ '!E343</f>
        <v>23</v>
      </c>
      <c r="F346" s="2429">
        <f>'12-18л. МЕНЮ '!F343</f>
        <v>95.75</v>
      </c>
      <c r="G346" s="2339">
        <f>'12-18л. МЕНЮ '!G343</f>
        <v>680</v>
      </c>
      <c r="H346" s="905">
        <v>17.5</v>
      </c>
      <c r="I346" s="905">
        <v>0.35</v>
      </c>
      <c r="J346" s="933">
        <v>0.4</v>
      </c>
      <c r="K346" s="932">
        <v>225</v>
      </c>
      <c r="L346" s="905">
        <v>300</v>
      </c>
      <c r="M346" s="933">
        <v>300</v>
      </c>
      <c r="N346" s="932">
        <v>75</v>
      </c>
      <c r="O346" s="2427">
        <v>4.5</v>
      </c>
      <c r="P346" s="926"/>
    </row>
    <row r="347" spans="1:16" ht="15" thickBot="1">
      <c r="A347" s="252"/>
      <c r="B347" s="856" t="s">
        <v>587</v>
      </c>
      <c r="C347" s="857" t="s">
        <v>249</v>
      </c>
      <c r="D347" s="2434">
        <f>'12-18л. МЕНЮ '!D344</f>
        <v>0.48999999999999844</v>
      </c>
      <c r="E347" s="893">
        <f>'12-18л. МЕНЮ '!E344</f>
        <v>5.6760869565217362</v>
      </c>
      <c r="F347" s="2435">
        <f>'12-18л. МЕНЮ '!F344</f>
        <v>-6.3538642297650156</v>
      </c>
      <c r="G347" s="2335">
        <f>'12-18л. МЕНЮ '!G344</f>
        <v>6.7794117647061114E-2</v>
      </c>
      <c r="H347" s="893">
        <f t="shared" ref="H347:O347" si="65">(H345*100/H611)-25</f>
        <v>27.179999999999993</v>
      </c>
      <c r="I347" s="2008">
        <f t="shared" si="65"/>
        <v>-6.9492857142857112</v>
      </c>
      <c r="J347" s="2008">
        <f t="shared" si="65"/>
        <v>-2.0637500000000024</v>
      </c>
      <c r="K347" s="2008">
        <f t="shared" si="65"/>
        <v>19.801666666666669</v>
      </c>
      <c r="L347" s="2008">
        <f t="shared" si="65"/>
        <v>10.058499999999995</v>
      </c>
      <c r="M347" s="2008">
        <f t="shared" si="65"/>
        <v>6.9578333333333333</v>
      </c>
      <c r="N347" s="2008">
        <f t="shared" si="65"/>
        <v>17.190333333333342</v>
      </c>
      <c r="O347" s="2137">
        <f t="shared" si="65"/>
        <v>-0.11111111111110716</v>
      </c>
      <c r="P347" s="926"/>
    </row>
    <row r="348" spans="1:16" ht="12.75" customHeight="1">
      <c r="A348" s="78"/>
      <c r="B348" s="1916" t="s">
        <v>142</v>
      </c>
      <c r="C348" s="46"/>
      <c r="D348" s="825"/>
      <c r="E348" s="826"/>
      <c r="F348" s="826"/>
      <c r="G348" s="868"/>
      <c r="H348" s="2428"/>
      <c r="I348" s="826"/>
      <c r="J348" s="826"/>
      <c r="K348" s="824"/>
      <c r="L348" s="824"/>
      <c r="M348" s="824"/>
      <c r="N348" s="824"/>
      <c r="O348" s="824"/>
      <c r="P348" s="926"/>
    </row>
    <row r="349" spans="1:16" ht="12.75" customHeight="1">
      <c r="A349" s="1813" t="str">
        <f>'12-18л. МЕНЮ '!I346</f>
        <v>54-2з/22г.</v>
      </c>
      <c r="B349" s="266" t="str">
        <f>'12-18л. МЕНЮ '!B346</f>
        <v>Огурец  свежий в нарезке</v>
      </c>
      <c r="C349" s="254">
        <f>'12-18л. МЕНЮ '!C346</f>
        <v>80</v>
      </c>
      <c r="D349" s="237">
        <f>'12-18л. МЕНЮ '!D346</f>
        <v>0.64</v>
      </c>
      <c r="E349" s="348">
        <f>'12-18л. МЕНЮ '!E346</f>
        <v>0.1</v>
      </c>
      <c r="F349" s="348">
        <f>'12-18л. МЕНЮ '!F346</f>
        <v>2</v>
      </c>
      <c r="G349" s="884">
        <f>'12-18л. МЕНЮ '!G346</f>
        <v>11.3</v>
      </c>
      <c r="H349" s="348">
        <v>8</v>
      </c>
      <c r="I349" s="348">
        <v>0.03</v>
      </c>
      <c r="J349" s="348">
        <v>0.03</v>
      </c>
      <c r="K349" s="828">
        <v>8</v>
      </c>
      <c r="L349" s="1008">
        <v>18</v>
      </c>
      <c r="M349" s="256">
        <v>34</v>
      </c>
      <c r="N349" s="256">
        <v>11</v>
      </c>
      <c r="O349" s="869">
        <v>0.5</v>
      </c>
      <c r="P349" s="1047">
        <f>'12-18л. МЕНЮ '!H346</f>
        <v>1</v>
      </c>
    </row>
    <row r="350" spans="1:16">
      <c r="A350" s="1813" t="str">
        <f>'12-18л. МЕНЮ '!I347</f>
        <v>ТТК /96/17</v>
      </c>
      <c r="B350" s="266" t="str">
        <f>'12-18л. МЕНЮ '!B347</f>
        <v>Рассольник ленинградский</v>
      </c>
      <c r="C350" s="254">
        <f>'12-18л. МЕНЮ '!C347</f>
        <v>250</v>
      </c>
      <c r="D350" s="237">
        <f>'12-18л. МЕНЮ '!D347</f>
        <v>2.702</v>
      </c>
      <c r="E350" s="348">
        <f>'12-18л. МЕНЮ '!E347</f>
        <v>3.5960000000000001</v>
      </c>
      <c r="F350" s="348">
        <f>'12-18л. МЕНЮ '!F347</f>
        <v>25.349</v>
      </c>
      <c r="G350" s="884">
        <f>'12-18л. МЕНЮ '!G347</f>
        <v>144.30500000000001</v>
      </c>
      <c r="H350" s="1120">
        <v>6.5460000000000003</v>
      </c>
      <c r="I350" s="355">
        <v>7.9799999999999996E-2</v>
      </c>
      <c r="J350" s="355">
        <v>6.0199999999999997E-2</v>
      </c>
      <c r="K350" s="772">
        <v>135.19</v>
      </c>
      <c r="L350" s="1844">
        <v>17.404</v>
      </c>
      <c r="M350" s="1009">
        <v>65.87</v>
      </c>
      <c r="N350" s="355">
        <v>23.451000000000001</v>
      </c>
      <c r="O350" s="1009">
        <v>0.85799999999999998</v>
      </c>
      <c r="P350" s="1047">
        <f>'12-18л. МЕНЮ '!H347</f>
        <v>18</v>
      </c>
    </row>
    <row r="351" spans="1:16" ht="15" customHeight="1">
      <c r="A351" s="1813" t="str">
        <f>'12-18л. МЕНЮ '!I348</f>
        <v>143/17</v>
      </c>
      <c r="B351" s="266" t="str">
        <f>'12-18л. МЕНЮ '!B348</f>
        <v>Рагу из  овощей</v>
      </c>
      <c r="C351" s="254">
        <f>'12-18л. МЕНЮ '!C348</f>
        <v>180</v>
      </c>
      <c r="D351" s="237">
        <f>'12-18л. МЕНЮ '!D348</f>
        <v>3.62</v>
      </c>
      <c r="E351" s="348">
        <f>'12-18л. МЕНЮ '!E348</f>
        <v>21.245000000000001</v>
      </c>
      <c r="F351" s="348">
        <f>'12-18л. МЕНЮ '!F348</f>
        <v>17.753</v>
      </c>
      <c r="G351" s="884">
        <f>'12-18л. МЕНЮ '!G348</f>
        <v>296.14999999999998</v>
      </c>
      <c r="H351" s="747">
        <v>14.458</v>
      </c>
      <c r="I351" s="350">
        <v>7.0499999999999993E-2</v>
      </c>
      <c r="J351" s="359">
        <v>8.5999999999999993E-2</v>
      </c>
      <c r="K351" s="772">
        <v>93.206000000000003</v>
      </c>
      <c r="L351" s="256">
        <v>53.09</v>
      </c>
      <c r="M351" s="256">
        <v>80.450999999999993</v>
      </c>
      <c r="N351" s="747">
        <v>34.08</v>
      </c>
      <c r="O351" s="256">
        <v>1.2470000000000001</v>
      </c>
      <c r="P351" s="1047">
        <f>'12-18л. МЕНЮ '!H348</f>
        <v>33</v>
      </c>
    </row>
    <row r="352" spans="1:16" ht="12" customHeight="1">
      <c r="A352" s="1813" t="str">
        <f>'12-18л. МЕНЮ '!I349</f>
        <v>ТТК/268/17</v>
      </c>
      <c r="B352" s="266" t="str">
        <f>'12-18л. МЕНЮ '!B349</f>
        <v>Котлета  мясная</v>
      </c>
      <c r="C352" s="254">
        <f>'12-18л. МЕНЮ '!C349</f>
        <v>100</v>
      </c>
      <c r="D352" s="237">
        <f>'12-18л. МЕНЮ '!D349</f>
        <v>13.699</v>
      </c>
      <c r="E352" s="348">
        <f>'12-18л. МЕНЮ '!E349</f>
        <v>11.069000000000001</v>
      </c>
      <c r="F352" s="348">
        <f>'12-18л. МЕНЮ '!F349</f>
        <v>17.869</v>
      </c>
      <c r="G352" s="884">
        <f>'12-18л. МЕНЮ '!G349</f>
        <v>242.68</v>
      </c>
      <c r="H352" s="256">
        <v>0.42</v>
      </c>
      <c r="I352" s="256">
        <v>0.38640000000000002</v>
      </c>
      <c r="J352" s="256">
        <v>0.4133</v>
      </c>
      <c r="K352" s="869">
        <v>5.2839999999999998</v>
      </c>
      <c r="L352" s="256">
        <v>35.82</v>
      </c>
      <c r="M352" s="256">
        <v>95.56</v>
      </c>
      <c r="N352" s="256">
        <v>18.11</v>
      </c>
      <c r="O352" s="256">
        <v>1.7270000000000001</v>
      </c>
      <c r="P352" s="1047">
        <f>'12-18л. МЕНЮ '!H349</f>
        <v>49</v>
      </c>
    </row>
    <row r="353" spans="1:16" ht="13.5" customHeight="1">
      <c r="A353" s="1813" t="str">
        <f>'12-18л. МЕНЮ '!I350</f>
        <v>389/17</v>
      </c>
      <c r="B353" s="266" t="str">
        <f>'12-18л. МЕНЮ '!B350</f>
        <v>Сок фруктовый (яблочный)</v>
      </c>
      <c r="C353" s="254">
        <f>'12-18л. МЕНЮ '!C350</f>
        <v>200</v>
      </c>
      <c r="D353" s="237">
        <f>'12-18л. МЕНЮ '!D350</f>
        <v>1</v>
      </c>
      <c r="E353" s="348">
        <f>'12-18л. МЕНЮ '!E350</f>
        <v>0</v>
      </c>
      <c r="F353" s="348">
        <f>'12-18л. МЕНЮ '!F350</f>
        <v>16.920000000000002</v>
      </c>
      <c r="G353" s="884">
        <f>'12-18л. МЕНЮ '!G350</f>
        <v>71.680000000000007</v>
      </c>
      <c r="H353" s="355">
        <v>4</v>
      </c>
      <c r="I353" s="355">
        <v>0.02</v>
      </c>
      <c r="J353" s="355">
        <v>0.02</v>
      </c>
      <c r="K353" s="812">
        <v>0</v>
      </c>
      <c r="L353" s="1009">
        <v>14</v>
      </c>
      <c r="M353" s="1009">
        <v>14</v>
      </c>
      <c r="N353" s="355">
        <v>8</v>
      </c>
      <c r="O353" s="1009">
        <v>1.1679999999999999</v>
      </c>
      <c r="P353" s="1047">
        <f>'12-18л. МЕНЮ '!H350</f>
        <v>65</v>
      </c>
    </row>
    <row r="354" spans="1:16" ht="14.25" customHeight="1">
      <c r="A354" s="1813" t="str">
        <f>'12-18л. МЕНЮ '!I351</f>
        <v>Пром.пр.</v>
      </c>
      <c r="B354" s="266" t="str">
        <f>'12-18л. МЕНЮ '!B351</f>
        <v>Хлеб пшеничный</v>
      </c>
      <c r="C354" s="254">
        <f>'12-18л. МЕНЮ '!C351</f>
        <v>60</v>
      </c>
      <c r="D354" s="237">
        <f>'12-18л. МЕНЮ '!D351</f>
        <v>3.1560000000000001</v>
      </c>
      <c r="E354" s="348">
        <f>'12-18л. МЕНЮ '!E351</f>
        <v>0.42</v>
      </c>
      <c r="F354" s="348">
        <f>'12-18л. МЕНЮ '!F351</f>
        <v>24.48</v>
      </c>
      <c r="G354" s="884">
        <f>'12-18л. МЕНЮ '!G351</f>
        <v>114.34</v>
      </c>
      <c r="H354" s="1009">
        <v>0</v>
      </c>
      <c r="I354" s="1009">
        <v>2.1000000000000001E-2</v>
      </c>
      <c r="J354" s="1009">
        <v>0</v>
      </c>
      <c r="K354" s="772">
        <v>0</v>
      </c>
      <c r="L354" s="1009">
        <v>94.296000000000006</v>
      </c>
      <c r="M354" s="1009">
        <v>77.400000000000006</v>
      </c>
      <c r="N354" s="1009">
        <v>24.6</v>
      </c>
      <c r="O354" s="1758">
        <v>0.06</v>
      </c>
      <c r="P354" s="1047">
        <f>'12-18л. МЕНЮ '!H351</f>
        <v>12</v>
      </c>
    </row>
    <row r="355" spans="1:16" ht="12" customHeight="1" thickBot="1">
      <c r="A355" s="2014" t="str">
        <f>'12-18л. МЕНЮ '!I352</f>
        <v>Пром.пр.</v>
      </c>
      <c r="B355" s="839" t="str">
        <f>'12-18л. МЕНЮ '!B352</f>
        <v>Хлеб ржаной</v>
      </c>
      <c r="C355" s="417">
        <f>'12-18л. МЕНЮ '!C352</f>
        <v>40</v>
      </c>
      <c r="D355" s="356">
        <f>'12-18л. МЕНЮ '!D352</f>
        <v>2.2599999999999998</v>
      </c>
      <c r="E355" s="358">
        <f>'12-18л. МЕНЮ '!E352</f>
        <v>0.48</v>
      </c>
      <c r="F355" s="358">
        <f>'12-18л. МЕНЮ '!F352</f>
        <v>16.739999999999998</v>
      </c>
      <c r="G355" s="2352">
        <f>'12-18л. МЕНЮ '!G352</f>
        <v>80.319999999999993</v>
      </c>
      <c r="H355" s="256">
        <v>0</v>
      </c>
      <c r="I355" s="256">
        <v>0.08</v>
      </c>
      <c r="J355" s="256">
        <v>0</v>
      </c>
      <c r="K355" s="555">
        <v>0</v>
      </c>
      <c r="L355" s="256">
        <v>33.200000000000003</v>
      </c>
      <c r="M355" s="256">
        <v>50.54</v>
      </c>
      <c r="N355" s="256">
        <v>17.68</v>
      </c>
      <c r="O355" s="2918">
        <v>0.04</v>
      </c>
      <c r="P355" s="1047">
        <f>'12-18л. МЕНЮ '!H352</f>
        <v>13</v>
      </c>
    </row>
    <row r="356" spans="1:16">
      <c r="A356" s="469" t="s">
        <v>239</v>
      </c>
      <c r="B356" s="1497"/>
      <c r="C356" s="1853">
        <f>'12-18л. МЕНЮ '!C353</f>
        <v>910</v>
      </c>
      <c r="D356" s="2363">
        <f>'12-18л. МЕНЮ '!D353</f>
        <v>27.076999999999998</v>
      </c>
      <c r="E356" s="2364">
        <f>'12-18л. МЕНЮ '!E353</f>
        <v>36.910000000000004</v>
      </c>
      <c r="F356" s="2364">
        <f>'12-18л. МЕНЮ '!F353</f>
        <v>121.111</v>
      </c>
      <c r="G356" s="2365">
        <f>'12-18л. МЕНЮ '!G353</f>
        <v>960.77500000000009</v>
      </c>
      <c r="H356" s="793">
        <f>SUM(H349:H355)</f>
        <v>33.423999999999999</v>
      </c>
      <c r="I356" s="471">
        <f t="shared" ref="I356:O356" si="66">SUM(I349:I355)</f>
        <v>0.68769999999999998</v>
      </c>
      <c r="J356" s="471">
        <f t="shared" si="66"/>
        <v>0.60950000000000004</v>
      </c>
      <c r="K356" s="891">
        <f t="shared" si="66"/>
        <v>241.68</v>
      </c>
      <c r="L356" s="891">
        <f t="shared" si="66"/>
        <v>265.81</v>
      </c>
      <c r="M356" s="793">
        <f t="shared" si="66"/>
        <v>417.82099999999997</v>
      </c>
      <c r="N356" s="793">
        <f t="shared" si="66"/>
        <v>136.92100000000002</v>
      </c>
      <c r="O356" s="889">
        <f t="shared" si="66"/>
        <v>5.6000000000000005</v>
      </c>
      <c r="P356" s="2108"/>
    </row>
    <row r="357" spans="1:16" ht="11.25" customHeight="1">
      <c r="A357" s="872"/>
      <c r="B357" s="1496" t="s">
        <v>11</v>
      </c>
      <c r="C357" s="1491">
        <v>0.35</v>
      </c>
      <c r="D357" s="2354">
        <f>'12-18л. МЕНЮ '!D354</f>
        <v>31.5</v>
      </c>
      <c r="E357" s="2355">
        <f>'12-18л. МЕНЮ '!E354</f>
        <v>32.200000000000003</v>
      </c>
      <c r="F357" s="2355">
        <f>'12-18л. МЕНЮ '!F354</f>
        <v>134.05000000000001</v>
      </c>
      <c r="G357" s="2356">
        <f>'12-18л. МЕНЮ '!G354</f>
        <v>952</v>
      </c>
      <c r="H357" s="930">
        <v>24.5</v>
      </c>
      <c r="I357" s="804">
        <v>0.49</v>
      </c>
      <c r="J357" s="879">
        <v>0.56000000000000005</v>
      </c>
      <c r="K357" s="932">
        <v>315</v>
      </c>
      <c r="L357" s="905">
        <v>420</v>
      </c>
      <c r="M357" s="933">
        <v>420</v>
      </c>
      <c r="N357" s="932">
        <v>105</v>
      </c>
      <c r="O357" s="2436">
        <v>6.3</v>
      </c>
      <c r="P357" s="2108"/>
    </row>
    <row r="358" spans="1:16" ht="15" thickBot="1">
      <c r="A358" s="252"/>
      <c r="B358" s="856" t="s">
        <v>587</v>
      </c>
      <c r="C358" s="908" t="s">
        <v>249</v>
      </c>
      <c r="D358" s="487">
        <f>'12-18л. МЕНЮ '!D355</f>
        <v>-4.9144444444444453</v>
      </c>
      <c r="E358" s="489">
        <f>'12-18л. МЕНЮ '!E355</f>
        <v>5.1195652173913118</v>
      </c>
      <c r="F358" s="489">
        <f>'12-18л. МЕНЮ '!F355</f>
        <v>-3.3783289817232358</v>
      </c>
      <c r="G358" s="2412">
        <f>'12-18л. МЕНЮ '!G355</f>
        <v>0.32261029411765207</v>
      </c>
      <c r="H358" s="893">
        <f t="shared" ref="H358:O358" si="67">(H356*100/H611)-35</f>
        <v>12.748571428571431</v>
      </c>
      <c r="I358" s="893">
        <f t="shared" si="67"/>
        <v>14.121428571428574</v>
      </c>
      <c r="J358" s="893">
        <f t="shared" si="67"/>
        <v>3.09375</v>
      </c>
      <c r="K358" s="893">
        <f t="shared" si="67"/>
        <v>-8.1466666666666683</v>
      </c>
      <c r="L358" s="893">
        <f t="shared" si="67"/>
        <v>-12.849166666666665</v>
      </c>
      <c r="M358" s="893">
        <f t="shared" si="67"/>
        <v>-0.18158333333333587</v>
      </c>
      <c r="N358" s="893">
        <f t="shared" si="67"/>
        <v>10.640333333333338</v>
      </c>
      <c r="O358" s="901">
        <f t="shared" si="67"/>
        <v>-3.8888888888888893</v>
      </c>
      <c r="P358" s="2108"/>
    </row>
    <row r="359" spans="1:16">
      <c r="A359" s="78"/>
      <c r="B359" s="1926" t="s">
        <v>287</v>
      </c>
      <c r="C359" s="46"/>
      <c r="D359" s="47"/>
      <c r="E359" s="474"/>
      <c r="F359" s="474"/>
      <c r="G359" s="2403"/>
      <c r="H359" s="797"/>
      <c r="I359" s="474"/>
      <c r="J359" s="474"/>
      <c r="K359" s="773"/>
      <c r="L359" s="773"/>
      <c r="M359" s="773"/>
      <c r="N359" s="2131"/>
      <c r="O359" s="773"/>
      <c r="P359" s="926"/>
    </row>
    <row r="360" spans="1:16" ht="14.25" customHeight="1">
      <c r="A360" s="1814" t="str">
        <f>'12-18л. МЕНЮ '!I357</f>
        <v>ТТК /379/17</v>
      </c>
      <c r="B360" s="266" t="str">
        <f>'12-18л. МЕНЮ '!B357</f>
        <v>Кофейный напиток с молоком</v>
      </c>
      <c r="C360" s="272">
        <f>'12-18л. МЕНЮ '!C357</f>
        <v>200</v>
      </c>
      <c r="D360" s="1753">
        <f>'12-18л. МЕНЮ '!D357</f>
        <v>6.1550000000000002</v>
      </c>
      <c r="E360" s="355">
        <f>'12-18л. МЕНЮ '!E357</f>
        <v>4.952</v>
      </c>
      <c r="F360" s="355">
        <f>'12-18л. МЕНЮ '!F357</f>
        <v>17.347999999999999</v>
      </c>
      <c r="G360" s="812">
        <f>'12-18л. МЕНЮ '!G357</f>
        <v>137.64500000000001</v>
      </c>
      <c r="H360" s="355">
        <v>1.046</v>
      </c>
      <c r="I360" s="355">
        <v>6.2E-2</v>
      </c>
      <c r="J360" s="355">
        <v>0.253</v>
      </c>
      <c r="K360" s="812">
        <v>26.524999999999999</v>
      </c>
      <c r="L360" s="1754">
        <v>214.81800000000001</v>
      </c>
      <c r="M360" s="1009">
        <v>176.52</v>
      </c>
      <c r="N360" s="1009">
        <v>37.215000000000003</v>
      </c>
      <c r="O360" s="1759">
        <v>0.88700000000000001</v>
      </c>
      <c r="P360" s="477">
        <f>'12-18л. МЕНЮ '!H357</f>
        <v>67</v>
      </c>
    </row>
    <row r="361" spans="1:16" ht="12.75" customHeight="1" thickBot="1">
      <c r="A361" s="1990" t="str">
        <f>'12-18л. МЕНЮ '!I358</f>
        <v>206/17</v>
      </c>
      <c r="B361" s="839" t="str">
        <f>'12-18л. МЕНЮ '!B358</f>
        <v>Макароны запечённые с яйцом</v>
      </c>
      <c r="C361" s="1539" t="str">
        <f>'12-18л. МЕНЮ '!C358</f>
        <v>155 / 25</v>
      </c>
      <c r="D361" s="1755">
        <f>'12-18л. МЕНЮ '!D358</f>
        <v>3.8159999999999998</v>
      </c>
      <c r="E361" s="357">
        <f>'12-18л. МЕНЮ '!E358</f>
        <v>7.633</v>
      </c>
      <c r="F361" s="357">
        <f>'12-18л. МЕНЮ '!F358</f>
        <v>22.47</v>
      </c>
      <c r="G361" s="886">
        <f>'12-18л. МЕНЮ '!G358</f>
        <v>132.84100000000001</v>
      </c>
      <c r="H361" s="1759">
        <v>1.577</v>
      </c>
      <c r="I361" s="1009">
        <v>8.9599999999999999E-2</v>
      </c>
      <c r="J361" s="1793">
        <v>0.1908</v>
      </c>
      <c r="K361" s="772">
        <v>66.055999999999997</v>
      </c>
      <c r="L361" s="1009">
        <v>98.745000000000005</v>
      </c>
      <c r="M361" s="1009">
        <v>13.2172</v>
      </c>
      <c r="N361" s="1009">
        <v>3.0847000000000002</v>
      </c>
      <c r="O361" s="1009">
        <v>1.0209999999999999</v>
      </c>
      <c r="P361" s="552">
        <f>'12-18л. МЕНЮ '!H358</f>
        <v>32</v>
      </c>
    </row>
    <row r="362" spans="1:16" ht="12" customHeight="1">
      <c r="A362" s="1946" t="s">
        <v>312</v>
      </c>
      <c r="B362" s="1947"/>
      <c r="C362" s="1980">
        <f>'12-18л. МЕНЮ '!C359</f>
        <v>380</v>
      </c>
      <c r="D362" s="805">
        <f>'12-18л. МЕНЮ '!D359</f>
        <v>9.9710000000000001</v>
      </c>
      <c r="E362" s="806">
        <f>'12-18л. МЕНЮ '!E359</f>
        <v>12.585000000000001</v>
      </c>
      <c r="F362" s="806">
        <f>'12-18л. МЕНЮ '!F359</f>
        <v>39.817999999999998</v>
      </c>
      <c r="G362" s="2357">
        <f>'12-18л. МЕНЮ '!G359</f>
        <v>270.48599999999999</v>
      </c>
      <c r="H362" s="793">
        <f t="shared" ref="H362:O362" si="68">SUM(H360:H361)</f>
        <v>2.6230000000000002</v>
      </c>
      <c r="I362" s="793">
        <f t="shared" si="68"/>
        <v>0.15160000000000001</v>
      </c>
      <c r="J362" s="793">
        <f t="shared" si="68"/>
        <v>0.44379999999999997</v>
      </c>
      <c r="K362" s="891">
        <f t="shared" si="68"/>
        <v>92.580999999999989</v>
      </c>
      <c r="L362" s="891">
        <f t="shared" si="68"/>
        <v>313.56299999999999</v>
      </c>
      <c r="M362" s="891">
        <f t="shared" si="68"/>
        <v>189.7372</v>
      </c>
      <c r="N362" s="793">
        <f t="shared" si="68"/>
        <v>40.299700000000001</v>
      </c>
      <c r="O362" s="897">
        <f t="shared" si="68"/>
        <v>1.9079999999999999</v>
      </c>
      <c r="P362" s="315"/>
    </row>
    <row r="363" spans="1:16" ht="12.75" customHeight="1">
      <c r="A363" s="181"/>
      <c r="B363" s="1496" t="s">
        <v>11</v>
      </c>
      <c r="C363" s="1491">
        <v>0.1</v>
      </c>
      <c r="D363" s="2358">
        <f>'12-18л. МЕНЮ '!D360</f>
        <v>9</v>
      </c>
      <c r="E363" s="2338">
        <f>'12-18л. МЕНЮ '!E360</f>
        <v>9.1999999999999993</v>
      </c>
      <c r="F363" s="2338">
        <f>'12-18л. МЕНЮ '!F360</f>
        <v>38.299999999999997</v>
      </c>
      <c r="G363" s="2341">
        <f>'12-18л. МЕНЮ '!G360</f>
        <v>272</v>
      </c>
      <c r="H363" s="905">
        <v>7</v>
      </c>
      <c r="I363" s="905">
        <v>0.14000000000000001</v>
      </c>
      <c r="J363" s="933">
        <v>0.16</v>
      </c>
      <c r="K363" s="932">
        <v>90</v>
      </c>
      <c r="L363" s="905">
        <v>120</v>
      </c>
      <c r="M363" s="933">
        <v>120</v>
      </c>
      <c r="N363" s="932">
        <v>30</v>
      </c>
      <c r="O363" s="2427">
        <v>1.8</v>
      </c>
      <c r="P363" s="315"/>
    </row>
    <row r="364" spans="1:16" ht="12.75" customHeight="1" thickBot="1">
      <c r="A364" s="252"/>
      <c r="B364" s="856" t="s">
        <v>587</v>
      </c>
      <c r="C364" s="908" t="s">
        <v>249</v>
      </c>
      <c r="D364" s="1820">
        <f>'12-18л. МЕНЮ '!D361</f>
        <v>1.0788888888888888</v>
      </c>
      <c r="E364" s="488">
        <f>'12-18л. МЕНЮ '!E361</f>
        <v>3.679347826086957</v>
      </c>
      <c r="F364" s="488">
        <f>'12-18л. МЕНЮ '!F361</f>
        <v>0.39634464751958198</v>
      </c>
      <c r="G364" s="1817">
        <f>'12-18л. МЕНЮ '!G361</f>
        <v>-5.5661764705883243E-2</v>
      </c>
      <c r="H364" s="893">
        <f t="shared" ref="H364:O364" si="69">(H362*100/H611)-10</f>
        <v>-6.2528571428571427</v>
      </c>
      <c r="I364" s="893">
        <f t="shared" si="69"/>
        <v>0.82857142857143096</v>
      </c>
      <c r="J364" s="893">
        <f t="shared" si="69"/>
        <v>17.737499999999997</v>
      </c>
      <c r="K364" s="893">
        <f t="shared" si="69"/>
        <v>0.28677777777777536</v>
      </c>
      <c r="L364" s="893">
        <f t="shared" si="69"/>
        <v>16.13025</v>
      </c>
      <c r="M364" s="893">
        <f t="shared" si="69"/>
        <v>5.8114333333333335</v>
      </c>
      <c r="N364" s="893">
        <f t="shared" si="69"/>
        <v>3.4332333333333338</v>
      </c>
      <c r="O364" s="901">
        <f t="shared" si="69"/>
        <v>0.59999999999999964</v>
      </c>
      <c r="P364" s="315"/>
    </row>
    <row r="365" spans="1:16" ht="15" customHeight="1">
      <c r="D365" s="911"/>
      <c r="E365" s="911"/>
      <c r="F365" s="911"/>
      <c r="G365" s="911"/>
      <c r="H365" s="911"/>
      <c r="I365" s="911"/>
      <c r="J365" s="911"/>
      <c r="K365" s="911"/>
      <c r="L365" s="911"/>
      <c r="M365" s="911"/>
      <c r="N365" s="911"/>
      <c r="O365" s="911"/>
      <c r="P365" s="315"/>
    </row>
    <row r="366" spans="1:16" ht="11.25" customHeight="1" thickBot="1">
      <c r="A366" s="1837"/>
      <c r="B366" s="2111"/>
      <c r="C366" s="1838"/>
      <c r="D366" s="2096"/>
      <c r="E366" s="537"/>
      <c r="F366" s="537"/>
      <c r="G366" s="538"/>
      <c r="H366" s="2096"/>
      <c r="I366" s="537"/>
      <c r="J366" s="537"/>
      <c r="K366" s="538"/>
      <c r="L366" s="578"/>
      <c r="M366" s="578"/>
      <c r="N366" s="578"/>
      <c r="O366" s="578"/>
      <c r="P366" s="890"/>
    </row>
    <row r="367" spans="1:16" ht="12.75" customHeight="1">
      <c r="A367" s="712"/>
      <c r="B367" s="36" t="s">
        <v>417</v>
      </c>
      <c r="C367" s="37"/>
      <c r="D367" s="152">
        <f t="shared" ref="D367:O367" si="70">D345+D356</f>
        <v>50.018000000000001</v>
      </c>
      <c r="E367" s="258">
        <f t="shared" si="70"/>
        <v>65.132000000000005</v>
      </c>
      <c r="F367" s="258">
        <f t="shared" si="70"/>
        <v>192.5257</v>
      </c>
      <c r="G367" s="2359">
        <f t="shared" si="70"/>
        <v>1642.6190000000001</v>
      </c>
      <c r="H367" s="258">
        <f t="shared" si="70"/>
        <v>69.949999999999989</v>
      </c>
      <c r="I367" s="258">
        <f t="shared" si="70"/>
        <v>0.94040999999999997</v>
      </c>
      <c r="J367" s="258">
        <f t="shared" si="70"/>
        <v>0.97648000000000001</v>
      </c>
      <c r="K367" s="834">
        <f t="shared" si="70"/>
        <v>644.89499999999998</v>
      </c>
      <c r="L367" s="834">
        <f t="shared" si="70"/>
        <v>686.51199999999994</v>
      </c>
      <c r="M367" s="834">
        <f t="shared" si="70"/>
        <v>801.31500000000005</v>
      </c>
      <c r="N367" s="258">
        <f t="shared" si="70"/>
        <v>263.49200000000008</v>
      </c>
      <c r="O367" s="713">
        <f t="shared" si="70"/>
        <v>10.080000000000002</v>
      </c>
      <c r="P367" s="315"/>
    </row>
    <row r="368" spans="1:16">
      <c r="A368" s="429"/>
      <c r="B368" s="880" t="s">
        <v>11</v>
      </c>
      <c r="C368" s="1489">
        <v>0.6</v>
      </c>
      <c r="D368" s="2031">
        <f>'12-18л. МЕНЮ '!D365</f>
        <v>54</v>
      </c>
      <c r="E368" s="2029">
        <f>'12-18л. МЕНЮ '!E365</f>
        <v>55.2</v>
      </c>
      <c r="F368" s="2029">
        <f>'12-18л. МЕНЮ '!F365</f>
        <v>229.8</v>
      </c>
      <c r="G368" s="2029">
        <f>'12-18л. МЕНЮ '!G365</f>
        <v>1632</v>
      </c>
      <c r="H368" s="934">
        <v>42</v>
      </c>
      <c r="I368" s="905">
        <v>0.84</v>
      </c>
      <c r="J368" s="933">
        <v>0.96</v>
      </c>
      <c r="K368" s="932">
        <v>540</v>
      </c>
      <c r="L368" s="905">
        <v>720</v>
      </c>
      <c r="M368" s="933">
        <v>720</v>
      </c>
      <c r="N368" s="932">
        <v>180</v>
      </c>
      <c r="O368" s="2427">
        <v>10.8</v>
      </c>
      <c r="P368" s="315"/>
    </row>
    <row r="369" spans="1:16" ht="13.5" customHeight="1" thickBot="1">
      <c r="A369" s="252"/>
      <c r="B369" s="856" t="s">
        <v>587</v>
      </c>
      <c r="C369" s="908" t="s">
        <v>249</v>
      </c>
      <c r="D369" s="892">
        <f t="shared" ref="D369:O369" si="71">(D367*100/D611)-60</f>
        <v>-4.4244444444444397</v>
      </c>
      <c r="E369" s="893">
        <f t="shared" si="71"/>
        <v>10.795652173913055</v>
      </c>
      <c r="F369" s="893">
        <f t="shared" si="71"/>
        <v>-9.7321932114882514</v>
      </c>
      <c r="G369" s="893">
        <f t="shared" si="71"/>
        <v>0.39040441176471319</v>
      </c>
      <c r="H369" s="893">
        <f t="shared" si="71"/>
        <v>39.928571428571416</v>
      </c>
      <c r="I369" s="893">
        <f t="shared" si="71"/>
        <v>7.1721428571428589</v>
      </c>
      <c r="J369" s="893">
        <f t="shared" si="71"/>
        <v>1.029999999999994</v>
      </c>
      <c r="K369" s="893">
        <f t="shared" si="71"/>
        <v>11.655000000000001</v>
      </c>
      <c r="L369" s="893">
        <f t="shared" si="71"/>
        <v>-2.7906666666666666</v>
      </c>
      <c r="M369" s="893">
        <f t="shared" si="71"/>
        <v>6.7762500000000045</v>
      </c>
      <c r="N369" s="893">
        <f t="shared" si="71"/>
        <v>27.830666666666687</v>
      </c>
      <c r="O369" s="901">
        <f t="shared" si="71"/>
        <v>-3.9999999999999858</v>
      </c>
      <c r="P369" s="315"/>
    </row>
    <row r="370" spans="1:16" ht="12" customHeight="1">
      <c r="P370" s="315"/>
    </row>
    <row r="371" spans="1:16" ht="13.5" customHeight="1" thickBot="1">
      <c r="P371" s="315"/>
    </row>
    <row r="372" spans="1:16" ht="12.75" customHeight="1">
      <c r="A372" s="712"/>
      <c r="B372" s="36" t="s">
        <v>416</v>
      </c>
      <c r="C372" s="37"/>
      <c r="D372" s="152">
        <f t="shared" ref="D372:O372" si="72">D356+D362</f>
        <v>37.048000000000002</v>
      </c>
      <c r="E372" s="258">
        <f t="shared" si="72"/>
        <v>49.495000000000005</v>
      </c>
      <c r="F372" s="258">
        <f t="shared" si="72"/>
        <v>160.929</v>
      </c>
      <c r="G372" s="2359">
        <f t="shared" si="72"/>
        <v>1231.261</v>
      </c>
      <c r="H372" s="258">
        <f t="shared" si="72"/>
        <v>36.046999999999997</v>
      </c>
      <c r="I372" s="258">
        <f t="shared" si="72"/>
        <v>0.83929999999999993</v>
      </c>
      <c r="J372" s="258">
        <f t="shared" si="72"/>
        <v>1.0533000000000001</v>
      </c>
      <c r="K372" s="834">
        <f t="shared" si="72"/>
        <v>334.26099999999997</v>
      </c>
      <c r="L372" s="834">
        <f t="shared" si="72"/>
        <v>579.37300000000005</v>
      </c>
      <c r="M372" s="258">
        <f t="shared" si="72"/>
        <v>607.55819999999994</v>
      </c>
      <c r="N372" s="258">
        <f t="shared" si="72"/>
        <v>177.22070000000002</v>
      </c>
      <c r="O372" s="713">
        <f t="shared" si="72"/>
        <v>7.5080000000000009</v>
      </c>
      <c r="P372" s="315"/>
    </row>
    <row r="373" spans="1:16" ht="13.5" customHeight="1">
      <c r="A373" s="429"/>
      <c r="B373" s="880" t="s">
        <v>11</v>
      </c>
      <c r="C373" s="1489">
        <v>0.45</v>
      </c>
      <c r="D373" s="2031">
        <f>'12-18л. МЕНЮ '!D369</f>
        <v>40.5</v>
      </c>
      <c r="E373" s="2029">
        <f>'12-18л. МЕНЮ '!E369</f>
        <v>41.4</v>
      </c>
      <c r="F373" s="2029">
        <f>'12-18л. МЕНЮ '!F369</f>
        <v>172.35</v>
      </c>
      <c r="G373" s="2029">
        <f>'12-18л. МЕНЮ '!G369</f>
        <v>1224</v>
      </c>
      <c r="H373" s="934">
        <v>31.5</v>
      </c>
      <c r="I373" s="905">
        <v>0.63</v>
      </c>
      <c r="J373" s="933">
        <v>0.72</v>
      </c>
      <c r="K373" s="933">
        <v>405</v>
      </c>
      <c r="L373" s="905">
        <v>540</v>
      </c>
      <c r="M373" s="933">
        <v>540</v>
      </c>
      <c r="N373" s="933">
        <v>135</v>
      </c>
      <c r="O373" s="2427">
        <v>8.1</v>
      </c>
      <c r="P373" s="315"/>
    </row>
    <row r="374" spans="1:16" ht="15" thickBot="1">
      <c r="A374" s="252"/>
      <c r="B374" s="856" t="s">
        <v>587</v>
      </c>
      <c r="C374" s="908" t="s">
        <v>249</v>
      </c>
      <c r="D374" s="892">
        <f t="shared" ref="D374:O374" si="73">(D372*100/D611)-45</f>
        <v>-3.8355555555555512</v>
      </c>
      <c r="E374" s="893">
        <f t="shared" si="73"/>
        <v>8.7989130434782581</v>
      </c>
      <c r="F374" s="893">
        <f t="shared" si="73"/>
        <v>-2.9819843342036592</v>
      </c>
      <c r="G374" s="893">
        <f t="shared" si="73"/>
        <v>0.2669485294117635</v>
      </c>
      <c r="H374" s="893">
        <f t="shared" si="73"/>
        <v>6.4957142857142856</v>
      </c>
      <c r="I374" s="893">
        <f t="shared" si="73"/>
        <v>14.949999999999996</v>
      </c>
      <c r="J374" s="893">
        <f t="shared" si="73"/>
        <v>20.831249999999997</v>
      </c>
      <c r="K374" s="893">
        <f t="shared" si="73"/>
        <v>-7.8598888888888894</v>
      </c>
      <c r="L374" s="893">
        <f t="shared" si="73"/>
        <v>3.2810833333333349</v>
      </c>
      <c r="M374" s="893">
        <f t="shared" si="73"/>
        <v>5.6298499999999905</v>
      </c>
      <c r="N374" s="893">
        <f t="shared" si="73"/>
        <v>14.073566666666679</v>
      </c>
      <c r="O374" s="901">
        <f t="shared" si="73"/>
        <v>-3.2888888888888843</v>
      </c>
      <c r="P374" s="315"/>
    </row>
    <row r="375" spans="1:16" ht="13.5" customHeight="1">
      <c r="P375" s="315"/>
    </row>
    <row r="376" spans="1:16" ht="15" thickBot="1">
      <c r="P376" s="315"/>
    </row>
    <row r="377" spans="1:16">
      <c r="A377" s="2135" t="s">
        <v>496</v>
      </c>
      <c r="B377" s="2136"/>
      <c r="C377" s="37"/>
      <c r="D377" s="157">
        <f t="shared" ref="D377:O377" si="74">D345+D356+D362</f>
        <v>59.989000000000004</v>
      </c>
      <c r="E377" s="91">
        <f t="shared" si="74"/>
        <v>77.717000000000013</v>
      </c>
      <c r="F377" s="806">
        <f t="shared" si="74"/>
        <v>232.34370000000001</v>
      </c>
      <c r="G377" s="2398">
        <f t="shared" si="74"/>
        <v>1913.105</v>
      </c>
      <c r="H377" s="2437">
        <f t="shared" si="74"/>
        <v>72.572999999999993</v>
      </c>
      <c r="I377" s="91">
        <f t="shared" si="74"/>
        <v>1.0920099999999999</v>
      </c>
      <c r="J377" s="806">
        <f t="shared" si="74"/>
        <v>1.42028</v>
      </c>
      <c r="K377" s="950">
        <f t="shared" si="74"/>
        <v>737.476</v>
      </c>
      <c r="L377" s="950">
        <f t="shared" si="74"/>
        <v>1000.0749999999999</v>
      </c>
      <c r="M377" s="944">
        <f t="shared" si="74"/>
        <v>991.05220000000008</v>
      </c>
      <c r="N377" s="806">
        <f t="shared" si="74"/>
        <v>303.79170000000011</v>
      </c>
      <c r="O377" s="902">
        <f t="shared" si="74"/>
        <v>11.988000000000001</v>
      </c>
      <c r="P377" s="315"/>
    </row>
    <row r="378" spans="1:16" ht="14.25" customHeight="1">
      <c r="A378" s="50"/>
      <c r="B378" s="572" t="s">
        <v>11</v>
      </c>
      <c r="C378" s="1489">
        <v>0.7</v>
      </c>
      <c r="D378" s="2031">
        <f>'12-18л. МЕНЮ '!D373</f>
        <v>63</v>
      </c>
      <c r="E378" s="2029">
        <f>'12-18л. МЕНЮ '!E373</f>
        <v>64.400000000000006</v>
      </c>
      <c r="F378" s="2029">
        <f>'12-18л. МЕНЮ '!F373</f>
        <v>268.10000000000002</v>
      </c>
      <c r="G378" s="2029">
        <f>'12-18л. МЕНЮ '!G373</f>
        <v>1904</v>
      </c>
      <c r="H378" s="934">
        <v>49</v>
      </c>
      <c r="I378" s="905">
        <v>0.98</v>
      </c>
      <c r="J378" s="933">
        <v>1.1200000000000001</v>
      </c>
      <c r="K378" s="933">
        <v>630</v>
      </c>
      <c r="L378" s="905">
        <v>840</v>
      </c>
      <c r="M378" s="933">
        <v>840</v>
      </c>
      <c r="N378" s="933">
        <v>210</v>
      </c>
      <c r="O378" s="2427">
        <v>12.6</v>
      </c>
      <c r="P378" s="315"/>
    </row>
    <row r="379" spans="1:16" ht="14.25" customHeight="1" thickBot="1">
      <c r="A379" s="252"/>
      <c r="B379" s="856" t="s">
        <v>587</v>
      </c>
      <c r="C379" s="908" t="s">
        <v>249</v>
      </c>
      <c r="D379" s="892">
        <f t="shared" ref="D379:O379" si="75">(D377*100/D611)-70</f>
        <v>-3.3455555555555492</v>
      </c>
      <c r="E379" s="893">
        <f t="shared" si="75"/>
        <v>14.475000000000023</v>
      </c>
      <c r="F379" s="893">
        <f t="shared" si="75"/>
        <v>-9.3358485639686606</v>
      </c>
      <c r="G379" s="893">
        <f t="shared" si="75"/>
        <v>0.33474264705881751</v>
      </c>
      <c r="H379" s="893">
        <f t="shared" si="75"/>
        <v>33.675714285714278</v>
      </c>
      <c r="I379" s="893">
        <f t="shared" si="75"/>
        <v>8.000714285714281</v>
      </c>
      <c r="J379" s="893">
        <f t="shared" si="75"/>
        <v>18.767499999999984</v>
      </c>
      <c r="K379" s="893">
        <f t="shared" si="75"/>
        <v>11.941777777777787</v>
      </c>
      <c r="L379" s="893">
        <f t="shared" si="75"/>
        <v>13.339583333333337</v>
      </c>
      <c r="M379" s="893">
        <f t="shared" si="75"/>
        <v>12.587683333333331</v>
      </c>
      <c r="N379" s="893">
        <f t="shared" si="75"/>
        <v>31.263900000000035</v>
      </c>
      <c r="O379" s="901">
        <f t="shared" si="75"/>
        <v>-3.3999999999999915</v>
      </c>
      <c r="P379" s="315"/>
    </row>
    <row r="380" spans="1:16" ht="12" customHeight="1">
      <c r="D380" s="974"/>
      <c r="E380" s="973"/>
      <c r="F380" s="973"/>
      <c r="G380" s="973"/>
      <c r="H380" s="973"/>
      <c r="I380" s="973"/>
      <c r="J380" s="973"/>
      <c r="K380" s="973"/>
      <c r="L380" s="973"/>
      <c r="M380" s="973"/>
      <c r="N380" s="973"/>
      <c r="O380" s="973"/>
      <c r="P380" s="315"/>
    </row>
    <row r="381" spans="1:16" ht="12.75" customHeight="1"/>
    <row r="386" spans="1:16">
      <c r="B386" s="765" t="s">
        <v>477</v>
      </c>
      <c r="C386"/>
      <c r="D386" s="317"/>
      <c r="J386" s="882"/>
      <c r="O386"/>
      <c r="P386" s="315"/>
    </row>
    <row r="387" spans="1:16">
      <c r="B387" s="12" t="s">
        <v>478</v>
      </c>
      <c r="C387" s="154"/>
      <c r="D387" s="2"/>
      <c r="J387"/>
      <c r="O387"/>
      <c r="P387" s="315"/>
    </row>
    <row r="388" spans="1:16">
      <c r="B388" s="1" t="s">
        <v>314</v>
      </c>
      <c r="C388"/>
      <c r="D388"/>
      <c r="E388"/>
      <c r="J388" s="53"/>
      <c r="O388"/>
      <c r="P388" s="315"/>
    </row>
    <row r="389" spans="1:16">
      <c r="B389" s="21" t="s">
        <v>250</v>
      </c>
      <c r="D389"/>
      <c r="E389"/>
      <c r="F389" s="21"/>
      <c r="G389" s="21"/>
      <c r="J389" s="883"/>
      <c r="O389"/>
      <c r="P389" s="315"/>
    </row>
    <row r="390" spans="1:16" ht="15.6">
      <c r="B390" s="765" t="s">
        <v>510</v>
      </c>
      <c r="C390"/>
      <c r="I390" s="24" t="s">
        <v>0</v>
      </c>
      <c r="J390"/>
      <c r="K390" s="2" t="s">
        <v>777</v>
      </c>
      <c r="L390" s="22"/>
      <c r="M390" s="22"/>
      <c r="N390" s="28"/>
      <c r="O390"/>
      <c r="P390" s="315"/>
    </row>
    <row r="391" spans="1:16" ht="21">
      <c r="A391" s="718" t="s">
        <v>531</v>
      </c>
      <c r="D391"/>
      <c r="E391"/>
      <c r="F391" s="27" t="s">
        <v>317</v>
      </c>
      <c r="G391" s="21"/>
      <c r="J391" s="317"/>
      <c r="O391"/>
      <c r="P391" s="315"/>
    </row>
    <row r="392" spans="1:16" ht="15" thickBot="1">
      <c r="B392" s="98" t="s">
        <v>524</v>
      </c>
      <c r="D392" s="323"/>
      <c r="E392" s="323"/>
      <c r="F392" s="323"/>
      <c r="G392" s="323"/>
      <c r="H392" s="323"/>
      <c r="I392" s="323"/>
      <c r="J392" s="323"/>
      <c r="K392" s="323"/>
      <c r="L392" s="323"/>
      <c r="M392" s="323"/>
      <c r="N392" s="323"/>
      <c r="O392" s="323"/>
      <c r="P392" s="315"/>
    </row>
    <row r="393" spans="1:16" ht="15" thickBot="1">
      <c r="A393" s="852" t="s">
        <v>513</v>
      </c>
      <c r="B393" s="85"/>
      <c r="C393" s="766" t="s">
        <v>222</v>
      </c>
      <c r="D393" s="2331" t="s">
        <v>769</v>
      </c>
      <c r="E393" s="2326"/>
      <c r="F393" s="2326"/>
      <c r="G393" s="2276" t="s">
        <v>770</v>
      </c>
      <c r="H393" s="786" t="s">
        <v>481</v>
      </c>
      <c r="I393" s="787"/>
      <c r="J393" s="787"/>
      <c r="K393" s="788"/>
      <c r="L393" s="780" t="s">
        <v>486</v>
      </c>
      <c r="M393" s="34"/>
      <c r="N393" s="768"/>
      <c r="O393" s="34"/>
      <c r="P393" s="852" t="s">
        <v>508</v>
      </c>
    </row>
    <row r="394" spans="1:16">
      <c r="A394" s="444" t="s">
        <v>475</v>
      </c>
      <c r="B394" s="439" t="s">
        <v>228</v>
      </c>
      <c r="C394" s="767" t="s">
        <v>229</v>
      </c>
      <c r="D394" s="2333" t="s">
        <v>230</v>
      </c>
      <c r="E394" s="852" t="s">
        <v>55</v>
      </c>
      <c r="F394" s="2332" t="s">
        <v>56</v>
      </c>
      <c r="G394" s="2340" t="s">
        <v>771</v>
      </c>
      <c r="H394" s="784" t="s">
        <v>482</v>
      </c>
      <c r="I394" s="785" t="s">
        <v>483</v>
      </c>
      <c r="J394" s="866" t="s">
        <v>484</v>
      </c>
      <c r="K394" s="783" t="s">
        <v>485</v>
      </c>
      <c r="L394" s="790" t="s">
        <v>487</v>
      </c>
      <c r="M394" s="776" t="s">
        <v>488</v>
      </c>
      <c r="N394" s="774" t="s">
        <v>489</v>
      </c>
      <c r="O394" s="791" t="s">
        <v>490</v>
      </c>
      <c r="P394" s="853" t="s">
        <v>509</v>
      </c>
    </row>
    <row r="395" spans="1:16" ht="15" thickBot="1">
      <c r="A395" s="444" t="s">
        <v>476</v>
      </c>
      <c r="B395" s="1938"/>
      <c r="C395" s="446"/>
      <c r="D395" s="2330" t="s">
        <v>6</v>
      </c>
      <c r="E395" s="447" t="s">
        <v>7</v>
      </c>
      <c r="F395" s="447" t="s">
        <v>8</v>
      </c>
      <c r="G395" s="449" t="s">
        <v>599</v>
      </c>
      <c r="H395" s="47"/>
      <c r="I395" s="797"/>
      <c r="K395" s="797"/>
      <c r="L395" s="794" t="s">
        <v>491</v>
      </c>
      <c r="M395" s="883" t="s">
        <v>492</v>
      </c>
      <c r="N395" s="795" t="s">
        <v>493</v>
      </c>
      <c r="O395" s="796" t="s">
        <v>494</v>
      </c>
      <c r="P395" s="854" t="s">
        <v>421</v>
      </c>
    </row>
    <row r="396" spans="1:16">
      <c r="A396" s="78"/>
      <c r="B396" s="1916" t="s">
        <v>182</v>
      </c>
      <c r="C396" s="1915"/>
      <c r="D396" s="801"/>
      <c r="E396" s="453"/>
      <c r="F396" s="453"/>
      <c r="G396" s="554"/>
      <c r="H396" s="453"/>
      <c r="I396" s="453"/>
      <c r="J396" s="453"/>
      <c r="K396" s="554"/>
      <c r="L396" s="824"/>
      <c r="M396" s="824"/>
      <c r="N396" s="877"/>
      <c r="O396" s="824"/>
      <c r="P396" s="928"/>
    </row>
    <row r="397" spans="1:16">
      <c r="A397" s="1813" t="str">
        <f>'12-18л. МЕНЮ '!I395</f>
        <v>54-2з/22г.</v>
      </c>
      <c r="B397" s="266" t="str">
        <f>'12-18л. МЕНЮ '!B395</f>
        <v>Огурец  свежий в нарезке</v>
      </c>
      <c r="C397" s="179">
        <f>'12-18л. МЕНЮ '!C395</f>
        <v>80</v>
      </c>
      <c r="D397" s="885">
        <f>'12-18л. МЕНЮ '!D395</f>
        <v>0.64</v>
      </c>
      <c r="E397" s="898">
        <f>'12-18л. МЕНЮ '!E395</f>
        <v>0.1</v>
      </c>
      <c r="F397" s="1784">
        <f>'12-18л. МЕНЮ '!F395</f>
        <v>2</v>
      </c>
      <c r="G397" s="812">
        <f>'12-18л. МЕНЮ '!G395</f>
        <v>11.3</v>
      </c>
      <c r="H397" s="348">
        <v>8</v>
      </c>
      <c r="I397" s="348">
        <v>0.03</v>
      </c>
      <c r="J397" s="348">
        <v>0.03</v>
      </c>
      <c r="K397" s="828">
        <v>8</v>
      </c>
      <c r="L397" s="1008">
        <v>18</v>
      </c>
      <c r="M397" s="256">
        <v>34</v>
      </c>
      <c r="N397" s="256">
        <v>11</v>
      </c>
      <c r="O397" s="869">
        <v>0.5</v>
      </c>
      <c r="P397" s="1047">
        <f>'12-18л. МЕНЮ '!H395</f>
        <v>1</v>
      </c>
    </row>
    <row r="398" spans="1:16">
      <c r="A398" s="1813" t="str">
        <f>'12-18л. МЕНЮ '!I396</f>
        <v>493 /22</v>
      </c>
      <c r="B398" s="266" t="str">
        <f>'12-18л. МЕНЮ '!B396</f>
        <v>Бефстроганов</v>
      </c>
      <c r="C398" s="179">
        <f>'12-18л. МЕНЮ '!C396</f>
        <v>100</v>
      </c>
      <c r="D398" s="885">
        <f>'12-18л. МЕНЮ '!D396</f>
        <v>13.52</v>
      </c>
      <c r="E398" s="898">
        <f>'12-18л. МЕНЮ '!E396</f>
        <v>13.99</v>
      </c>
      <c r="F398" s="1784">
        <f>'12-18л. МЕНЮ '!F396</f>
        <v>6.048</v>
      </c>
      <c r="G398" s="812">
        <f>'12-18л. МЕНЮ '!G396</f>
        <v>212.18199999999999</v>
      </c>
      <c r="H398" s="348">
        <v>0.21</v>
      </c>
      <c r="I398" s="348">
        <v>4.1000000000000002E-2</v>
      </c>
      <c r="J398" s="348">
        <v>0.13400000000000001</v>
      </c>
      <c r="K398" s="828">
        <v>16.079999999999998</v>
      </c>
      <c r="L398" s="1008">
        <v>39.200000000000003</v>
      </c>
      <c r="M398" s="256">
        <v>40.630000000000003</v>
      </c>
      <c r="N398" s="256">
        <v>6.61</v>
      </c>
      <c r="O398" s="869">
        <v>1.2</v>
      </c>
      <c r="P398" s="1047">
        <f>'12-18л. МЕНЮ '!H396</f>
        <v>56</v>
      </c>
    </row>
    <row r="399" spans="1:16">
      <c r="A399" s="1813" t="str">
        <f>'12-18л. МЕНЮ '!I397</f>
        <v>205 /17</v>
      </c>
      <c r="B399" s="2504" t="str">
        <f>'12-18л. МЕНЮ '!B397</f>
        <v>Макароны отварные с овощами</v>
      </c>
      <c r="C399" s="179">
        <f>'12-18л. МЕНЮ '!C397</f>
        <v>180</v>
      </c>
      <c r="D399" s="885">
        <f>'12-18л. МЕНЮ '!D397</f>
        <v>5.8730000000000002</v>
      </c>
      <c r="E399" s="898">
        <f>'12-18л. МЕНЮ '!E397</f>
        <v>4.6470000000000002</v>
      </c>
      <c r="F399" s="1784">
        <f>'12-18л. МЕНЮ '!F397</f>
        <v>35.218000000000004</v>
      </c>
      <c r="G399" s="812">
        <f>'12-18л. МЕНЮ '!G397</f>
        <v>206.63</v>
      </c>
      <c r="H399" s="355">
        <v>1.5226999999999999</v>
      </c>
      <c r="I399" s="355">
        <v>8.2000000000000003E-2</v>
      </c>
      <c r="J399" s="355">
        <v>3.5220000000000001E-2</v>
      </c>
      <c r="K399" s="1441">
        <v>44.99</v>
      </c>
      <c r="L399" s="1009">
        <v>22.71</v>
      </c>
      <c r="M399" s="1142">
        <v>61.6</v>
      </c>
      <c r="N399" s="1009">
        <v>17.317</v>
      </c>
      <c r="O399" s="1009">
        <v>1.0429999999999999</v>
      </c>
      <c r="P399" s="1047">
        <f>'12-18л. МЕНЮ '!H397</f>
        <v>31</v>
      </c>
    </row>
    <row r="400" spans="1:16">
      <c r="A400" s="1813" t="str">
        <f>'12-18л. МЕНЮ '!I398</f>
        <v>ТТК/349/17</v>
      </c>
      <c r="B400" s="266" t="str">
        <f>'12-18л. МЕНЮ '!B398</f>
        <v>Компот из смеси сухофруктов</v>
      </c>
      <c r="C400" s="179">
        <f>'12-18л. МЕНЮ '!C398</f>
        <v>200</v>
      </c>
      <c r="D400" s="885">
        <f>'12-18л. МЕНЮ '!D398</f>
        <v>0.4</v>
      </c>
      <c r="E400" s="898">
        <f>'12-18л. МЕНЮ '!E398</f>
        <v>0</v>
      </c>
      <c r="F400" s="1784">
        <f>'12-18л. МЕНЮ '!F398</f>
        <v>19.86</v>
      </c>
      <c r="G400" s="812">
        <f>'12-18л. МЕНЮ '!G398</f>
        <v>80.766000000000005</v>
      </c>
      <c r="H400" s="1009">
        <v>2.2000000000000002</v>
      </c>
      <c r="I400" s="2320">
        <v>0</v>
      </c>
      <c r="J400" s="2320">
        <v>0</v>
      </c>
      <c r="K400" s="812">
        <v>12</v>
      </c>
      <c r="L400" s="1009">
        <v>39.340000000000003</v>
      </c>
      <c r="M400" s="1009">
        <v>3.44</v>
      </c>
      <c r="N400" s="1009">
        <v>1.68</v>
      </c>
      <c r="O400" s="1009">
        <v>0.08</v>
      </c>
      <c r="P400" s="1047">
        <f>'12-18л. МЕНЮ '!H398</f>
        <v>74</v>
      </c>
    </row>
    <row r="401" spans="1:16">
      <c r="A401" s="1981" t="str">
        <f>'12-18л. МЕНЮ '!I399</f>
        <v>Пром.пр.</v>
      </c>
      <c r="B401" s="285" t="str">
        <f>'12-18л. МЕНЮ '!B399</f>
        <v>Хлеб пшеничный</v>
      </c>
      <c r="C401" s="179">
        <f>'12-18л. МЕНЮ '!C399</f>
        <v>20</v>
      </c>
      <c r="D401" s="885">
        <f>'12-18л. МЕНЮ '!D399</f>
        <v>1.052</v>
      </c>
      <c r="E401" s="898">
        <f>'12-18л. МЕНЮ '!E399</f>
        <v>0.14000000000000001</v>
      </c>
      <c r="F401" s="1784">
        <f>'12-18л. МЕНЮ '!F399</f>
        <v>8.16</v>
      </c>
      <c r="G401" s="812">
        <f>'12-18л. МЕНЮ '!G399</f>
        <v>38.113999999999997</v>
      </c>
      <c r="H401" s="358">
        <v>0</v>
      </c>
      <c r="I401" s="358">
        <v>7.0000000000000001E-3</v>
      </c>
      <c r="J401" s="358">
        <v>0</v>
      </c>
      <c r="K401" s="808">
        <v>0</v>
      </c>
      <c r="L401" s="346">
        <v>31.4</v>
      </c>
      <c r="M401" s="346">
        <v>25.8</v>
      </c>
      <c r="N401" s="346">
        <v>8.1999999999999993</v>
      </c>
      <c r="O401" s="346">
        <v>0.02</v>
      </c>
      <c r="P401" s="1047">
        <f>'12-18л. МЕНЮ '!H399</f>
        <v>12</v>
      </c>
    </row>
    <row r="402" spans="1:16" ht="15" thickBot="1">
      <c r="A402" s="2014" t="str">
        <f>'12-18л. МЕНЮ '!I400</f>
        <v>Пром.пр.</v>
      </c>
      <c r="B402" s="839" t="str">
        <f>'12-18л. МЕНЮ '!B400</f>
        <v>Хлеб ржаной</v>
      </c>
      <c r="C402" s="417">
        <f>'12-18л. МЕНЮ '!C400</f>
        <v>40</v>
      </c>
      <c r="D402" s="885">
        <f>'12-18л. МЕНЮ '!D400</f>
        <v>2.2599999999999998</v>
      </c>
      <c r="E402" s="898">
        <f>'12-18л. МЕНЮ '!E400</f>
        <v>0.48</v>
      </c>
      <c r="F402" s="1784">
        <f>'12-18л. МЕНЮ '!F400</f>
        <v>16.739999999999998</v>
      </c>
      <c r="G402" s="812">
        <f>'12-18л. МЕНЮ '!G400</f>
        <v>80.319999999999993</v>
      </c>
      <c r="H402" s="256">
        <v>0</v>
      </c>
      <c r="I402" s="256">
        <v>0.08</v>
      </c>
      <c r="J402" s="256">
        <v>0</v>
      </c>
      <c r="K402" s="555">
        <v>0</v>
      </c>
      <c r="L402" s="256">
        <v>33.200000000000003</v>
      </c>
      <c r="M402" s="256">
        <v>50.54</v>
      </c>
      <c r="N402" s="256">
        <v>17.68</v>
      </c>
      <c r="O402" s="2918">
        <v>0.04</v>
      </c>
      <c r="P402" s="1104">
        <f>'12-18л. МЕНЮ '!H400</f>
        <v>13</v>
      </c>
    </row>
    <row r="403" spans="1:16">
      <c r="A403" s="469" t="s">
        <v>251</v>
      </c>
      <c r="B403" s="181"/>
      <c r="C403" s="1850">
        <f>'12-18л. МЕНЮ '!C401</f>
        <v>620</v>
      </c>
      <c r="D403" s="2438">
        <f>'12-18л. МЕНЮ '!D401</f>
        <v>23.744999999999997</v>
      </c>
      <c r="E403" s="2407">
        <f>'12-18л. МЕНЮ '!E401</f>
        <v>19.357000000000003</v>
      </c>
      <c r="F403" s="2408">
        <f>'12-18л. МЕНЮ '!F401</f>
        <v>88.025999999999996</v>
      </c>
      <c r="G403" s="2362">
        <f>'12-18л. МЕНЮ '!G401</f>
        <v>629.3119999999999</v>
      </c>
      <c r="H403" s="793">
        <f t="shared" ref="H403:O403" si="76">SUM(H397:H402)</f>
        <v>11.932700000000001</v>
      </c>
      <c r="I403" s="793">
        <f t="shared" si="76"/>
        <v>0.24000000000000005</v>
      </c>
      <c r="J403" s="793">
        <f t="shared" si="76"/>
        <v>0.19922000000000001</v>
      </c>
      <c r="K403" s="2294">
        <f t="shared" si="76"/>
        <v>81.069999999999993</v>
      </c>
      <c r="L403" s="891">
        <f t="shared" si="76"/>
        <v>183.85000000000002</v>
      </c>
      <c r="M403" s="793">
        <f t="shared" si="76"/>
        <v>216.01</v>
      </c>
      <c r="N403" s="793">
        <f t="shared" si="76"/>
        <v>62.487000000000002</v>
      </c>
      <c r="O403" s="897">
        <f t="shared" si="76"/>
        <v>2.883</v>
      </c>
      <c r="P403" s="2108"/>
    </row>
    <row r="404" spans="1:16">
      <c r="A404" s="872"/>
      <c r="B404" s="873" t="s">
        <v>11</v>
      </c>
      <c r="C404" s="1491">
        <v>0.25</v>
      </c>
      <c r="D404" s="2433">
        <f>'12-18л. МЕНЮ '!D402</f>
        <v>22.5</v>
      </c>
      <c r="E404" s="2404">
        <f>'12-18л. МЕНЮ '!E402</f>
        <v>23</v>
      </c>
      <c r="F404" s="2405">
        <f>'12-18л. МЕНЮ '!F402</f>
        <v>95.75</v>
      </c>
      <c r="G404" s="2341">
        <f>'12-18л. МЕНЮ '!G402</f>
        <v>680</v>
      </c>
      <c r="H404" s="930">
        <v>17.5</v>
      </c>
      <c r="I404" s="930">
        <v>0.35</v>
      </c>
      <c r="J404" s="931">
        <v>0.4</v>
      </c>
      <c r="K404" s="939">
        <v>225</v>
      </c>
      <c r="L404" s="905">
        <v>300</v>
      </c>
      <c r="M404" s="931">
        <v>300</v>
      </c>
      <c r="N404" s="939">
        <v>75</v>
      </c>
      <c r="O404" s="2351">
        <v>4.5</v>
      </c>
      <c r="P404" s="2108"/>
    </row>
    <row r="405" spans="1:16" ht="15" thickBot="1">
      <c r="A405" s="429"/>
      <c r="B405" s="1943" t="s">
        <v>588</v>
      </c>
      <c r="C405" s="1949" t="s">
        <v>249</v>
      </c>
      <c r="D405" s="2434">
        <f>'12-18л. МЕНЮ '!D403</f>
        <v>1.3833333333333293</v>
      </c>
      <c r="E405" s="893">
        <f>'12-18л. МЕНЮ '!E403</f>
        <v>-3.9597826086956509</v>
      </c>
      <c r="F405" s="2410">
        <f>'12-18л. МЕНЮ '!F403</f>
        <v>-2.0167101827676248</v>
      </c>
      <c r="G405" s="1817">
        <f>'12-18л. МЕНЮ '!G403</f>
        <v>-1.8635294117647092</v>
      </c>
      <c r="H405" s="893">
        <f t="shared" ref="H405:O405" si="77">(H403*100/H611)-25</f>
        <v>-7.9532857142857161</v>
      </c>
      <c r="I405" s="893">
        <f t="shared" si="77"/>
        <v>-7.8571428571428541</v>
      </c>
      <c r="J405" s="893">
        <f t="shared" si="77"/>
        <v>-12.54875</v>
      </c>
      <c r="K405" s="893">
        <f t="shared" si="77"/>
        <v>-15.992222222222223</v>
      </c>
      <c r="L405" s="893">
        <f t="shared" si="77"/>
        <v>-9.6791666666666636</v>
      </c>
      <c r="M405" s="893">
        <f t="shared" si="77"/>
        <v>-6.9991666666666674</v>
      </c>
      <c r="N405" s="893">
        <f t="shared" si="77"/>
        <v>-4.1709999999999994</v>
      </c>
      <c r="O405" s="901">
        <f t="shared" si="77"/>
        <v>-8.9833333333333343</v>
      </c>
      <c r="P405" s="2108"/>
    </row>
    <row r="406" spans="1:16">
      <c r="A406" s="78"/>
      <c r="B406" s="1916" t="s">
        <v>142</v>
      </c>
      <c r="C406" s="46"/>
      <c r="D406" s="161"/>
      <c r="E406" s="2107"/>
      <c r="F406" s="2107"/>
      <c r="G406" s="2107"/>
      <c r="H406" s="542"/>
      <c r="I406" s="2107"/>
      <c r="J406" s="2107"/>
      <c r="K406" s="2107"/>
      <c r="L406" s="822"/>
      <c r="M406" s="822"/>
      <c r="N406" s="771"/>
      <c r="O406" s="822"/>
      <c r="P406" s="928"/>
    </row>
    <row r="407" spans="1:16" ht="15.75" customHeight="1">
      <c r="A407" s="2020" t="str">
        <f>'12-18л. МЕНЮ '!I405</f>
        <v>54-8з/22</v>
      </c>
      <c r="B407" s="276" t="str">
        <f>'12-18л. МЕНЮ '!B405</f>
        <v>Салат из белокачанной капусты с морковью</v>
      </c>
      <c r="C407" s="274">
        <f>'12-18л. МЕНЮ '!C405</f>
        <v>80</v>
      </c>
      <c r="D407" s="2033">
        <f>'12-18л. МЕНЮ '!D405</f>
        <v>1.3</v>
      </c>
      <c r="E407" s="357">
        <f>'12-18л. МЕНЮ '!E405</f>
        <v>8.1</v>
      </c>
      <c r="F407" s="357">
        <f>'12-18л. МЕНЮ '!F405</f>
        <v>7.7</v>
      </c>
      <c r="G407" s="886">
        <f>'12-18л. МЕНЮ '!G405</f>
        <v>108.7</v>
      </c>
      <c r="H407" s="355">
        <v>30.77</v>
      </c>
      <c r="I407" s="357">
        <v>0.03</v>
      </c>
      <c r="J407" s="357">
        <v>0.03</v>
      </c>
      <c r="K407" s="886">
        <v>162.01</v>
      </c>
      <c r="L407" s="1009">
        <v>35.5</v>
      </c>
      <c r="M407" s="1009">
        <v>25.8</v>
      </c>
      <c r="N407" s="355">
        <v>14.1</v>
      </c>
      <c r="O407" s="1009">
        <v>0.47</v>
      </c>
      <c r="P407" s="491">
        <f>'12-18л. МЕНЮ '!H405</f>
        <v>5</v>
      </c>
    </row>
    <row r="408" spans="1:16">
      <c r="A408" s="1981" t="str">
        <f>'12-18л. МЕНЮ '!I406</f>
        <v>ТТК/115/17</v>
      </c>
      <c r="B408" s="753" t="str">
        <f>'12-18л. МЕНЮ '!B406</f>
        <v>Суп с  крупой  (пшено)</v>
      </c>
      <c r="C408" s="274">
        <f>'12-18л. МЕНЮ '!C406</f>
        <v>250</v>
      </c>
      <c r="D408" s="2033">
        <f>'12-18л. МЕНЮ '!D406</f>
        <v>2.895</v>
      </c>
      <c r="E408" s="357">
        <f>'12-18л. МЕНЮ '!E406</f>
        <v>3.4470000000000001</v>
      </c>
      <c r="F408" s="357">
        <f>'12-18л. МЕНЮ '!F406</f>
        <v>23.899000000000001</v>
      </c>
      <c r="G408" s="886">
        <f>'12-18л. МЕНЮ '!G406</f>
        <v>138.006</v>
      </c>
      <c r="H408" s="357">
        <v>0.62</v>
      </c>
      <c r="I408" s="357">
        <v>5.3699999999999998E-2</v>
      </c>
      <c r="J408" s="357">
        <v>2.7900000000000001E-2</v>
      </c>
      <c r="K408" s="886">
        <v>13.773</v>
      </c>
      <c r="L408" s="898">
        <v>16.702000000000002</v>
      </c>
      <c r="M408" s="898">
        <v>63.452100000000002</v>
      </c>
      <c r="N408" s="898">
        <v>17.059000000000001</v>
      </c>
      <c r="O408" s="898">
        <v>1.0189999999999999</v>
      </c>
      <c r="P408" s="491">
        <f>'12-18л. МЕНЮ '!H406</f>
        <v>23</v>
      </c>
    </row>
    <row r="409" spans="1:16" ht="14.25" customHeight="1">
      <c r="A409" s="2034" t="str">
        <f>'12-18л. МЕНЮ '!I407</f>
        <v>444 //22</v>
      </c>
      <c r="B409" s="2024" t="str">
        <f>'12-18л. МЕНЮ '!B407</f>
        <v xml:space="preserve"> Рыба запечённая </v>
      </c>
      <c r="C409" s="2035">
        <f>'12-18л. МЕНЮ '!C407</f>
        <v>100</v>
      </c>
      <c r="D409" s="2033">
        <f>'12-18л. МЕНЮ '!D407</f>
        <v>10.162000000000001</v>
      </c>
      <c r="E409" s="1779">
        <f>'12-18л. МЕНЮ '!E407</f>
        <v>7.12</v>
      </c>
      <c r="F409" s="357">
        <f>'12-18л. МЕНЮ '!F407</f>
        <v>3.7627000000000002</v>
      </c>
      <c r="G409" s="2665">
        <f>'12-18л. МЕНЮ '!G407</f>
        <v>149.84800000000001</v>
      </c>
      <c r="H409" s="2033">
        <v>0.23599999999999999</v>
      </c>
      <c r="I409" s="357">
        <v>8.8999999999999996E-2</v>
      </c>
      <c r="J409" s="1779">
        <v>0.11799999999999999</v>
      </c>
      <c r="K409" s="1845">
        <v>17.821000000000002</v>
      </c>
      <c r="L409" s="1846">
        <v>44.7879</v>
      </c>
      <c r="M409" s="1784">
        <v>152.22739999999999</v>
      </c>
      <c r="N409" s="898">
        <v>6.53</v>
      </c>
      <c r="O409" s="1784">
        <v>0.9</v>
      </c>
      <c r="P409" s="491">
        <f>'12-18л. МЕНЮ '!H407</f>
        <v>61</v>
      </c>
    </row>
    <row r="410" spans="1:16" ht="12" customHeight="1">
      <c r="A410" s="2034" t="str">
        <f>'12-18л. МЕНЮ '!I408</f>
        <v>647 / 22</v>
      </c>
      <c r="B410" s="2800" t="str">
        <f>'12-18л. МЕНЮ '!B408</f>
        <v>Картофель тушёный</v>
      </c>
      <c r="C410" s="2035">
        <f>'12-18л. МЕНЮ '!C408</f>
        <v>180</v>
      </c>
      <c r="D410" s="2033">
        <f>'12-18л. МЕНЮ '!D408</f>
        <v>3.0230000000000001</v>
      </c>
      <c r="E410" s="1779">
        <f>'12-18л. МЕНЮ '!E408</f>
        <v>7.12</v>
      </c>
      <c r="F410" s="357">
        <f>'12-18л. МЕНЮ '!F408</f>
        <v>17.635000000000002</v>
      </c>
      <c r="G410" s="2665">
        <f>'12-18л. МЕНЮ '!G408</f>
        <v>146.31460000000001</v>
      </c>
      <c r="H410" s="352">
        <v>8.3619000000000003</v>
      </c>
      <c r="I410" s="256">
        <v>7.7469999999999997E-2</v>
      </c>
      <c r="J410" s="2796">
        <v>0.06</v>
      </c>
      <c r="K410" s="772">
        <v>52.279000000000003</v>
      </c>
      <c r="L410" s="256">
        <v>31.225519999999999</v>
      </c>
      <c r="M410" s="2796">
        <v>79.304360000000003</v>
      </c>
      <c r="N410" s="256">
        <v>34.863999999999997</v>
      </c>
      <c r="O410" s="2796">
        <v>1.1679999999999999</v>
      </c>
      <c r="P410" s="491">
        <f>'12-18л. МЕНЮ '!H408</f>
        <v>36</v>
      </c>
    </row>
    <row r="411" spans="1:16">
      <c r="A411" s="2799" t="str">
        <f>'12-18л. МЕНЮ '!I409</f>
        <v>389/17</v>
      </c>
      <c r="B411" s="755" t="str">
        <f>'12-18л. МЕНЮ '!B409</f>
        <v>Сок фруктовый (абрикосовый)</v>
      </c>
      <c r="C411" s="2035">
        <f>'12-18л. МЕНЮ '!C409</f>
        <v>200</v>
      </c>
      <c r="D411" s="2033">
        <f>'12-18л. МЕНЮ '!D409</f>
        <v>1</v>
      </c>
      <c r="E411" s="357">
        <f>'12-18л. МЕНЮ '!E409</f>
        <v>0</v>
      </c>
      <c r="F411" s="357">
        <f>'12-18л. МЕНЮ '!F409</f>
        <v>25.4</v>
      </c>
      <c r="G411" s="870">
        <f>'12-18л. МЕНЮ '!G409</f>
        <v>105.6</v>
      </c>
      <c r="H411" s="1801">
        <v>2.25</v>
      </c>
      <c r="I411" s="1801">
        <v>0.04</v>
      </c>
      <c r="J411" s="1801">
        <v>0.08</v>
      </c>
      <c r="K411" s="914">
        <v>134</v>
      </c>
      <c r="L411" s="1778">
        <v>40</v>
      </c>
      <c r="M411" s="1778">
        <v>46</v>
      </c>
      <c r="N411" s="1778">
        <v>15.1</v>
      </c>
      <c r="O411" s="1778">
        <v>0.4</v>
      </c>
      <c r="P411" s="724">
        <f>'12-18л. МЕНЮ '!H409</f>
        <v>65</v>
      </c>
    </row>
    <row r="412" spans="1:16">
      <c r="A412" s="2020" t="str">
        <f>'12-18л. МЕНЮ '!I410</f>
        <v>Пром.пр.</v>
      </c>
      <c r="B412" s="276" t="str">
        <f>'12-18л. МЕНЮ '!B410</f>
        <v>Хлеб пшеничный</v>
      </c>
      <c r="C412" s="2078">
        <f>'12-18л. МЕНЮ '!C410</f>
        <v>60</v>
      </c>
      <c r="D412" s="1757">
        <f>'12-18л. МЕНЮ '!D410</f>
        <v>3.1560000000000001</v>
      </c>
      <c r="E412" s="355">
        <f>'12-18л. МЕНЮ '!E410</f>
        <v>0.42</v>
      </c>
      <c r="F412" s="355">
        <f>'12-18л. МЕНЮ '!F410</f>
        <v>24.48</v>
      </c>
      <c r="G412" s="812">
        <f>'12-18л. МЕНЮ '!G410</f>
        <v>114.34</v>
      </c>
      <c r="H412" s="1009">
        <v>0</v>
      </c>
      <c r="I412" s="1009">
        <v>2.1000000000000001E-2</v>
      </c>
      <c r="J412" s="1009">
        <v>0</v>
      </c>
      <c r="K412" s="772">
        <v>0</v>
      </c>
      <c r="L412" s="1009">
        <v>94.296000000000006</v>
      </c>
      <c r="M412" s="1009">
        <v>77.400000000000006</v>
      </c>
      <c r="N412" s="1009">
        <v>24.6</v>
      </c>
      <c r="O412" s="1758">
        <v>0.06</v>
      </c>
      <c r="P412" s="491">
        <f>'12-18л. МЕНЮ '!H410</f>
        <v>12</v>
      </c>
    </row>
    <row r="413" spans="1:16">
      <c r="A413" s="2020" t="str">
        <f>'12-18л. МЕНЮ '!I411</f>
        <v>Пром.пр.</v>
      </c>
      <c r="B413" s="276" t="str">
        <f>'12-18л. МЕНЮ '!B411</f>
        <v>Хлеб ржаной</v>
      </c>
      <c r="C413" s="274">
        <f>'12-18л. МЕНЮ '!C411</f>
        <v>40</v>
      </c>
      <c r="D413" s="2033">
        <f>'12-18л. МЕНЮ '!D411</f>
        <v>2.2599999999999998</v>
      </c>
      <c r="E413" s="357">
        <f>'12-18л. МЕНЮ '!E411</f>
        <v>0.48</v>
      </c>
      <c r="F413" s="357">
        <f>'12-18л. МЕНЮ '!F411</f>
        <v>16.739999999999998</v>
      </c>
      <c r="G413" s="886">
        <f>'12-18л. МЕНЮ '!G411</f>
        <v>80.319999999999993</v>
      </c>
      <c r="H413" s="256">
        <v>0</v>
      </c>
      <c r="I413" s="256">
        <v>0.08</v>
      </c>
      <c r="J413" s="256">
        <v>0</v>
      </c>
      <c r="K413" s="555">
        <v>0</v>
      </c>
      <c r="L413" s="256">
        <v>33.200000000000003</v>
      </c>
      <c r="M413" s="256">
        <v>50.54</v>
      </c>
      <c r="N413" s="256">
        <v>17.68</v>
      </c>
      <c r="O413" s="2918">
        <v>0.04</v>
      </c>
      <c r="P413" s="491">
        <f>'12-18л. МЕНЮ '!H411</f>
        <v>13</v>
      </c>
    </row>
    <row r="414" spans="1:16" ht="15" thickBot="1">
      <c r="A414" s="2026" t="str">
        <f>'12-18л. МЕНЮ '!I412</f>
        <v>82 / 21</v>
      </c>
      <c r="B414" s="1331" t="str">
        <f>'12-18л. МЕНЮ '!B412</f>
        <v>Плоды свежие ( яблоко )</v>
      </c>
      <c r="C414" s="1979">
        <f>'12-18л. МЕНЮ '!C412</f>
        <v>120</v>
      </c>
      <c r="D414" s="2033">
        <f>'12-18л. МЕНЮ '!D412</f>
        <v>0.48</v>
      </c>
      <c r="E414" s="357">
        <f>'12-18л. МЕНЮ '!E412</f>
        <v>0.48</v>
      </c>
      <c r="F414" s="357">
        <f>'12-18л. МЕНЮ '!F412</f>
        <v>11.76</v>
      </c>
      <c r="G414" s="886">
        <f>'12-18л. МЕНЮ '!G412</f>
        <v>56.4</v>
      </c>
      <c r="H414" s="893">
        <v>8.4</v>
      </c>
      <c r="I414" s="2475">
        <v>3.5999999999999997E-2</v>
      </c>
      <c r="J414" s="2475">
        <v>2.4E-2</v>
      </c>
      <c r="K414" s="256">
        <v>0</v>
      </c>
      <c r="L414" s="555">
        <v>19.32</v>
      </c>
      <c r="M414" s="256">
        <v>13.2</v>
      </c>
      <c r="N414" s="256">
        <v>10.8</v>
      </c>
      <c r="O414" s="2706">
        <v>2.6520000000000001</v>
      </c>
      <c r="P414" s="463">
        <f>'12-18л. МЕНЮ '!H412</f>
        <v>80</v>
      </c>
    </row>
    <row r="415" spans="1:16">
      <c r="A415" s="896" t="s">
        <v>239</v>
      </c>
      <c r="B415" s="1499"/>
      <c r="C415" s="2027">
        <f>'12-18л. МЕНЮ '!C413</f>
        <v>1030</v>
      </c>
      <c r="D415" s="479">
        <f>'12-18л. МЕНЮ '!D413</f>
        <v>24.276</v>
      </c>
      <c r="E415" s="793">
        <f>'12-18л. МЕНЮ '!E413</f>
        <v>27.167000000000005</v>
      </c>
      <c r="F415" s="793">
        <f>'12-18л. МЕНЮ '!F413</f>
        <v>131.3767</v>
      </c>
      <c r="G415" s="2394">
        <f>'12-18л. МЕНЮ '!G413</f>
        <v>899.52859999999998</v>
      </c>
      <c r="H415" s="793">
        <f>SUM(H407:H414)</f>
        <v>50.637900000000002</v>
      </c>
      <c r="I415" s="793">
        <f t="shared" ref="I415:O415" si="78">SUM(I407:I414)</f>
        <v>0.42716999999999999</v>
      </c>
      <c r="J415" s="793">
        <f t="shared" si="78"/>
        <v>0.33990000000000004</v>
      </c>
      <c r="K415" s="891">
        <f t="shared" si="78"/>
        <v>379.88299999999998</v>
      </c>
      <c r="L415" s="891">
        <f t="shared" si="78"/>
        <v>315.03141999999997</v>
      </c>
      <c r="M415" s="793">
        <f t="shared" si="78"/>
        <v>507.92385999999999</v>
      </c>
      <c r="N415" s="793">
        <f t="shared" si="78"/>
        <v>140.733</v>
      </c>
      <c r="O415" s="897">
        <f t="shared" si="78"/>
        <v>6.7089999999999996</v>
      </c>
      <c r="P415" s="926"/>
    </row>
    <row r="416" spans="1:16">
      <c r="A416" s="872"/>
      <c r="B416" s="873" t="s">
        <v>11</v>
      </c>
      <c r="C416" s="1492">
        <v>0.35</v>
      </c>
      <c r="D416" s="2390">
        <f>'12-18л. МЕНЮ '!D414</f>
        <v>31.5</v>
      </c>
      <c r="E416" s="2391">
        <f>'12-18л. МЕНЮ '!E414</f>
        <v>32.200000000000003</v>
      </c>
      <c r="F416" s="2391">
        <f>'12-18л. МЕНЮ '!F414</f>
        <v>134.05000000000001</v>
      </c>
      <c r="G416" s="939">
        <f>'12-18л. МЕНЮ '!G414</f>
        <v>952</v>
      </c>
      <c r="H416" s="905">
        <v>24.5</v>
      </c>
      <c r="I416" s="905">
        <v>0.49</v>
      </c>
      <c r="J416" s="933">
        <v>0.56000000000000005</v>
      </c>
      <c r="K416" s="932">
        <v>315</v>
      </c>
      <c r="L416" s="905">
        <v>420</v>
      </c>
      <c r="M416" s="933">
        <v>420</v>
      </c>
      <c r="N416" s="932">
        <v>105</v>
      </c>
      <c r="O416" s="2427">
        <v>6.3</v>
      </c>
      <c r="P416" s="926"/>
    </row>
    <row r="417" spans="1:16" ht="15" thickBot="1">
      <c r="A417" s="429"/>
      <c r="B417" s="1943" t="s">
        <v>588</v>
      </c>
      <c r="C417" s="1944" t="s">
        <v>249</v>
      </c>
      <c r="D417" s="1820">
        <f>'12-18л. МЕНЮ '!D415</f>
        <v>-8.0266666666666673</v>
      </c>
      <c r="E417" s="488">
        <f>'12-18л. МЕНЮ '!E415</f>
        <v>-5.4706521739130345</v>
      </c>
      <c r="F417" s="488">
        <f>'12-18л. МЕНЮ '!F415</f>
        <v>-0.69798955613576652</v>
      </c>
      <c r="G417" s="1817">
        <f>'12-18л. МЕНЮ '!G415</f>
        <v>-1.9290955882352918</v>
      </c>
      <c r="H417" s="893">
        <f t="shared" ref="H417:O417" si="79">(H415*100/H611)-35</f>
        <v>37.339857142857142</v>
      </c>
      <c r="I417" s="2008">
        <f t="shared" si="79"/>
        <v>-4.4878571428571412</v>
      </c>
      <c r="J417" s="2008">
        <f t="shared" si="79"/>
        <v>-13.756250000000001</v>
      </c>
      <c r="K417" s="2008">
        <f t="shared" si="79"/>
        <v>7.2092222222222162</v>
      </c>
      <c r="L417" s="2008">
        <f t="shared" si="79"/>
        <v>-8.7473816666666693</v>
      </c>
      <c r="M417" s="2008">
        <f t="shared" si="79"/>
        <v>7.3269883333333325</v>
      </c>
      <c r="N417" s="2008">
        <f t="shared" si="79"/>
        <v>11.911000000000001</v>
      </c>
      <c r="O417" s="2137">
        <f t="shared" si="79"/>
        <v>2.2722222222222186</v>
      </c>
      <c r="P417" s="926"/>
    </row>
    <row r="418" spans="1:16">
      <c r="A418" s="744"/>
      <c r="B418" s="1916" t="s">
        <v>287</v>
      </c>
      <c r="C418" s="46"/>
      <c r="D418" s="588"/>
      <c r="E418" s="184"/>
      <c r="F418" s="184"/>
      <c r="G418" s="184"/>
      <c r="H418" s="2283"/>
      <c r="I418" s="184"/>
      <c r="J418" s="184"/>
      <c r="K418" s="184"/>
      <c r="L418" s="800"/>
      <c r="M418" s="800"/>
      <c r="N418" s="735"/>
      <c r="O418" s="800"/>
      <c r="P418" s="928"/>
    </row>
    <row r="419" spans="1:16">
      <c r="A419" s="1814" t="str">
        <f>'12-18л. МЕНЮ '!I417</f>
        <v>ТТК/481/21</v>
      </c>
      <c r="B419" s="255" t="str">
        <f>'12-18л. МЕНЮ '!B417</f>
        <v>Кисель витаминный</v>
      </c>
      <c r="C419" s="272">
        <f>'12-18л. МЕНЮ '!C417</f>
        <v>200</v>
      </c>
      <c r="D419" s="1762">
        <f>'12-18л. МЕНЮ '!D417</f>
        <v>0.6</v>
      </c>
      <c r="E419" s="1142">
        <f>'12-18л. МЕНЮ '!E417</f>
        <v>0.2</v>
      </c>
      <c r="F419" s="1009">
        <f>'12-18л. МЕНЮ '!F417</f>
        <v>23.675999999999998</v>
      </c>
      <c r="G419" s="812">
        <f>'12-18л. МЕНЮ '!G417</f>
        <v>98.986000000000004</v>
      </c>
      <c r="H419" s="1009">
        <v>8</v>
      </c>
      <c r="I419" s="1142">
        <v>0.01</v>
      </c>
      <c r="J419" s="1009">
        <v>0.05</v>
      </c>
      <c r="K419" s="812">
        <v>9.8000000000000007</v>
      </c>
      <c r="L419" s="1756">
        <v>13.942</v>
      </c>
      <c r="M419" s="1009">
        <v>8.3339999999999996</v>
      </c>
      <c r="N419" s="1009">
        <v>3</v>
      </c>
      <c r="O419" s="1009">
        <v>0.54900000000000004</v>
      </c>
      <c r="P419" s="463">
        <f>'12-18л. МЕНЮ '!H417</f>
        <v>77</v>
      </c>
    </row>
    <row r="420" spans="1:16">
      <c r="A420" s="1814" t="str">
        <f>'12-18л. МЕНЮ '!I418</f>
        <v>595 / 22</v>
      </c>
      <c r="B420" s="255" t="str">
        <f>'12-18л. МЕНЮ '!B418</f>
        <v>Наггетсы</v>
      </c>
      <c r="C420" s="272">
        <f>'12-18л. МЕНЮ '!C418</f>
        <v>120</v>
      </c>
      <c r="D420" s="1762">
        <f>'12-18л. МЕНЮ '!D418</f>
        <v>8.61</v>
      </c>
      <c r="E420" s="1142">
        <f>'12-18л. МЕНЮ '!E418</f>
        <v>6.5460000000000003</v>
      </c>
      <c r="F420" s="1009">
        <f>'12-18л. МЕНЮ '!F418</f>
        <v>19.09</v>
      </c>
      <c r="G420" s="812">
        <f>'12-18л. МЕНЮ '!G418</f>
        <v>169.71</v>
      </c>
      <c r="H420" s="355">
        <v>0.68500000000000005</v>
      </c>
      <c r="I420" s="1120">
        <v>8.0350000000000005E-2</v>
      </c>
      <c r="J420" s="355">
        <v>9.5299999999999996E-2</v>
      </c>
      <c r="K420" s="884">
        <v>14.537000000000001</v>
      </c>
      <c r="L420" s="1009">
        <v>17.44632</v>
      </c>
      <c r="M420" s="1009">
        <v>17.853899999999999</v>
      </c>
      <c r="N420" s="1120">
        <v>8.2431000000000001</v>
      </c>
      <c r="O420" s="1009">
        <v>1.0129999999999999</v>
      </c>
      <c r="P420" s="463">
        <f>'12-18л. МЕНЮ '!H418</f>
        <v>45</v>
      </c>
    </row>
    <row r="421" spans="1:16" ht="15" thickBot="1">
      <c r="A421" s="2032" t="str">
        <f>'12-18л. МЕНЮ '!I419</f>
        <v>Пром.пр.</v>
      </c>
      <c r="B421" s="1919" t="str">
        <f>'12-18л. МЕНЮ '!B419</f>
        <v>Хлеб ржаной</v>
      </c>
      <c r="C421" s="1979">
        <f>'12-18л. МЕНЮ '!C419</f>
        <v>40</v>
      </c>
      <c r="D421" s="1770">
        <f>'12-18л. МЕНЮ '!D419</f>
        <v>2.2599999999999998</v>
      </c>
      <c r="E421" s="543">
        <f>'12-18л. МЕНЮ '!E419</f>
        <v>0.48</v>
      </c>
      <c r="F421" s="898">
        <f>'12-18л. МЕНЮ '!F419</f>
        <v>16.739999999999998</v>
      </c>
      <c r="G421" s="886">
        <f>'12-18л. МЕНЮ '!G419</f>
        <v>80.319999999999993</v>
      </c>
      <c r="H421" s="256">
        <v>0</v>
      </c>
      <c r="I421" s="256">
        <v>0.08</v>
      </c>
      <c r="J421" s="256">
        <v>0</v>
      </c>
      <c r="K421" s="555">
        <v>0</v>
      </c>
      <c r="L421" s="256">
        <v>33.200000000000003</v>
      </c>
      <c r="M421" s="256">
        <v>50.54</v>
      </c>
      <c r="N421" s="256">
        <v>17.68</v>
      </c>
      <c r="O421" s="2918">
        <v>0.04</v>
      </c>
      <c r="P421" s="1500">
        <f>'12-18л. МЕНЮ '!H419</f>
        <v>13</v>
      </c>
    </row>
    <row r="422" spans="1:16">
      <c r="A422" s="469" t="s">
        <v>312</v>
      </c>
      <c r="B422" s="1501"/>
      <c r="C422" s="2028">
        <f>'12-18л. МЕНЮ '!C420</f>
        <v>360</v>
      </c>
      <c r="D422" s="2441">
        <f>'12-18л. МЕНЮ '!D420</f>
        <v>11.469999999999999</v>
      </c>
      <c r="E422" s="2442">
        <f>'12-18л. МЕНЮ '!E420</f>
        <v>7.2260000000000009</v>
      </c>
      <c r="F422" s="2443">
        <f>'12-18л. МЕНЮ '!F420</f>
        <v>59.506</v>
      </c>
      <c r="G422" s="2362">
        <f>'12-18л. МЕНЮ '!G420</f>
        <v>349.01600000000002</v>
      </c>
      <c r="H422" s="258">
        <f t="shared" ref="H422:O422" si="80">SUM(H419:H421)</f>
        <v>8.6850000000000005</v>
      </c>
      <c r="I422" s="258">
        <f t="shared" si="80"/>
        <v>0.17035</v>
      </c>
      <c r="J422" s="258">
        <f t="shared" si="80"/>
        <v>0.14529999999999998</v>
      </c>
      <c r="K422" s="835">
        <f t="shared" si="80"/>
        <v>24.337000000000003</v>
      </c>
      <c r="L422" s="834">
        <f t="shared" si="80"/>
        <v>64.58832000000001</v>
      </c>
      <c r="M422" s="258">
        <f t="shared" si="80"/>
        <v>76.727900000000005</v>
      </c>
      <c r="N422" s="258">
        <f t="shared" si="80"/>
        <v>28.923099999999998</v>
      </c>
      <c r="O422" s="713">
        <f t="shared" si="80"/>
        <v>1.6019999999999999</v>
      </c>
      <c r="P422" s="315"/>
    </row>
    <row r="423" spans="1:16">
      <c r="A423" s="872"/>
      <c r="B423" s="873" t="s">
        <v>11</v>
      </c>
      <c r="C423" s="1491">
        <v>0.1</v>
      </c>
      <c r="D423" s="2439">
        <f>'12-18л. МЕНЮ '!D421</f>
        <v>9</v>
      </c>
      <c r="E423" s="2440">
        <f>'12-18л. МЕНЮ '!E421</f>
        <v>9.1999999999999993</v>
      </c>
      <c r="F423" s="2374">
        <f>'12-18л. МЕНЮ '!F421</f>
        <v>38.299999999999997</v>
      </c>
      <c r="G423" s="2341">
        <f>'12-18л. МЕНЮ '!G421</f>
        <v>272</v>
      </c>
      <c r="H423" s="2029">
        <v>7</v>
      </c>
      <c r="I423" s="2029">
        <v>0.14000000000000001</v>
      </c>
      <c r="J423" s="2030">
        <v>0.16</v>
      </c>
      <c r="K423" s="2030">
        <v>90</v>
      </c>
      <c r="L423" s="2029">
        <v>120</v>
      </c>
      <c r="M423" s="2030">
        <v>120</v>
      </c>
      <c r="N423" s="2030">
        <v>30</v>
      </c>
      <c r="O423" s="2444">
        <v>1.8</v>
      </c>
      <c r="P423" s="315"/>
    </row>
    <row r="424" spans="1:16" ht="15" thickBot="1">
      <c r="A424" s="252"/>
      <c r="B424" s="856" t="s">
        <v>588</v>
      </c>
      <c r="C424" s="908" t="s">
        <v>249</v>
      </c>
      <c r="D424" s="892">
        <f>'12-18л. МЕНЮ '!D422</f>
        <v>2.7444444444444436</v>
      </c>
      <c r="E424" s="2194">
        <f>'12-18л. МЕНЮ '!E422</f>
        <v>-2.1456521739130423</v>
      </c>
      <c r="F424" s="893">
        <f>'12-18л. МЕНЮ '!F422</f>
        <v>5.5368146214099223</v>
      </c>
      <c r="G424" s="1817">
        <f>'12-18л. МЕНЮ '!G422</f>
        <v>2.8314705882352929</v>
      </c>
      <c r="H424" s="1952">
        <f t="shared" ref="H424:O424" si="81">(H422*100/H611)-10</f>
        <v>2.4071428571428566</v>
      </c>
      <c r="I424" s="893">
        <f t="shared" si="81"/>
        <v>2.1678571428571445</v>
      </c>
      <c r="J424" s="893">
        <f t="shared" si="81"/>
        <v>-0.91875000000000284</v>
      </c>
      <c r="K424" s="893">
        <f t="shared" si="81"/>
        <v>-7.2958888888888884</v>
      </c>
      <c r="L424" s="893">
        <f t="shared" si="81"/>
        <v>-4.6176399999999989</v>
      </c>
      <c r="M424" s="893">
        <f t="shared" si="81"/>
        <v>-3.6060083333333326</v>
      </c>
      <c r="N424" s="893">
        <f t="shared" si="81"/>
        <v>-0.35896666666666732</v>
      </c>
      <c r="O424" s="901">
        <f t="shared" si="81"/>
        <v>-1.1000000000000014</v>
      </c>
      <c r="P424" s="315"/>
    </row>
    <row r="426" spans="1:16" ht="15" thickBot="1">
      <c r="A426" s="1837"/>
      <c r="B426" s="2111"/>
      <c r="C426" s="1838"/>
      <c r="D426" s="2096"/>
      <c r="E426" s="537"/>
      <c r="F426" s="537"/>
      <c r="G426" s="538"/>
      <c r="H426" s="2096"/>
      <c r="I426" s="537"/>
      <c r="J426" s="537"/>
      <c r="K426" s="538"/>
      <c r="L426" s="578"/>
      <c r="M426" s="578"/>
      <c r="N426" s="578"/>
      <c r="O426" s="578"/>
      <c r="P426" s="315"/>
    </row>
    <row r="427" spans="1:16">
      <c r="A427" s="712"/>
      <c r="B427" s="36" t="s">
        <v>417</v>
      </c>
      <c r="C427" s="2382"/>
      <c r="D427" s="2383">
        <f t="shared" ref="D427:O427" si="82">D403+D415</f>
        <v>48.021000000000001</v>
      </c>
      <c r="E427" s="258">
        <f t="shared" si="82"/>
        <v>46.524000000000008</v>
      </c>
      <c r="F427" s="258">
        <f t="shared" si="82"/>
        <v>219.40269999999998</v>
      </c>
      <c r="G427" s="2359">
        <f t="shared" si="82"/>
        <v>1528.8406</v>
      </c>
      <c r="H427" s="258">
        <f t="shared" si="82"/>
        <v>62.570599999999999</v>
      </c>
      <c r="I427" s="258">
        <f t="shared" si="82"/>
        <v>0.66717000000000004</v>
      </c>
      <c r="J427" s="258">
        <f t="shared" si="82"/>
        <v>0.53912000000000004</v>
      </c>
      <c r="K427" s="835">
        <f t="shared" si="82"/>
        <v>460.95299999999997</v>
      </c>
      <c r="L427" s="834">
        <f t="shared" si="82"/>
        <v>498.88141999999999</v>
      </c>
      <c r="M427" s="834">
        <f t="shared" si="82"/>
        <v>723.93385999999998</v>
      </c>
      <c r="N427" s="258">
        <f t="shared" si="82"/>
        <v>203.22</v>
      </c>
      <c r="O427" s="258">
        <f t="shared" si="82"/>
        <v>9.5919999999999987</v>
      </c>
      <c r="P427" s="315"/>
    </row>
    <row r="428" spans="1:16">
      <c r="A428" s="429"/>
      <c r="B428" s="880" t="s">
        <v>11</v>
      </c>
      <c r="C428" s="1492">
        <v>0.6</v>
      </c>
      <c r="D428" s="2381">
        <f>'12-18л. МЕНЮ '!D426</f>
        <v>54</v>
      </c>
      <c r="E428" s="2360">
        <f>'12-18л. МЕНЮ '!E426</f>
        <v>55.2</v>
      </c>
      <c r="F428" s="2360">
        <f>'12-18л. МЕНЮ '!F426</f>
        <v>229.8</v>
      </c>
      <c r="G428" s="2029">
        <f>'12-18л. МЕНЮ '!G426</f>
        <v>1632</v>
      </c>
      <c r="H428" s="930">
        <v>42</v>
      </c>
      <c r="I428" s="930">
        <v>0.84</v>
      </c>
      <c r="J428" s="931">
        <v>0.96</v>
      </c>
      <c r="K428" s="939">
        <v>540</v>
      </c>
      <c r="L428" s="905">
        <v>720</v>
      </c>
      <c r="M428" s="931">
        <v>720</v>
      </c>
      <c r="N428" s="939">
        <v>180</v>
      </c>
      <c r="O428" s="930">
        <v>10.8</v>
      </c>
      <c r="P428" s="315"/>
    </row>
    <row r="429" spans="1:16" ht="15" thickBot="1">
      <c r="A429" s="252"/>
      <c r="B429" s="856" t="s">
        <v>588</v>
      </c>
      <c r="C429" s="857" t="s">
        <v>249</v>
      </c>
      <c r="D429" s="2008">
        <f t="shared" ref="D429:O429" si="83">(D427*100/D611)-60</f>
        <v>-6.6433333333333309</v>
      </c>
      <c r="E429" s="893">
        <f t="shared" si="83"/>
        <v>-9.4304347826086925</v>
      </c>
      <c r="F429" s="893">
        <f t="shared" si="83"/>
        <v>-2.7146997389034055</v>
      </c>
      <c r="G429" s="1760">
        <f t="shared" si="83"/>
        <v>-3.792625000000001</v>
      </c>
      <c r="H429" s="893">
        <f t="shared" si="83"/>
        <v>29.386571428571415</v>
      </c>
      <c r="I429" s="893">
        <f t="shared" si="83"/>
        <v>-12.344999999999999</v>
      </c>
      <c r="J429" s="893">
        <f t="shared" si="83"/>
        <v>-26.305</v>
      </c>
      <c r="K429" s="893">
        <f t="shared" si="83"/>
        <v>-8.7830000000000084</v>
      </c>
      <c r="L429" s="893">
        <f t="shared" si="83"/>
        <v>-18.426548333333336</v>
      </c>
      <c r="M429" s="893">
        <f t="shared" si="83"/>
        <v>0.32782166666666512</v>
      </c>
      <c r="N429" s="893">
        <f t="shared" si="83"/>
        <v>7.7399999999999949</v>
      </c>
      <c r="O429" s="893">
        <f t="shared" si="83"/>
        <v>-6.7111111111111228</v>
      </c>
      <c r="P429" s="315"/>
    </row>
    <row r="430" spans="1:16" ht="15" thickBot="1">
      <c r="P430" s="315"/>
    </row>
    <row r="431" spans="1:16">
      <c r="A431" s="712"/>
      <c r="B431" s="36" t="s">
        <v>416</v>
      </c>
      <c r="C431" s="2382"/>
      <c r="D431" s="2383">
        <f t="shared" ref="D431:O431" si="84">D415+D422</f>
        <v>35.745999999999995</v>
      </c>
      <c r="E431" s="258">
        <f t="shared" si="84"/>
        <v>34.393000000000008</v>
      </c>
      <c r="F431" s="258">
        <f t="shared" si="84"/>
        <v>190.8827</v>
      </c>
      <c r="G431" s="2359">
        <f t="shared" si="84"/>
        <v>1248.5445999999999</v>
      </c>
      <c r="H431" s="834">
        <f t="shared" si="84"/>
        <v>59.322900000000004</v>
      </c>
      <c r="I431" s="258">
        <f t="shared" si="84"/>
        <v>0.59752000000000005</v>
      </c>
      <c r="J431" s="258">
        <f t="shared" si="84"/>
        <v>0.48520000000000002</v>
      </c>
      <c r="K431" s="835">
        <f t="shared" si="84"/>
        <v>404.21999999999997</v>
      </c>
      <c r="L431" s="834">
        <f t="shared" si="84"/>
        <v>379.61973999999998</v>
      </c>
      <c r="M431" s="258">
        <f t="shared" si="84"/>
        <v>584.65175999999997</v>
      </c>
      <c r="N431" s="258">
        <f t="shared" si="84"/>
        <v>169.65610000000001</v>
      </c>
      <c r="O431" s="258">
        <f t="shared" si="84"/>
        <v>8.3109999999999999</v>
      </c>
      <c r="P431" s="315"/>
    </row>
    <row r="432" spans="1:16">
      <c r="A432" s="429"/>
      <c r="B432" s="880" t="s">
        <v>11</v>
      </c>
      <c r="C432" s="1492">
        <v>0.45</v>
      </c>
      <c r="D432" s="2401">
        <f>'12-18л. МЕНЮ '!D430</f>
        <v>40.5</v>
      </c>
      <c r="E432" s="2029">
        <f>'12-18л. МЕНЮ '!E430</f>
        <v>41.4</v>
      </c>
      <c r="F432" s="2029">
        <f>'12-18л. МЕНЮ '!F430</f>
        <v>172.35</v>
      </c>
      <c r="G432" s="2029">
        <f>'12-18л. МЕНЮ '!G430</f>
        <v>1224</v>
      </c>
      <c r="H432" s="905">
        <v>31.5</v>
      </c>
      <c r="I432" s="905">
        <v>0.63</v>
      </c>
      <c r="J432" s="933">
        <v>0.72</v>
      </c>
      <c r="K432" s="933">
        <v>405</v>
      </c>
      <c r="L432" s="905">
        <v>540</v>
      </c>
      <c r="M432" s="933">
        <v>540</v>
      </c>
      <c r="N432" s="933">
        <v>135</v>
      </c>
      <c r="O432" s="905">
        <v>8.1</v>
      </c>
      <c r="P432" s="315"/>
    </row>
    <row r="433" spans="1:16" ht="15" thickBot="1">
      <c r="A433" s="252"/>
      <c r="B433" s="856" t="s">
        <v>588</v>
      </c>
      <c r="C433" s="857" t="s">
        <v>249</v>
      </c>
      <c r="D433" s="2008">
        <f t="shared" ref="D433:O433" si="85">(D431*100/D611)-45</f>
        <v>-5.2822222222222308</v>
      </c>
      <c r="E433" s="893">
        <f t="shared" si="85"/>
        <v>-7.6163043478260803</v>
      </c>
      <c r="F433" s="893">
        <f t="shared" si="85"/>
        <v>4.8388250652741505</v>
      </c>
      <c r="G433" s="1760">
        <f t="shared" si="85"/>
        <v>0.90237499999999926</v>
      </c>
      <c r="H433" s="1952">
        <f t="shared" si="85"/>
        <v>39.747000000000014</v>
      </c>
      <c r="I433" s="893">
        <f t="shared" si="85"/>
        <v>-2.3199999999999932</v>
      </c>
      <c r="J433" s="893">
        <f t="shared" si="85"/>
        <v>-14.675000000000001</v>
      </c>
      <c r="K433" s="893">
        <f t="shared" si="85"/>
        <v>-8.6666666666666003E-2</v>
      </c>
      <c r="L433" s="893">
        <f t="shared" si="85"/>
        <v>-13.365021666666671</v>
      </c>
      <c r="M433" s="893">
        <f t="shared" si="85"/>
        <v>3.7209799999999973</v>
      </c>
      <c r="N433" s="893">
        <f t="shared" si="85"/>
        <v>11.552033333333334</v>
      </c>
      <c r="O433" s="893">
        <f t="shared" si="85"/>
        <v>1.1722222222222243</v>
      </c>
      <c r="P433" s="315"/>
    </row>
    <row r="434" spans="1:16" ht="15" thickBot="1">
      <c r="N434"/>
      <c r="P434" s="315"/>
    </row>
    <row r="435" spans="1:16">
      <c r="A435" s="881" t="s">
        <v>496</v>
      </c>
      <c r="B435" s="36"/>
      <c r="C435" s="2382"/>
      <c r="D435" s="2400">
        <f t="shared" ref="D435:O435" si="86">D403+D415+D422</f>
        <v>59.491</v>
      </c>
      <c r="E435" s="806">
        <f t="shared" si="86"/>
        <v>53.750000000000007</v>
      </c>
      <c r="F435" s="806">
        <f t="shared" si="86"/>
        <v>278.90869999999995</v>
      </c>
      <c r="G435" s="2398">
        <f t="shared" si="86"/>
        <v>1877.8566000000001</v>
      </c>
      <c r="H435" s="944">
        <f t="shared" si="86"/>
        <v>71.255600000000001</v>
      </c>
      <c r="I435" s="806">
        <f t="shared" si="86"/>
        <v>0.83752000000000004</v>
      </c>
      <c r="J435" s="806">
        <f t="shared" si="86"/>
        <v>0.68442000000000003</v>
      </c>
      <c r="K435" s="950">
        <f t="shared" si="86"/>
        <v>485.28999999999996</v>
      </c>
      <c r="L435" s="944">
        <f t="shared" si="86"/>
        <v>563.46974</v>
      </c>
      <c r="M435" s="944">
        <f t="shared" si="86"/>
        <v>800.66175999999996</v>
      </c>
      <c r="N435" s="806">
        <f t="shared" si="86"/>
        <v>232.1431</v>
      </c>
      <c r="O435" s="806">
        <f t="shared" si="86"/>
        <v>11.193999999999999</v>
      </c>
      <c r="P435" s="315"/>
    </row>
    <row r="436" spans="1:16">
      <c r="A436" s="872"/>
      <c r="B436" s="873" t="s">
        <v>11</v>
      </c>
      <c r="C436" s="1492">
        <v>0.7</v>
      </c>
      <c r="D436" s="2401">
        <f>'12-18л. МЕНЮ '!D434</f>
        <v>63</v>
      </c>
      <c r="E436" s="2029">
        <f>'12-18л. МЕНЮ '!E434</f>
        <v>64.400000000000006</v>
      </c>
      <c r="F436" s="2029">
        <f>'12-18л. МЕНЮ '!F434</f>
        <v>268.10000000000002</v>
      </c>
      <c r="G436" s="2029">
        <f>'12-18л. МЕНЮ '!G434</f>
        <v>1904</v>
      </c>
      <c r="H436" s="905">
        <v>49</v>
      </c>
      <c r="I436" s="905">
        <v>0.98</v>
      </c>
      <c r="J436" s="933">
        <v>1.1200000000000001</v>
      </c>
      <c r="K436" s="933">
        <v>630</v>
      </c>
      <c r="L436" s="905">
        <v>840</v>
      </c>
      <c r="M436" s="933">
        <v>840</v>
      </c>
      <c r="N436" s="933">
        <v>210</v>
      </c>
      <c r="O436" s="905">
        <v>12.6</v>
      </c>
      <c r="P436" s="315"/>
    </row>
    <row r="437" spans="1:16" ht="15" thickBot="1">
      <c r="A437" s="252"/>
      <c r="B437" s="856" t="s">
        <v>588</v>
      </c>
      <c r="C437" s="857" t="s">
        <v>249</v>
      </c>
      <c r="D437" s="2008">
        <f t="shared" ref="D437:O437" si="87">(D435*100/D611)-70</f>
        <v>-3.8988888888888908</v>
      </c>
      <c r="E437" s="893">
        <f t="shared" si="87"/>
        <v>-11.576086956521728</v>
      </c>
      <c r="F437" s="893">
        <f t="shared" si="87"/>
        <v>2.8221148825065114</v>
      </c>
      <c r="G437" s="1760">
        <f t="shared" si="87"/>
        <v>-0.96115441176470995</v>
      </c>
      <c r="H437" s="1952">
        <f t="shared" si="87"/>
        <v>31.793714285714287</v>
      </c>
      <c r="I437" s="893">
        <f t="shared" si="87"/>
        <v>-10.177142857142847</v>
      </c>
      <c r="J437" s="893">
        <f t="shared" si="87"/>
        <v>-27.223749999999995</v>
      </c>
      <c r="K437" s="893">
        <f t="shared" si="87"/>
        <v>-16.078888888888891</v>
      </c>
      <c r="L437" s="893">
        <f t="shared" si="87"/>
        <v>-23.044188333333331</v>
      </c>
      <c r="M437" s="893">
        <f t="shared" si="87"/>
        <v>-3.2781866666666701</v>
      </c>
      <c r="N437" s="893">
        <f t="shared" si="87"/>
        <v>7.3810333333333347</v>
      </c>
      <c r="O437" s="893">
        <f t="shared" si="87"/>
        <v>-7.8111111111111171</v>
      </c>
      <c r="P437" s="315"/>
    </row>
    <row r="438" spans="1:16">
      <c r="O438"/>
      <c r="P438" s="315"/>
    </row>
    <row r="440" spans="1:16">
      <c r="B440" s="506"/>
      <c r="C440"/>
      <c r="D440" s="863"/>
      <c r="E440" s="863"/>
      <c r="F440" s="863"/>
      <c r="G440" s="863"/>
      <c r="H440" s="863"/>
      <c r="I440" s="863"/>
      <c r="J440" s="863"/>
      <c r="K440" s="863"/>
      <c r="L440" s="863"/>
      <c r="M440" s="863"/>
      <c r="N440" s="863"/>
      <c r="O440" s="863"/>
      <c r="P440" s="315"/>
    </row>
    <row r="441" spans="1:16">
      <c r="B441" s="765" t="s">
        <v>477</v>
      </c>
      <c r="C441"/>
      <c r="D441" s="317"/>
      <c r="J441" s="882"/>
      <c r="O441"/>
      <c r="P441" s="315"/>
    </row>
    <row r="442" spans="1:16">
      <c r="B442" s="12" t="s">
        <v>478</v>
      </c>
      <c r="C442" s="154"/>
      <c r="D442" s="2"/>
      <c r="J442"/>
      <c r="O442"/>
      <c r="P442" s="315"/>
    </row>
    <row r="443" spans="1:16">
      <c r="B443" s="1" t="s">
        <v>314</v>
      </c>
      <c r="C443"/>
      <c r="D443"/>
      <c r="E443"/>
      <c r="J443" s="53"/>
      <c r="O443"/>
      <c r="P443" s="315"/>
    </row>
    <row r="444" spans="1:16">
      <c r="B444" s="21" t="s">
        <v>250</v>
      </c>
      <c r="D444"/>
      <c r="E444"/>
      <c r="F444" s="21"/>
      <c r="G444" s="21"/>
      <c r="J444" s="883"/>
      <c r="O444"/>
      <c r="P444" s="315"/>
    </row>
    <row r="445" spans="1:16" ht="15.6">
      <c r="B445" s="765" t="s">
        <v>510</v>
      </c>
      <c r="C445"/>
      <c r="I445" s="24" t="s">
        <v>0</v>
      </c>
      <c r="J445"/>
      <c r="K445" s="2" t="s">
        <v>777</v>
      </c>
      <c r="L445" s="22"/>
      <c r="M445" s="22"/>
      <c r="N445" s="28"/>
      <c r="O445"/>
      <c r="P445" s="315"/>
    </row>
    <row r="446" spans="1:16" ht="21">
      <c r="A446" s="718" t="s">
        <v>531</v>
      </c>
      <c r="D446"/>
      <c r="E446"/>
      <c r="F446" s="27" t="s">
        <v>317</v>
      </c>
      <c r="G446" s="21"/>
      <c r="J446" s="317"/>
      <c r="O446"/>
      <c r="P446" s="315"/>
    </row>
    <row r="447" spans="1:16" ht="15" thickBot="1">
      <c r="B447" s="98" t="s">
        <v>525</v>
      </c>
      <c r="D447" s="323"/>
      <c r="E447" s="323"/>
      <c r="F447" s="323"/>
      <c r="G447" s="323"/>
      <c r="H447" s="323"/>
      <c r="I447" s="323"/>
      <c r="J447" s="323"/>
      <c r="K447" s="323"/>
      <c r="L447" s="323"/>
      <c r="M447" s="323"/>
      <c r="N447" s="323"/>
      <c r="O447" s="323"/>
      <c r="P447" s="315"/>
    </row>
    <row r="448" spans="1:16" ht="15" thickBot="1">
      <c r="A448" s="852" t="s">
        <v>513</v>
      </c>
      <c r="B448" s="85"/>
      <c r="C448" s="766" t="s">
        <v>222</v>
      </c>
      <c r="D448" s="2331" t="s">
        <v>769</v>
      </c>
      <c r="E448" s="2326"/>
      <c r="F448" s="2326"/>
      <c r="G448" s="2276" t="s">
        <v>770</v>
      </c>
      <c r="H448" s="786" t="s">
        <v>481</v>
      </c>
      <c r="I448" s="787"/>
      <c r="J448" s="787"/>
      <c r="K448" s="788"/>
      <c r="L448" s="780" t="s">
        <v>486</v>
      </c>
      <c r="M448" s="34"/>
      <c r="N448" s="768"/>
      <c r="O448" s="34"/>
      <c r="P448" s="852" t="s">
        <v>508</v>
      </c>
    </row>
    <row r="449" spans="1:16">
      <c r="A449" s="444" t="s">
        <v>475</v>
      </c>
      <c r="B449" s="439" t="s">
        <v>228</v>
      </c>
      <c r="C449" s="767" t="s">
        <v>229</v>
      </c>
      <c r="D449" s="2333" t="s">
        <v>230</v>
      </c>
      <c r="E449" s="852" t="s">
        <v>55</v>
      </c>
      <c r="F449" s="2332" t="s">
        <v>56</v>
      </c>
      <c r="G449" s="2340" t="s">
        <v>771</v>
      </c>
      <c r="H449" s="784" t="s">
        <v>482</v>
      </c>
      <c r="I449" s="785" t="s">
        <v>483</v>
      </c>
      <c r="J449" s="866" t="s">
        <v>484</v>
      </c>
      <c r="K449" s="783" t="s">
        <v>485</v>
      </c>
      <c r="L449" s="790" t="s">
        <v>487</v>
      </c>
      <c r="M449" s="776" t="s">
        <v>488</v>
      </c>
      <c r="N449" s="774" t="s">
        <v>489</v>
      </c>
      <c r="O449" s="791" t="s">
        <v>490</v>
      </c>
      <c r="P449" s="853" t="s">
        <v>509</v>
      </c>
    </row>
    <row r="450" spans="1:16" ht="15" thickBot="1">
      <c r="A450" s="450" t="s">
        <v>476</v>
      </c>
      <c r="B450" s="482"/>
      <c r="C450" s="446"/>
      <c r="D450" s="2330" t="s">
        <v>6</v>
      </c>
      <c r="E450" s="447" t="s">
        <v>7</v>
      </c>
      <c r="F450" s="447" t="s">
        <v>8</v>
      </c>
      <c r="G450" s="449" t="s">
        <v>599</v>
      </c>
      <c r="H450" s="47"/>
      <c r="I450" s="797"/>
      <c r="K450" s="797"/>
      <c r="L450" s="794" t="s">
        <v>491</v>
      </c>
      <c r="M450" s="883" t="s">
        <v>492</v>
      </c>
      <c r="N450" s="795" t="s">
        <v>493</v>
      </c>
      <c r="O450" s="796" t="s">
        <v>494</v>
      </c>
      <c r="P450" s="854" t="s">
        <v>421</v>
      </c>
    </row>
    <row r="451" spans="1:16">
      <c r="A451" s="78"/>
      <c r="B451" s="1926" t="s">
        <v>182</v>
      </c>
      <c r="C451" s="1971"/>
      <c r="D451" s="2318"/>
      <c r="E451" s="917"/>
      <c r="F451" s="918"/>
      <c r="G451" s="919"/>
      <c r="H451" s="2318"/>
      <c r="I451" s="917"/>
      <c r="J451" s="918"/>
      <c r="K451" s="919"/>
      <c r="L451" s="807"/>
      <c r="M451" s="807"/>
      <c r="N451" s="807"/>
      <c r="O451" s="875"/>
      <c r="P451" s="928"/>
    </row>
    <row r="452" spans="1:16">
      <c r="A452" s="2055" t="str">
        <f>'12-18л. МЕНЮ '!I448</f>
        <v>54-3з/22г.</v>
      </c>
      <c r="B452" s="285" t="str">
        <f>'12-18л. МЕНЮ '!B448</f>
        <v>Помидор  свежий  в нарезке</v>
      </c>
      <c r="C452" s="274">
        <f>'12-18л. МЕНЮ '!C448</f>
        <v>80</v>
      </c>
      <c r="D452" s="1784">
        <f>'12-18л. МЕНЮ '!D448</f>
        <v>0.93400000000000005</v>
      </c>
      <c r="E452" s="898">
        <f>'12-18л. МЕНЮ '!E448</f>
        <v>0.13400000000000001</v>
      </c>
      <c r="F452" s="1761">
        <f>'12-18л. МЕНЮ '!F448</f>
        <v>3.0667</v>
      </c>
      <c r="G452" s="1798">
        <f>'12-18л. МЕНЮ '!G448</f>
        <v>17.067</v>
      </c>
      <c r="H452" s="256">
        <v>20</v>
      </c>
      <c r="I452" s="256">
        <v>5.3400000000000003E-2</v>
      </c>
      <c r="J452" s="256">
        <v>0.03</v>
      </c>
      <c r="K452" s="772">
        <v>106.4</v>
      </c>
      <c r="L452" s="256">
        <v>11.2</v>
      </c>
      <c r="M452" s="1008">
        <v>21.334</v>
      </c>
      <c r="N452" s="256">
        <v>16</v>
      </c>
      <c r="O452" s="869">
        <v>0.72</v>
      </c>
      <c r="P452" s="497">
        <f>'12-18л. МЕНЮ '!H448</f>
        <v>2</v>
      </c>
    </row>
    <row r="453" spans="1:16">
      <c r="A453" s="2055" t="str">
        <f>'12-18л. МЕНЮ '!I449</f>
        <v>235/17</v>
      </c>
      <c r="B453" s="285" t="str">
        <f>'12-18л. МЕНЮ '!B449</f>
        <v>Шницель рыбный натуральный (минтай)</v>
      </c>
      <c r="C453" s="274" t="str">
        <f>'12-18л. МЕНЮ '!C449</f>
        <v>100 / 20</v>
      </c>
      <c r="D453" s="1784">
        <f>'12-18л. МЕНЮ '!D449</f>
        <v>12.254</v>
      </c>
      <c r="E453" s="898">
        <f>'12-18л. МЕНЮ '!E449</f>
        <v>11.997999999999999</v>
      </c>
      <c r="F453" s="1761">
        <f>'12-18л. МЕНЮ '!F449</f>
        <v>9.984</v>
      </c>
      <c r="G453" s="1798">
        <f>'12-18л. МЕНЮ '!G449</f>
        <v>204.93</v>
      </c>
      <c r="H453" s="1009">
        <v>1.2629999999999999</v>
      </c>
      <c r="I453" s="1009">
        <v>8.4000000000000005E-2</v>
      </c>
      <c r="J453" s="1761">
        <v>1.29E-2</v>
      </c>
      <c r="K453" s="1798">
        <v>19.631</v>
      </c>
      <c r="L453" s="1761">
        <v>59.192</v>
      </c>
      <c r="M453" s="2917">
        <v>23.626000000000001</v>
      </c>
      <c r="N453" s="2475">
        <v>5.3920000000000003</v>
      </c>
      <c r="O453" s="1759">
        <v>1.0269999999999999</v>
      </c>
      <c r="P453" s="497">
        <f>'12-18л. МЕНЮ '!H449</f>
        <v>57</v>
      </c>
    </row>
    <row r="454" spans="1:16">
      <c r="A454" s="2055" t="str">
        <f>'12-18л. МЕНЮ '!I450</f>
        <v>128/17</v>
      </c>
      <c r="B454" s="285" t="str">
        <f>'12-18л. МЕНЮ '!B450</f>
        <v>Картофельное пюре / Капуста</v>
      </c>
      <c r="C454" s="274" t="str">
        <f>'12-18л. МЕНЮ '!C450</f>
        <v>110 / 70</v>
      </c>
      <c r="D454" s="1784">
        <f>'12-18л. МЕНЮ '!D450</f>
        <v>2.3740000000000001</v>
      </c>
      <c r="E454" s="898">
        <f>'12-18л. МЕНЮ '!E450</f>
        <v>2.7378999999999998</v>
      </c>
      <c r="F454" s="1761">
        <f>'12-18л. МЕНЮ '!F450</f>
        <v>15.102</v>
      </c>
      <c r="G454" s="1798">
        <f>'12-18л. МЕНЮ '!G450</f>
        <v>94.953000000000003</v>
      </c>
      <c r="H454" s="1800">
        <v>7.84</v>
      </c>
      <c r="I454" s="1009">
        <v>0.09</v>
      </c>
      <c r="J454" s="1793">
        <v>0.08</v>
      </c>
      <c r="K454" s="1141">
        <v>12.85</v>
      </c>
      <c r="L454" s="1009">
        <v>28.88</v>
      </c>
      <c r="M454" s="1009">
        <v>63.58</v>
      </c>
      <c r="N454" s="1009">
        <v>21.36</v>
      </c>
      <c r="O454" s="1759">
        <v>0.6</v>
      </c>
      <c r="P454" s="497">
        <f>'12-18л. МЕНЮ '!H450</f>
        <v>40</v>
      </c>
    </row>
    <row r="455" spans="1:16">
      <c r="A455" s="1455" t="str">
        <f>'12-18л. МЕНЮ '!I451</f>
        <v>139/17</v>
      </c>
      <c r="B455" s="180" t="str">
        <f>'12-18л. МЕНЮ '!B451</f>
        <v>тушёная (сложный гарнир)</v>
      </c>
      <c r="C455" s="1520"/>
      <c r="D455" s="1784">
        <f>'12-18л. МЕНЮ '!D451</f>
        <v>1.6459999999999999</v>
      </c>
      <c r="E455" s="898">
        <f>'12-18л. МЕНЮ '!E451</f>
        <v>2.5009999999999999</v>
      </c>
      <c r="F455" s="1761">
        <f>'12-18л. МЕНЮ '!F451</f>
        <v>6.5289999999999999</v>
      </c>
      <c r="G455" s="1798">
        <f>'12-18л. МЕНЮ '!G451</f>
        <v>55.552999999999997</v>
      </c>
      <c r="H455" s="1757">
        <v>15.01</v>
      </c>
      <c r="I455" s="355">
        <v>1.52E-2</v>
      </c>
      <c r="J455" s="355">
        <v>2.53E-2</v>
      </c>
      <c r="K455" s="812">
        <v>27.48</v>
      </c>
      <c r="L455" s="1009">
        <v>37.64</v>
      </c>
      <c r="M455" s="1009">
        <v>26.98</v>
      </c>
      <c r="N455" s="355">
        <v>13.97</v>
      </c>
      <c r="O455" s="1759">
        <v>0.54300000000000004</v>
      </c>
      <c r="P455" s="2878"/>
    </row>
    <row r="456" spans="1:16">
      <c r="A456" s="2317" t="str">
        <f>'12-18л. МЕНЮ '!I452</f>
        <v>389/17</v>
      </c>
      <c r="B456" s="757" t="str">
        <f>'12-18л. МЕНЮ '!B452</f>
        <v>Сок фруктовый (яблочный)</v>
      </c>
      <c r="C456" s="2011">
        <f>'12-18л. МЕНЮ '!C452</f>
        <v>200</v>
      </c>
      <c r="D456" s="1784">
        <f>'12-18л. МЕНЮ '!D452</f>
        <v>1</v>
      </c>
      <c r="E456" s="898">
        <f>'12-18л. МЕНЮ '!E452</f>
        <v>0</v>
      </c>
      <c r="F456" s="1761">
        <f>'12-18л. МЕНЮ '!F452</f>
        <v>16.920000000000002</v>
      </c>
      <c r="G456" s="1798">
        <f>'12-18л. МЕНЮ '!G452</f>
        <v>71.680000000000007</v>
      </c>
      <c r="H456" s="1009">
        <v>4</v>
      </c>
      <c r="I456" s="2320">
        <v>0.02</v>
      </c>
      <c r="J456" s="2320">
        <v>0.02</v>
      </c>
      <c r="K456" s="812">
        <v>0</v>
      </c>
      <c r="L456" s="1009">
        <v>14</v>
      </c>
      <c r="M456" s="1009">
        <v>14</v>
      </c>
      <c r="N456" s="1009">
        <v>8</v>
      </c>
      <c r="O456" s="1759">
        <v>1.17</v>
      </c>
      <c r="P456" s="2877">
        <f>'12-18л. МЕНЮ '!H452</f>
        <v>65</v>
      </c>
    </row>
    <row r="457" spans="1:16">
      <c r="A457" s="2055" t="str">
        <f>'12-18л. МЕНЮ '!I453</f>
        <v>Пром.пр.</v>
      </c>
      <c r="B457" s="285" t="str">
        <f>'12-18л. МЕНЮ '!B453</f>
        <v>Хлеб пшеничный</v>
      </c>
      <c r="C457" s="274">
        <f>'12-18л. МЕНЮ '!C453</f>
        <v>40</v>
      </c>
      <c r="D457" s="1784">
        <f>'12-18л. МЕНЮ '!D453</f>
        <v>2.1040000000000001</v>
      </c>
      <c r="E457" s="898">
        <f>'12-18л. МЕНЮ '!E453</f>
        <v>0.28000000000000003</v>
      </c>
      <c r="F457" s="2447">
        <f>'12-18л. МЕНЮ '!F453</f>
        <v>16.32</v>
      </c>
      <c r="G457" s="2448">
        <f>'12-18л. МЕНЮ '!G453</f>
        <v>76.215999999999994</v>
      </c>
      <c r="H457" s="1009">
        <v>0</v>
      </c>
      <c r="I457" s="1009">
        <v>1.43E-2</v>
      </c>
      <c r="J457" s="1009">
        <v>0</v>
      </c>
      <c r="K457" s="772">
        <v>0</v>
      </c>
      <c r="L457" s="1009">
        <v>62.863999999999997</v>
      </c>
      <c r="M457" s="1009">
        <v>51.6</v>
      </c>
      <c r="N457" s="1009">
        <v>16.399999999999999</v>
      </c>
      <c r="O457" s="1758">
        <v>0.04</v>
      </c>
      <c r="P457" s="497">
        <f>'12-18л. МЕНЮ '!H453</f>
        <v>12</v>
      </c>
    </row>
    <row r="458" spans="1:16" ht="15" thickBot="1">
      <c r="A458" s="2077" t="str">
        <f>'12-18л. МЕНЮ '!I454</f>
        <v>Пром.пр.</v>
      </c>
      <c r="B458" s="839" t="str">
        <f>'12-18л. МЕНЮ '!B454</f>
        <v>Хлеб ржаной</v>
      </c>
      <c r="C458" s="1979">
        <f>'12-18л. МЕНЮ '!C454</f>
        <v>40</v>
      </c>
      <c r="D458" s="1784">
        <f>'12-18л. МЕНЮ '!D454</f>
        <v>2.2599999999999998</v>
      </c>
      <c r="E458" s="898">
        <f>'12-18л. МЕНЮ '!E454</f>
        <v>0.48</v>
      </c>
      <c r="F458" s="2447">
        <f>'12-18л. МЕНЮ '!F454</f>
        <v>16.739999999999998</v>
      </c>
      <c r="G458" s="2448">
        <f>'12-18л. МЕНЮ '!G454</f>
        <v>80.319999999999993</v>
      </c>
      <c r="H458" s="256">
        <v>0</v>
      </c>
      <c r="I458" s="256">
        <v>0.08</v>
      </c>
      <c r="J458" s="256">
        <v>0</v>
      </c>
      <c r="K458" s="555">
        <v>0</v>
      </c>
      <c r="L458" s="256">
        <v>33.200000000000003</v>
      </c>
      <c r="M458" s="256">
        <v>50.54</v>
      </c>
      <c r="N458" s="256">
        <v>17.68</v>
      </c>
      <c r="O458" s="2918">
        <v>0.04</v>
      </c>
      <c r="P458" s="2879">
        <f>'12-18л. МЕНЮ '!H454</f>
        <v>13</v>
      </c>
    </row>
    <row r="459" spans="1:16">
      <c r="A459" s="896" t="s">
        <v>251</v>
      </c>
      <c r="B459" s="2044"/>
      <c r="C459" s="2028">
        <f>'12-18л. МЕНЮ '!C455</f>
        <v>660</v>
      </c>
      <c r="D459" s="2430">
        <f>'12-18л. МЕНЮ '!D455</f>
        <v>22.571999999999996</v>
      </c>
      <c r="E459" s="1827">
        <f>'12-18л. МЕНЮ '!E455</f>
        <v>18.1309</v>
      </c>
      <c r="F459" s="2449">
        <f>'12-18л. МЕНЮ '!F455</f>
        <v>84.661699999999996</v>
      </c>
      <c r="G459" s="2450">
        <f>'12-18л. МЕНЮ '!G455</f>
        <v>600.71900000000005</v>
      </c>
      <c r="H459" s="793">
        <f t="shared" ref="H459:O459" si="88">SUM(H452:H458)</f>
        <v>48.113</v>
      </c>
      <c r="I459" s="793">
        <f t="shared" si="88"/>
        <v>0.3569</v>
      </c>
      <c r="J459" s="793">
        <f t="shared" si="88"/>
        <v>0.16819999999999999</v>
      </c>
      <c r="K459" s="891">
        <f t="shared" si="88"/>
        <v>166.36099999999999</v>
      </c>
      <c r="L459" s="891">
        <f t="shared" si="88"/>
        <v>246.976</v>
      </c>
      <c r="M459" s="793">
        <f t="shared" si="88"/>
        <v>251.65999999999997</v>
      </c>
      <c r="N459" s="793">
        <f t="shared" si="88"/>
        <v>98.801999999999992</v>
      </c>
      <c r="O459" s="897">
        <f t="shared" si="88"/>
        <v>4.1400000000000006</v>
      </c>
      <c r="P459" s="2108"/>
    </row>
    <row r="460" spans="1:16" ht="15" customHeight="1">
      <c r="A460" s="429"/>
      <c r="B460" s="572" t="s">
        <v>11</v>
      </c>
      <c r="C460" s="1491">
        <v>0.25</v>
      </c>
      <c r="D460" s="2433">
        <f>'12-18л. МЕНЮ '!D456</f>
        <v>22.5</v>
      </c>
      <c r="E460" s="2404">
        <f>'12-18л. МЕНЮ '!E456</f>
        <v>23</v>
      </c>
      <c r="F460" s="2445">
        <f>'12-18л. МЕНЮ '!F456</f>
        <v>95.75</v>
      </c>
      <c r="G460" s="2446">
        <f>'12-18л. МЕНЮ '!G456</f>
        <v>680</v>
      </c>
      <c r="H460" s="1808">
        <v>17.5</v>
      </c>
      <c r="I460" s="1808">
        <v>0.35</v>
      </c>
      <c r="J460" s="935">
        <v>0.4</v>
      </c>
      <c r="K460" s="938">
        <v>225</v>
      </c>
      <c r="L460" s="936">
        <v>300</v>
      </c>
      <c r="M460" s="1806">
        <v>300</v>
      </c>
      <c r="N460" s="938">
        <v>75</v>
      </c>
      <c r="O460" s="2334">
        <v>4.5</v>
      </c>
      <c r="P460" s="2108"/>
    </row>
    <row r="461" spans="1:16" ht="15" thickBot="1">
      <c r="A461" s="252"/>
      <c r="B461" s="856" t="s">
        <v>588</v>
      </c>
      <c r="C461" s="908" t="s">
        <v>249</v>
      </c>
      <c r="D461" s="2434">
        <f>'12-18л. МЕНЮ '!D457</f>
        <v>7.9999999999991189E-2</v>
      </c>
      <c r="E461" s="893">
        <f>'12-18л. МЕНЮ '!E457</f>
        <v>-5.2924999999999969</v>
      </c>
      <c r="F461" s="2451">
        <f>'12-18л. МЕНЮ '!F457</f>
        <v>-2.8951174934725863</v>
      </c>
      <c r="G461" s="2452">
        <f>'12-18л. МЕНЮ '!G457</f>
        <v>-2.9147426470588194</v>
      </c>
      <c r="H461" s="893">
        <f t="shared" ref="H461:O461" si="89">(H459*100/H611)-25</f>
        <v>43.732857142857142</v>
      </c>
      <c r="I461" s="893">
        <f t="shared" si="89"/>
        <v>0.49285714285714377</v>
      </c>
      <c r="J461" s="893">
        <f t="shared" si="89"/>
        <v>-14.487500000000001</v>
      </c>
      <c r="K461" s="893">
        <f t="shared" si="89"/>
        <v>-6.5154444444444444</v>
      </c>
      <c r="L461" s="893">
        <f t="shared" si="89"/>
        <v>-4.4186666666666667</v>
      </c>
      <c r="M461" s="893">
        <f t="shared" si="89"/>
        <v>-4.028333333333336</v>
      </c>
      <c r="N461" s="893">
        <f t="shared" si="89"/>
        <v>7.9339999999999975</v>
      </c>
      <c r="O461" s="901">
        <f t="shared" si="89"/>
        <v>-1.9999999999999964</v>
      </c>
      <c r="P461" s="2108"/>
    </row>
    <row r="462" spans="1:16">
      <c r="A462" s="78"/>
      <c r="B462" s="1920" t="s">
        <v>142</v>
      </c>
      <c r="C462" s="1921"/>
      <c r="D462" s="541"/>
      <c r="E462" s="2107"/>
      <c r="F462" s="822"/>
      <c r="G462" s="899"/>
      <c r="H462" s="542"/>
      <c r="I462" s="2107"/>
      <c r="J462" s="822"/>
      <c r="K462" s="822"/>
      <c r="L462" s="822"/>
      <c r="M462" s="822"/>
      <c r="N462" s="822"/>
      <c r="O462" s="822"/>
      <c r="P462" s="926"/>
    </row>
    <row r="463" spans="1:16">
      <c r="A463" s="2020" t="str">
        <f>'12-18л. МЕНЮ '!I459</f>
        <v>54-2з/22г.</v>
      </c>
      <c r="B463" s="2048" t="str">
        <f>'12-18л. МЕНЮ '!B459</f>
        <v>Огурец  свежий в нарезке</v>
      </c>
      <c r="C463" s="354">
        <f>'12-18л. МЕНЮ '!C459</f>
        <v>80</v>
      </c>
      <c r="D463" s="237">
        <f>'12-18л. МЕНЮ '!D459</f>
        <v>0.64</v>
      </c>
      <c r="E463" s="348">
        <f>'12-18л. МЕНЮ '!E459</f>
        <v>0.1</v>
      </c>
      <c r="F463" s="348">
        <f>'12-18л. МЕНЮ '!F459</f>
        <v>2</v>
      </c>
      <c r="G463" s="884">
        <f>'12-18л. МЕНЮ '!G459</f>
        <v>11.3</v>
      </c>
      <c r="H463" s="348">
        <v>8</v>
      </c>
      <c r="I463" s="348">
        <v>0.03</v>
      </c>
      <c r="J463" s="348">
        <v>0.03</v>
      </c>
      <c r="K463" s="828">
        <v>8</v>
      </c>
      <c r="L463" s="1008">
        <v>18</v>
      </c>
      <c r="M463" s="256">
        <v>34</v>
      </c>
      <c r="N463" s="256">
        <v>11</v>
      </c>
      <c r="O463" s="869">
        <v>0.5</v>
      </c>
      <c r="P463" s="1047">
        <f>'12-18л. МЕНЮ '!H459</f>
        <v>1</v>
      </c>
    </row>
    <row r="464" spans="1:16">
      <c r="A464" s="1813" t="str">
        <f>'12-18л. МЕНЮ '!I460</f>
        <v>ТТК/ 83 /17</v>
      </c>
      <c r="B464" s="2048" t="str">
        <f>'12-18л. МЕНЮ '!B460</f>
        <v>Борщ с картофелем</v>
      </c>
      <c r="C464" s="354">
        <f>'12-18л. МЕНЮ '!C460</f>
        <v>250</v>
      </c>
      <c r="D464" s="237">
        <f>'12-18л. МЕНЮ '!D460</f>
        <v>2.157</v>
      </c>
      <c r="E464" s="348">
        <f>'12-18л. МЕНЮ '!E460</f>
        <v>3.7269999999999999</v>
      </c>
      <c r="F464" s="348">
        <f>'12-18л. МЕНЮ '!F460</f>
        <v>12.032999999999999</v>
      </c>
      <c r="G464" s="884">
        <f>'12-18л. МЕНЮ '!G460</f>
        <v>90.382999999999996</v>
      </c>
      <c r="H464" s="355">
        <v>5.5</v>
      </c>
      <c r="I464" s="355">
        <v>4.5699999999999998E-2</v>
      </c>
      <c r="J464" s="1120">
        <v>5.0700000000000002E-2</v>
      </c>
      <c r="K464" s="1141">
        <v>134.72999999999999</v>
      </c>
      <c r="L464" s="1142">
        <v>30.39</v>
      </c>
      <c r="M464" s="1009">
        <v>53.68</v>
      </c>
      <c r="N464" s="1009">
        <v>22.12</v>
      </c>
      <c r="O464" s="1009">
        <v>1.1299999999999999</v>
      </c>
      <c r="P464" s="1047">
        <f>'12-18л. МЕНЮ '!H460</f>
        <v>16</v>
      </c>
    </row>
    <row r="465" spans="1:16" ht="11.25" customHeight="1">
      <c r="A465" s="2020" t="str">
        <f>'12-18л. МЕНЮ '!I461</f>
        <v>265/17</v>
      </c>
      <c r="B465" s="2048" t="str">
        <f>'12-18л. МЕНЮ '!B461</f>
        <v>Плов с говядиной</v>
      </c>
      <c r="C465" s="354">
        <f>'12-18л. МЕНЮ '!C461</f>
        <v>200</v>
      </c>
      <c r="D465" s="237">
        <f>'12-18л. МЕНЮ '!D461</f>
        <v>17.966999999999999</v>
      </c>
      <c r="E465" s="348">
        <f>'12-18л. МЕНЮ '!E461</f>
        <v>19.760000000000002</v>
      </c>
      <c r="F465" s="348">
        <f>'12-18л. МЕНЮ '!F461</f>
        <v>47.109000000000002</v>
      </c>
      <c r="G465" s="884">
        <f>'12-18л. МЕНЮ '!G461</f>
        <v>438.36</v>
      </c>
      <c r="H465" s="1009">
        <v>1.794</v>
      </c>
      <c r="I465" s="2500">
        <v>0.39500000000000002</v>
      </c>
      <c r="J465" s="2500">
        <v>0.11700000000000001</v>
      </c>
      <c r="K465" s="817">
        <v>28.8</v>
      </c>
      <c r="L465" s="1009">
        <v>19.5</v>
      </c>
      <c r="M465" s="1009">
        <v>36.9</v>
      </c>
      <c r="N465" s="1142">
        <v>13.28</v>
      </c>
      <c r="O465" s="1009">
        <v>2.7029999999999998</v>
      </c>
      <c r="P465" s="1047">
        <f>'12-18л. МЕНЮ '!H461</f>
        <v>51</v>
      </c>
    </row>
    <row r="466" spans="1:16" ht="11.25" customHeight="1">
      <c r="A466" s="1813" t="str">
        <f>'12-18л. МЕНЮ '!I462</f>
        <v>ТТК /352/17</v>
      </c>
      <c r="B466" s="2048" t="str">
        <f>'12-18л. МЕНЮ '!B462</f>
        <v>Кисель из яблок</v>
      </c>
      <c r="C466" s="354">
        <f>'12-18л. МЕНЮ '!C462</f>
        <v>200</v>
      </c>
      <c r="D466" s="237">
        <f>'12-18л. МЕНЮ '!D462</f>
        <v>0.81100000000000005</v>
      </c>
      <c r="E466" s="348">
        <f>'12-18л. МЕНЮ '!E462</f>
        <v>0.121</v>
      </c>
      <c r="F466" s="348">
        <f>'12-18л. МЕНЮ '!F462</f>
        <v>32.25</v>
      </c>
      <c r="G466" s="884">
        <f>'12-18л. МЕНЮ '!G462</f>
        <v>133.33500000000001</v>
      </c>
      <c r="H466" s="1009">
        <v>2.2000000000000002</v>
      </c>
      <c r="I466" s="1142">
        <v>0.01</v>
      </c>
      <c r="J466" s="1142">
        <v>0.01</v>
      </c>
      <c r="K466" s="817">
        <v>7.4999999999999997E-2</v>
      </c>
      <c r="L466" s="1009">
        <v>27.2</v>
      </c>
      <c r="M466" s="1009">
        <v>24.606000000000002</v>
      </c>
      <c r="N466" s="1009">
        <v>8.4960000000000004</v>
      </c>
      <c r="O466" s="1009">
        <v>2.34</v>
      </c>
      <c r="P466" s="1047">
        <f>'12-18л. МЕНЮ '!H462</f>
        <v>76</v>
      </c>
    </row>
    <row r="467" spans="1:16" ht="12.75" customHeight="1">
      <c r="A467" s="2020" t="str">
        <f>'12-18л. МЕНЮ '!I463</f>
        <v>Пром.пр.</v>
      </c>
      <c r="B467" s="2048" t="str">
        <f>'12-18л. МЕНЮ '!B463</f>
        <v>Хлеб пшеничный</v>
      </c>
      <c r="C467" s="354">
        <f>'12-18л. МЕНЮ '!C463</f>
        <v>60</v>
      </c>
      <c r="D467" s="237">
        <f>'12-18л. МЕНЮ '!D463</f>
        <v>3.1560000000000001</v>
      </c>
      <c r="E467" s="348">
        <f>'12-18л. МЕНЮ '!E463</f>
        <v>0.42</v>
      </c>
      <c r="F467" s="348">
        <f>'12-18л. МЕНЮ '!F463</f>
        <v>24.48</v>
      </c>
      <c r="G467" s="884">
        <f>'12-18л. МЕНЮ '!G463</f>
        <v>114.34</v>
      </c>
      <c r="H467" s="1009">
        <v>0</v>
      </c>
      <c r="I467" s="1009">
        <v>2.1000000000000001E-2</v>
      </c>
      <c r="J467" s="1009">
        <v>0</v>
      </c>
      <c r="K467" s="772">
        <v>0</v>
      </c>
      <c r="L467" s="1009">
        <v>94.296000000000006</v>
      </c>
      <c r="M467" s="1009">
        <v>77.400000000000006</v>
      </c>
      <c r="N467" s="1009">
        <v>24.6</v>
      </c>
      <c r="O467" s="1758">
        <v>0.06</v>
      </c>
      <c r="P467" s="1047">
        <f>'12-18л. МЕНЮ '!H463</f>
        <v>12</v>
      </c>
    </row>
    <row r="468" spans="1:16">
      <c r="A468" s="2020" t="str">
        <f>'12-18л. МЕНЮ '!I464</f>
        <v>Пром.пр.</v>
      </c>
      <c r="B468" s="2048" t="str">
        <f>'12-18л. МЕНЮ '!B464</f>
        <v>Хлеб ржаной</v>
      </c>
      <c r="C468" s="354">
        <f>'12-18л. МЕНЮ '!C464</f>
        <v>40</v>
      </c>
      <c r="D468" s="237">
        <f>'12-18л. МЕНЮ '!D464</f>
        <v>2.2599999999999998</v>
      </c>
      <c r="E468" s="348">
        <f>'12-18л. МЕНЮ '!E464</f>
        <v>0.48</v>
      </c>
      <c r="F468" s="348">
        <f>'12-18л. МЕНЮ '!F464</f>
        <v>16.739999999999998</v>
      </c>
      <c r="G468" s="884">
        <f>'12-18л. МЕНЮ '!G464</f>
        <v>80.319999999999993</v>
      </c>
      <c r="H468" s="256">
        <v>0</v>
      </c>
      <c r="I468" s="256">
        <v>0.08</v>
      </c>
      <c r="J468" s="256">
        <v>0</v>
      </c>
      <c r="K468" s="555">
        <v>0</v>
      </c>
      <c r="L468" s="256">
        <v>33.200000000000003</v>
      </c>
      <c r="M468" s="256">
        <v>50.54</v>
      </c>
      <c r="N468" s="256">
        <v>17.68</v>
      </c>
      <c r="O468" s="2918">
        <v>0.04</v>
      </c>
      <c r="P468" s="1047">
        <f>'12-18л. МЕНЮ '!H464</f>
        <v>13</v>
      </c>
    </row>
    <row r="469" spans="1:16" ht="15" thickBot="1">
      <c r="A469" s="2054" t="str">
        <f>'12-18л. МЕНЮ '!I465</f>
        <v>82 / 21</v>
      </c>
      <c r="B469" s="2049" t="str">
        <f>'12-18л. МЕНЮ '!B465</f>
        <v>Плоды  свежие (яблоко)</v>
      </c>
      <c r="C469" s="1555">
        <f>'12-18л. МЕНЮ '!C465</f>
        <v>110</v>
      </c>
      <c r="D469" s="356">
        <f>'12-18л. МЕНЮ '!D465</f>
        <v>0.44</v>
      </c>
      <c r="E469" s="358">
        <f>'12-18л. МЕНЮ '!E465</f>
        <v>0.44</v>
      </c>
      <c r="F469" s="358">
        <f>'12-18л. МЕНЮ '!F465</f>
        <v>10.78</v>
      </c>
      <c r="G469" s="2352">
        <f>'12-18л. МЕНЮ '!G465</f>
        <v>48.4</v>
      </c>
      <c r="H469" s="893">
        <v>7.7</v>
      </c>
      <c r="I469" s="2475">
        <v>3.3000000000000002E-2</v>
      </c>
      <c r="J469" s="2475">
        <v>2.1999999999999999E-2</v>
      </c>
      <c r="K469" s="772">
        <v>0</v>
      </c>
      <c r="L469" s="1009">
        <v>17.71</v>
      </c>
      <c r="M469" s="1009">
        <v>14.85</v>
      </c>
      <c r="N469" s="1009">
        <v>9.9</v>
      </c>
      <c r="O469" s="1758">
        <v>2.98</v>
      </c>
      <c r="P469" s="1047">
        <f>'12-18л. МЕНЮ '!H465</f>
        <v>80</v>
      </c>
    </row>
    <row r="470" spans="1:16">
      <c r="A470" s="896" t="s">
        <v>239</v>
      </c>
      <c r="B470" s="1499"/>
      <c r="C470" s="1853">
        <f>'12-18л. МЕНЮ '!C466</f>
        <v>940</v>
      </c>
      <c r="D470" s="2372">
        <f>'12-18л. МЕНЮ '!D466</f>
        <v>27.431000000000001</v>
      </c>
      <c r="E470" s="2373">
        <f>'12-18л. МЕНЮ '!E466</f>
        <v>25.048000000000005</v>
      </c>
      <c r="F470" s="2373">
        <f>'12-18л. МЕНЮ '!F466</f>
        <v>145.392</v>
      </c>
      <c r="G470" s="2411">
        <f>'12-18л. МЕНЮ '!G466</f>
        <v>916.43799999999999</v>
      </c>
      <c r="H470" s="793">
        <f t="shared" ref="H470:O470" si="90">SUM(H463:H469)</f>
        <v>25.193999999999999</v>
      </c>
      <c r="I470" s="793">
        <f t="shared" si="90"/>
        <v>0.61470000000000002</v>
      </c>
      <c r="J470" s="793">
        <f t="shared" si="90"/>
        <v>0.22969999999999999</v>
      </c>
      <c r="K470" s="891">
        <f t="shared" si="90"/>
        <v>171.60499999999999</v>
      </c>
      <c r="L470" s="891">
        <f t="shared" si="90"/>
        <v>240.29600000000002</v>
      </c>
      <c r="M470" s="793">
        <f t="shared" si="90"/>
        <v>291.97600000000006</v>
      </c>
      <c r="N470" s="793">
        <f t="shared" si="90"/>
        <v>107.07600000000002</v>
      </c>
      <c r="O470" s="897">
        <f t="shared" si="90"/>
        <v>9.7530000000000001</v>
      </c>
      <c r="P470" s="2108"/>
    </row>
    <row r="471" spans="1:16">
      <c r="A471" s="872"/>
      <c r="B471" s="1496" t="s">
        <v>11</v>
      </c>
      <c r="C471" s="1491">
        <v>0.35</v>
      </c>
      <c r="D471" s="2354">
        <f>'12-18л. МЕНЮ '!D467</f>
        <v>31.5</v>
      </c>
      <c r="E471" s="2355">
        <f>'12-18л. МЕНЮ '!E467</f>
        <v>32.200000000000003</v>
      </c>
      <c r="F471" s="2355">
        <f>'12-18л. МЕНЮ '!F467</f>
        <v>134.05000000000001</v>
      </c>
      <c r="G471" s="2356">
        <f>'12-18л. МЕНЮ '!G467</f>
        <v>952</v>
      </c>
      <c r="H471" s="905">
        <v>24.5</v>
      </c>
      <c r="I471" s="905">
        <v>0.49</v>
      </c>
      <c r="J471" s="933">
        <v>0.56000000000000005</v>
      </c>
      <c r="K471" s="932">
        <v>315</v>
      </c>
      <c r="L471" s="905">
        <v>420</v>
      </c>
      <c r="M471" s="933">
        <v>420</v>
      </c>
      <c r="N471" s="932">
        <v>105</v>
      </c>
      <c r="O471" s="2427">
        <v>6.3</v>
      </c>
      <c r="P471" s="2108"/>
    </row>
    <row r="472" spans="1:16" ht="15" thickBot="1">
      <c r="A472" s="252"/>
      <c r="B472" s="856" t="s">
        <v>588</v>
      </c>
      <c r="C472" s="908" t="s">
        <v>249</v>
      </c>
      <c r="D472" s="487">
        <f>'12-18л. МЕНЮ '!D468</f>
        <v>-4.5211111111111109</v>
      </c>
      <c r="E472" s="489">
        <f>'12-18л. МЕНЮ '!E468</f>
        <v>-7.7739130434782524</v>
      </c>
      <c r="F472" s="489">
        <f>'12-18л. МЕНЮ '!F468</f>
        <v>2.961357702349865</v>
      </c>
      <c r="G472" s="2412">
        <f>'12-18л. МЕНЮ '!G468</f>
        <v>-1.3074264705882328</v>
      </c>
      <c r="H472" s="893">
        <f t="shared" ref="H472:O472" si="91">(H470*100/H611)-35</f>
        <v>0.9914285714285711</v>
      </c>
      <c r="I472" s="893">
        <f t="shared" si="91"/>
        <v>8.9071428571428584</v>
      </c>
      <c r="J472" s="893">
        <f t="shared" si="91"/>
        <v>-20.643750000000001</v>
      </c>
      <c r="K472" s="893">
        <f t="shared" si="91"/>
        <v>-15.932777777777776</v>
      </c>
      <c r="L472" s="893">
        <f t="shared" si="91"/>
        <v>-14.975333333333332</v>
      </c>
      <c r="M472" s="893">
        <f t="shared" si="91"/>
        <v>-10.668666666666663</v>
      </c>
      <c r="N472" s="893">
        <f t="shared" si="91"/>
        <v>0.69200000000000728</v>
      </c>
      <c r="O472" s="901">
        <f t="shared" si="91"/>
        <v>19.18333333333333</v>
      </c>
      <c r="P472" s="2108"/>
    </row>
    <row r="473" spans="1:16">
      <c r="A473" s="744"/>
      <c r="B473" s="1922" t="s">
        <v>287</v>
      </c>
      <c r="C473" s="1921"/>
      <c r="D473" s="47"/>
      <c r="E473" s="474"/>
      <c r="F473" s="773"/>
      <c r="G473" s="2403"/>
      <c r="H473" s="797"/>
      <c r="I473" s="474"/>
      <c r="J473" s="773"/>
      <c r="K473" s="773"/>
      <c r="L473" s="773"/>
      <c r="M473" s="773"/>
      <c r="N473" s="803"/>
      <c r="O473" s="773"/>
      <c r="P473" s="926"/>
    </row>
    <row r="474" spans="1:16">
      <c r="A474" s="2053" t="str">
        <f>'12-18л. МЕНЮ '!I470</f>
        <v>54-3гн/22</v>
      </c>
      <c r="B474" s="1513" t="str">
        <f>'12-18л. МЕНЮ '!B470</f>
        <v>Чай с лимоном и сахаром</v>
      </c>
      <c r="C474" s="2051">
        <f>'12-18л. МЕНЮ '!C470</f>
        <v>200</v>
      </c>
      <c r="D474" s="1753">
        <f>'12-18л. МЕНЮ '!D470</f>
        <v>0.3</v>
      </c>
      <c r="E474" s="355">
        <f>'12-18л. МЕНЮ '!E470</f>
        <v>0</v>
      </c>
      <c r="F474" s="355">
        <f>'12-18л. МЕНЮ '!F470</f>
        <v>6.7</v>
      </c>
      <c r="G474" s="812">
        <f>'12-18л. МЕНЮ '!G470</f>
        <v>27.9</v>
      </c>
      <c r="H474" s="355">
        <v>1.1599999999999999</v>
      </c>
      <c r="I474" s="355">
        <v>0</v>
      </c>
      <c r="J474" s="355">
        <v>5.0000000000000001E-3</v>
      </c>
      <c r="K474" s="812">
        <v>0.38</v>
      </c>
      <c r="L474" s="1009">
        <v>7</v>
      </c>
      <c r="M474" s="1009">
        <v>8.5</v>
      </c>
      <c r="N474" s="1009">
        <v>4.5</v>
      </c>
      <c r="O474" s="1009">
        <v>0.77</v>
      </c>
      <c r="P474" s="463">
        <f>'12-18л. МЕНЮ '!H470</f>
        <v>70</v>
      </c>
    </row>
    <row r="475" spans="1:16">
      <c r="A475" s="2053" t="str">
        <f>'12-18л. МЕНЮ '!I471</f>
        <v>150 /17</v>
      </c>
      <c r="B475" s="1513" t="str">
        <f>'12-18л. МЕНЮ '!B471</f>
        <v>Зразы картофельные</v>
      </c>
      <c r="C475" s="2051" t="str">
        <f>'12-18л. МЕНЮ '!C471</f>
        <v>90 / 20</v>
      </c>
      <c r="D475" s="1753">
        <f>'12-18л. МЕНЮ '!D471</f>
        <v>3.61</v>
      </c>
      <c r="E475" s="355">
        <f>'12-18л. МЕНЮ '!E471</f>
        <v>6.1440000000000001</v>
      </c>
      <c r="F475" s="355">
        <f>'12-18л. МЕНЮ '!F471</f>
        <v>22.216000000000001</v>
      </c>
      <c r="G475" s="812">
        <f>'12-18л. МЕНЮ '!G471</f>
        <v>160.69800000000001</v>
      </c>
      <c r="H475" s="1009">
        <v>7.7759999999999998</v>
      </c>
      <c r="I475" s="1009">
        <v>8.3000000000000004E-2</v>
      </c>
      <c r="J475" s="1009">
        <v>7.2999999999999995E-2</v>
      </c>
      <c r="K475" s="812">
        <v>174.10400000000001</v>
      </c>
      <c r="L475" s="1009">
        <v>37.478000000000002</v>
      </c>
      <c r="M475" s="1009">
        <v>82.534999999999997</v>
      </c>
      <c r="N475" s="1009">
        <v>29.821999999999999</v>
      </c>
      <c r="O475" s="1009">
        <v>1.1819999999999999</v>
      </c>
      <c r="P475" s="463">
        <f>'12-18л. МЕНЮ '!H471</f>
        <v>38</v>
      </c>
    </row>
    <row r="476" spans="1:16" ht="15" thickBot="1">
      <c r="A476" s="2032" t="str">
        <f>'12-18л. МЕНЮ '!I472</f>
        <v>Пром.пр.</v>
      </c>
      <c r="B476" s="839" t="str">
        <f>'12-18л. МЕНЮ '!B472</f>
        <v>Хлеб пшеничный</v>
      </c>
      <c r="C476" s="2052">
        <f>'12-18л. МЕНЮ '!C472</f>
        <v>40</v>
      </c>
      <c r="D476" s="1755">
        <f>'12-18л. МЕНЮ '!D472</f>
        <v>2.2599999999999998</v>
      </c>
      <c r="E476" s="357">
        <f>'12-18л. МЕНЮ '!E472</f>
        <v>0.48</v>
      </c>
      <c r="F476" s="357">
        <f>'12-18л. МЕНЮ '!F472</f>
        <v>16.739999999999998</v>
      </c>
      <c r="G476" s="886">
        <f>'12-18л. МЕНЮ '!G472</f>
        <v>80.319999999999993</v>
      </c>
      <c r="H476" s="1009">
        <v>0</v>
      </c>
      <c r="I476" s="1009">
        <v>1.43E-2</v>
      </c>
      <c r="J476" s="1009">
        <v>0</v>
      </c>
      <c r="K476" s="772">
        <v>0</v>
      </c>
      <c r="L476" s="1009">
        <v>62.863999999999997</v>
      </c>
      <c r="M476" s="1009">
        <v>51.6</v>
      </c>
      <c r="N476" s="1009">
        <v>16.399999999999999</v>
      </c>
      <c r="O476" s="1758">
        <v>0.04</v>
      </c>
      <c r="P476" s="463">
        <f>'12-18л. МЕНЮ '!H472</f>
        <v>12</v>
      </c>
    </row>
    <row r="477" spans="1:16">
      <c r="A477" s="469" t="s">
        <v>312</v>
      </c>
      <c r="B477" s="1501"/>
      <c r="C477" s="560">
        <f>'12-18л. МЕНЮ '!C473</f>
        <v>350</v>
      </c>
      <c r="D477" s="805">
        <f>'12-18л. МЕНЮ '!D473</f>
        <v>6.17</v>
      </c>
      <c r="E477" s="806">
        <f>'12-18л. МЕНЮ '!E473</f>
        <v>6.6240000000000006</v>
      </c>
      <c r="F477" s="806">
        <f>'12-18л. МЕНЮ '!F473</f>
        <v>45.655999999999999</v>
      </c>
      <c r="G477" s="2357">
        <f>'12-18л. МЕНЮ '!G473</f>
        <v>268.91800000000001</v>
      </c>
      <c r="H477" s="793">
        <f t="shared" ref="H477:O477" si="92">SUM(H474:H476)</f>
        <v>8.9359999999999999</v>
      </c>
      <c r="I477" s="793">
        <f t="shared" si="92"/>
        <v>9.7299999999999998E-2</v>
      </c>
      <c r="J477" s="793">
        <f t="shared" si="92"/>
        <v>7.8E-2</v>
      </c>
      <c r="K477" s="891">
        <f t="shared" si="92"/>
        <v>174.48400000000001</v>
      </c>
      <c r="L477" s="891">
        <f t="shared" si="92"/>
        <v>107.342</v>
      </c>
      <c r="M477" s="793">
        <f t="shared" si="92"/>
        <v>142.63499999999999</v>
      </c>
      <c r="N477" s="793">
        <f t="shared" si="92"/>
        <v>50.722000000000001</v>
      </c>
      <c r="O477" s="897">
        <f t="shared" si="92"/>
        <v>1.992</v>
      </c>
      <c r="P477" s="315"/>
    </row>
    <row r="478" spans="1:16">
      <c r="A478" s="872"/>
      <c r="B478" s="873" t="s">
        <v>11</v>
      </c>
      <c r="C478" s="1489">
        <v>0.1</v>
      </c>
      <c r="D478" s="2358">
        <f>'12-18л. МЕНЮ '!D474</f>
        <v>9</v>
      </c>
      <c r="E478" s="2338">
        <f>'12-18л. МЕНЮ '!E474</f>
        <v>9.1999999999999993</v>
      </c>
      <c r="F478" s="2338">
        <f>'12-18л. МЕНЮ '!F474</f>
        <v>38.299999999999997</v>
      </c>
      <c r="G478" s="2341">
        <f>'12-18л. МЕНЮ '!G474</f>
        <v>272</v>
      </c>
      <c r="H478" s="930">
        <v>7</v>
      </c>
      <c r="I478" s="930">
        <v>0.14000000000000001</v>
      </c>
      <c r="J478" s="931">
        <v>0.16</v>
      </c>
      <c r="K478" s="939">
        <v>90</v>
      </c>
      <c r="L478" s="905">
        <v>120</v>
      </c>
      <c r="M478" s="931">
        <v>120</v>
      </c>
      <c r="N478" s="939">
        <v>30</v>
      </c>
      <c r="O478" s="2351">
        <v>1.8</v>
      </c>
      <c r="P478" s="315"/>
    </row>
    <row r="479" spans="1:16" ht="15" thickBot="1">
      <c r="A479" s="252"/>
      <c r="B479" s="856" t="s">
        <v>588</v>
      </c>
      <c r="C479" s="908" t="s">
        <v>249</v>
      </c>
      <c r="D479" s="1820">
        <f>'12-18л. МЕНЮ '!D475</f>
        <v>-3.1444444444444448</v>
      </c>
      <c r="E479" s="488">
        <f>'12-18л. МЕНЮ '!E475</f>
        <v>-2.7999999999999989</v>
      </c>
      <c r="F479" s="488">
        <f>'12-18л. МЕНЮ '!F475</f>
        <v>1.9206266318537839</v>
      </c>
      <c r="G479" s="1817">
        <f>'12-18л. МЕНЮ '!G475</f>
        <v>-0.11330882352941174</v>
      </c>
      <c r="H479" s="893">
        <f t="shared" ref="H479:O479" si="93">(H477*100/H611)-10</f>
        <v>2.7657142857142869</v>
      </c>
      <c r="I479" s="893">
        <f t="shared" si="93"/>
        <v>-3.0499999999999989</v>
      </c>
      <c r="J479" s="893">
        <f t="shared" si="93"/>
        <v>-5.125</v>
      </c>
      <c r="K479" s="893">
        <f t="shared" si="93"/>
        <v>9.3871111111111141</v>
      </c>
      <c r="L479" s="893">
        <f t="shared" si="93"/>
        <v>-1.0548333333333328</v>
      </c>
      <c r="M479" s="893">
        <f t="shared" si="93"/>
        <v>1.8862500000000004</v>
      </c>
      <c r="N479" s="893">
        <f t="shared" si="93"/>
        <v>6.9073333333333338</v>
      </c>
      <c r="O479" s="901">
        <f t="shared" si="93"/>
        <v>1.0666666666666664</v>
      </c>
      <c r="P479" s="315"/>
    </row>
    <row r="480" spans="1:16">
      <c r="P480" s="315"/>
    </row>
    <row r="481" spans="1:16" ht="15" thickBot="1">
      <c r="A481" s="1837"/>
      <c r="B481" s="2111"/>
      <c r="C481" s="1838"/>
      <c r="D481" s="2096"/>
      <c r="E481" s="537"/>
      <c r="F481" s="537"/>
      <c r="G481" s="538"/>
      <c r="H481" s="2096"/>
      <c r="I481" s="537"/>
      <c r="J481" s="537"/>
      <c r="K481" s="538"/>
      <c r="L481" s="578"/>
      <c r="M481" s="578"/>
      <c r="N481" s="578"/>
      <c r="O481" s="578"/>
      <c r="P481" s="315"/>
    </row>
    <row r="482" spans="1:16">
      <c r="A482" s="712"/>
      <c r="B482" s="36" t="s">
        <v>417</v>
      </c>
      <c r="C482" s="37"/>
      <c r="D482" s="152">
        <f t="shared" ref="D482:O482" si="94">D459+D470</f>
        <v>50.003</v>
      </c>
      <c r="E482" s="258">
        <f t="shared" si="94"/>
        <v>43.178900000000006</v>
      </c>
      <c r="F482" s="258">
        <f t="shared" si="94"/>
        <v>230.05369999999999</v>
      </c>
      <c r="G482" s="2359">
        <f t="shared" si="94"/>
        <v>1517.1570000000002</v>
      </c>
      <c r="H482" s="258">
        <f t="shared" si="94"/>
        <v>73.307000000000002</v>
      </c>
      <c r="I482" s="258">
        <f t="shared" si="94"/>
        <v>0.97160000000000002</v>
      </c>
      <c r="J482" s="258">
        <f t="shared" si="94"/>
        <v>0.39789999999999998</v>
      </c>
      <c r="K482" s="834">
        <f t="shared" si="94"/>
        <v>337.96600000000001</v>
      </c>
      <c r="L482" s="834">
        <f t="shared" si="94"/>
        <v>487.27200000000005</v>
      </c>
      <c r="M482" s="258">
        <f t="shared" si="94"/>
        <v>543.63599999999997</v>
      </c>
      <c r="N482" s="258">
        <f t="shared" si="94"/>
        <v>205.87800000000001</v>
      </c>
      <c r="O482" s="713">
        <f t="shared" si="94"/>
        <v>13.893000000000001</v>
      </c>
      <c r="P482" s="315"/>
    </row>
    <row r="483" spans="1:16">
      <c r="A483" s="429"/>
      <c r="B483" s="880" t="s">
        <v>11</v>
      </c>
      <c r="C483" s="1489">
        <v>0.6</v>
      </c>
      <c r="D483" s="2031">
        <f>'12-18л. МЕНЮ '!D479</f>
        <v>54</v>
      </c>
      <c r="E483" s="2029">
        <f>'12-18л. МЕНЮ '!E479</f>
        <v>55.2</v>
      </c>
      <c r="F483" s="2029">
        <f>'12-18л. МЕНЮ '!F479</f>
        <v>229.8</v>
      </c>
      <c r="G483" s="2029">
        <f>'12-18л. МЕНЮ '!G479</f>
        <v>1632</v>
      </c>
      <c r="H483" s="934">
        <v>42</v>
      </c>
      <c r="I483" s="905">
        <v>0.84</v>
      </c>
      <c r="J483" s="933">
        <v>0.96</v>
      </c>
      <c r="K483" s="932">
        <v>540</v>
      </c>
      <c r="L483" s="905">
        <v>720</v>
      </c>
      <c r="M483" s="933">
        <v>720</v>
      </c>
      <c r="N483" s="932">
        <v>180</v>
      </c>
      <c r="O483" s="2427">
        <v>10.8</v>
      </c>
      <c r="P483" s="315"/>
    </row>
    <row r="484" spans="1:16" ht="15" thickBot="1">
      <c r="A484" s="252"/>
      <c r="B484" s="856" t="s">
        <v>588</v>
      </c>
      <c r="C484" s="908" t="s">
        <v>249</v>
      </c>
      <c r="D484" s="892">
        <f t="shared" ref="D484:O484" si="95">(D482*100/D611)-60</f>
        <v>-4.4411111111111126</v>
      </c>
      <c r="E484" s="893">
        <f t="shared" si="95"/>
        <v>-13.066413043478256</v>
      </c>
      <c r="F484" s="893">
        <f t="shared" si="95"/>
        <v>6.6240208877282214E-2</v>
      </c>
      <c r="G484" s="893">
        <f t="shared" si="95"/>
        <v>-4.2221691176470557</v>
      </c>
      <c r="H484" s="893">
        <f t="shared" si="95"/>
        <v>44.724285714285713</v>
      </c>
      <c r="I484" s="893">
        <f t="shared" si="95"/>
        <v>9.4000000000000057</v>
      </c>
      <c r="J484" s="893">
        <f t="shared" si="95"/>
        <v>-35.131250000000001</v>
      </c>
      <c r="K484" s="893">
        <f t="shared" si="95"/>
        <v>-22.448222222222221</v>
      </c>
      <c r="L484" s="893">
        <f t="shared" si="95"/>
        <v>-19.393999999999998</v>
      </c>
      <c r="M484" s="893">
        <f t="shared" si="95"/>
        <v>-14.697000000000003</v>
      </c>
      <c r="N484" s="893">
        <f t="shared" si="95"/>
        <v>8.6260000000000048</v>
      </c>
      <c r="O484" s="901">
        <f t="shared" si="95"/>
        <v>17.183333333333337</v>
      </c>
      <c r="P484" s="315"/>
    </row>
    <row r="485" spans="1:16" ht="15" thickBot="1">
      <c r="P485" s="315"/>
    </row>
    <row r="486" spans="1:16">
      <c r="A486" s="712"/>
      <c r="B486" s="36" t="s">
        <v>416</v>
      </c>
      <c r="C486" s="37"/>
      <c r="D486" s="152">
        <f t="shared" ref="D486:O486" si="96">D470+D477</f>
        <v>33.600999999999999</v>
      </c>
      <c r="E486" s="258">
        <f t="shared" si="96"/>
        <v>31.672000000000004</v>
      </c>
      <c r="F486" s="258">
        <f t="shared" si="96"/>
        <v>191.048</v>
      </c>
      <c r="G486" s="2359">
        <f t="shared" si="96"/>
        <v>1185.356</v>
      </c>
      <c r="H486" s="258">
        <f t="shared" si="96"/>
        <v>34.129999999999995</v>
      </c>
      <c r="I486" s="258">
        <f t="shared" si="96"/>
        <v>0.71199999999999997</v>
      </c>
      <c r="J486" s="258">
        <f t="shared" si="96"/>
        <v>0.30769999999999997</v>
      </c>
      <c r="K486" s="834">
        <f t="shared" si="96"/>
        <v>346.089</v>
      </c>
      <c r="L486" s="834">
        <f t="shared" si="96"/>
        <v>347.63800000000003</v>
      </c>
      <c r="M486" s="258">
        <f t="shared" si="96"/>
        <v>434.61100000000005</v>
      </c>
      <c r="N486" s="258">
        <f t="shared" si="96"/>
        <v>157.79800000000003</v>
      </c>
      <c r="O486" s="713">
        <f t="shared" si="96"/>
        <v>11.745000000000001</v>
      </c>
      <c r="P486" s="315"/>
    </row>
    <row r="487" spans="1:16">
      <c r="A487" s="429"/>
      <c r="B487" s="880" t="s">
        <v>11</v>
      </c>
      <c r="C487" s="1489">
        <v>0.45</v>
      </c>
      <c r="D487" s="2420">
        <f>'12-18л. МЕНЮ '!D483</f>
        <v>40.5</v>
      </c>
      <c r="E487" s="2360">
        <f>'12-18л. МЕНЮ '!E483</f>
        <v>41.4</v>
      </c>
      <c r="F487" s="2360">
        <f>'12-18л. МЕНЮ '!F483</f>
        <v>172.35</v>
      </c>
      <c r="G487" s="2399">
        <f>'12-18л. МЕНЮ '!G483</f>
        <v>1224</v>
      </c>
      <c r="H487" s="2360">
        <v>31.5</v>
      </c>
      <c r="I487" s="930">
        <v>0.63</v>
      </c>
      <c r="J487" s="931">
        <v>0.72</v>
      </c>
      <c r="K487" s="931">
        <v>405</v>
      </c>
      <c r="L487" s="905">
        <v>540</v>
      </c>
      <c r="M487" s="931">
        <v>540</v>
      </c>
      <c r="N487" s="931">
        <v>135</v>
      </c>
      <c r="O487" s="2351">
        <v>8.1</v>
      </c>
      <c r="P487" s="315"/>
    </row>
    <row r="488" spans="1:16" ht="15" thickBot="1">
      <c r="A488" s="252"/>
      <c r="B488" s="856" t="s">
        <v>588</v>
      </c>
      <c r="C488" s="908" t="s">
        <v>249</v>
      </c>
      <c r="D488" s="892">
        <f t="shared" ref="D488:O488" si="97">(D486*100/D611)-45</f>
        <v>-7.6655555555555566</v>
      </c>
      <c r="E488" s="893">
        <f t="shared" si="97"/>
        <v>-10.573913043478257</v>
      </c>
      <c r="F488" s="893">
        <f t="shared" si="97"/>
        <v>4.8819843342036506</v>
      </c>
      <c r="G488" s="1760">
        <f t="shared" si="97"/>
        <v>-1.4207352941176481</v>
      </c>
      <c r="H488" s="893">
        <f t="shared" si="97"/>
        <v>3.7571428571428527</v>
      </c>
      <c r="I488" s="893">
        <f t="shared" si="97"/>
        <v>5.8571428571428612</v>
      </c>
      <c r="J488" s="893">
        <f t="shared" si="97"/>
        <v>-25.768750000000004</v>
      </c>
      <c r="K488" s="893">
        <f t="shared" si="97"/>
        <v>-6.5456666666666621</v>
      </c>
      <c r="L488" s="893">
        <f t="shared" si="97"/>
        <v>-16.030166666666663</v>
      </c>
      <c r="M488" s="893">
        <f t="shared" si="97"/>
        <v>-8.7824166666666628</v>
      </c>
      <c r="N488" s="893">
        <f t="shared" si="97"/>
        <v>7.599333333333341</v>
      </c>
      <c r="O488" s="901">
        <f t="shared" si="97"/>
        <v>20.25</v>
      </c>
      <c r="P488" s="315"/>
    </row>
    <row r="489" spans="1:16" ht="15" thickBot="1">
      <c r="N489" s="317"/>
      <c r="P489" s="315"/>
    </row>
    <row r="490" spans="1:16">
      <c r="A490" s="881" t="s">
        <v>496</v>
      </c>
      <c r="B490" s="36"/>
      <c r="C490" s="37"/>
      <c r="D490" s="157">
        <f t="shared" ref="D490:O490" si="98">D459+D470+D477</f>
        <v>56.173000000000002</v>
      </c>
      <c r="E490" s="806">
        <f t="shared" si="98"/>
        <v>49.802900000000008</v>
      </c>
      <c r="F490" s="806">
        <f t="shared" si="98"/>
        <v>275.7097</v>
      </c>
      <c r="G490" s="2398">
        <f t="shared" si="98"/>
        <v>1786.0750000000003</v>
      </c>
      <c r="H490" s="2453">
        <f t="shared" si="98"/>
        <v>82.242999999999995</v>
      </c>
      <c r="I490" s="806">
        <f t="shared" si="98"/>
        <v>1.0689</v>
      </c>
      <c r="J490" s="806">
        <f t="shared" si="98"/>
        <v>0.47589999999999999</v>
      </c>
      <c r="K490" s="944">
        <f t="shared" si="98"/>
        <v>512.45000000000005</v>
      </c>
      <c r="L490" s="944">
        <f t="shared" si="98"/>
        <v>594.61400000000003</v>
      </c>
      <c r="M490" s="944">
        <f t="shared" si="98"/>
        <v>686.27099999999996</v>
      </c>
      <c r="N490" s="806">
        <f t="shared" si="98"/>
        <v>256.60000000000002</v>
      </c>
      <c r="O490" s="902">
        <f t="shared" si="98"/>
        <v>15.885000000000002</v>
      </c>
      <c r="P490" s="315"/>
    </row>
    <row r="491" spans="1:16">
      <c r="A491" s="872"/>
      <c r="B491" s="873" t="s">
        <v>11</v>
      </c>
      <c r="C491" s="1489">
        <v>0.7</v>
      </c>
      <c r="D491" s="2031">
        <f>'12-18л. МЕНЮ '!D487</f>
        <v>63</v>
      </c>
      <c r="E491" s="2029">
        <f>'12-18л. МЕНЮ '!E487</f>
        <v>64.400000000000006</v>
      </c>
      <c r="F491" s="2029">
        <f>'12-18л. МЕНЮ '!F487</f>
        <v>268.10000000000002</v>
      </c>
      <c r="G491" s="2397">
        <f>'12-18л. МЕНЮ '!G487</f>
        <v>1904</v>
      </c>
      <c r="H491" s="2029">
        <v>49</v>
      </c>
      <c r="I491" s="905">
        <v>0.98</v>
      </c>
      <c r="J491" s="933">
        <v>1.1200000000000001</v>
      </c>
      <c r="K491" s="933">
        <v>630</v>
      </c>
      <c r="L491" s="905">
        <v>840</v>
      </c>
      <c r="M491" s="933">
        <v>840</v>
      </c>
      <c r="N491" s="933">
        <v>210</v>
      </c>
      <c r="O491" s="2427">
        <v>12.6</v>
      </c>
      <c r="P491" s="315"/>
    </row>
    <row r="492" spans="1:16" ht="15" thickBot="1">
      <c r="A492" s="252"/>
      <c r="B492" s="856" t="s">
        <v>588</v>
      </c>
      <c r="C492" s="908" t="s">
        <v>249</v>
      </c>
      <c r="D492" s="892">
        <f t="shared" ref="D492:O492" si="99">(D490*100/D611)-70</f>
        <v>-7.5855555555555512</v>
      </c>
      <c r="E492" s="893">
        <f t="shared" si="99"/>
        <v>-15.866413043478254</v>
      </c>
      <c r="F492" s="893">
        <f t="shared" si="99"/>
        <v>1.9868668407310679</v>
      </c>
      <c r="G492" s="1760">
        <f t="shared" si="99"/>
        <v>-4.3354779411764639</v>
      </c>
      <c r="H492" s="893">
        <f t="shared" si="99"/>
        <v>47.489999999999995</v>
      </c>
      <c r="I492" s="893">
        <f t="shared" si="99"/>
        <v>6.3500000000000085</v>
      </c>
      <c r="J492" s="893">
        <f t="shared" si="99"/>
        <v>-40.256250000000009</v>
      </c>
      <c r="K492" s="893">
        <f t="shared" si="99"/>
        <v>-13.061111111111103</v>
      </c>
      <c r="L492" s="893">
        <f t="shared" si="99"/>
        <v>-20.448833333333333</v>
      </c>
      <c r="M492" s="893">
        <f t="shared" si="99"/>
        <v>-12.810750000000006</v>
      </c>
      <c r="N492" s="893">
        <f t="shared" si="99"/>
        <v>15.533333333333346</v>
      </c>
      <c r="O492" s="901">
        <f t="shared" si="99"/>
        <v>18.250000000000014</v>
      </c>
      <c r="P492" s="315"/>
    </row>
    <row r="493" spans="1:16">
      <c r="D493" s="496"/>
      <c r="E493" s="496"/>
      <c r="F493" s="496"/>
      <c r="O493"/>
      <c r="P493" s="315"/>
    </row>
    <row r="495" spans="1:16">
      <c r="B495" s="765" t="s">
        <v>477</v>
      </c>
      <c r="C495"/>
      <c r="D495" s="317"/>
      <c r="J495" s="882"/>
      <c r="O495"/>
      <c r="P495" s="315"/>
    </row>
    <row r="496" spans="1:16">
      <c r="B496" s="12" t="s">
        <v>478</v>
      </c>
      <c r="C496" s="154"/>
      <c r="D496" s="2"/>
      <c r="J496"/>
      <c r="O496"/>
      <c r="P496" s="315"/>
    </row>
    <row r="497" spans="1:16">
      <c r="B497" s="1" t="s">
        <v>314</v>
      </c>
      <c r="C497"/>
      <c r="D497"/>
      <c r="E497"/>
      <c r="J497" s="53"/>
      <c r="O497"/>
      <c r="P497" s="315"/>
    </row>
    <row r="498" spans="1:16">
      <c r="B498" s="21" t="s">
        <v>250</v>
      </c>
      <c r="D498"/>
      <c r="E498"/>
      <c r="F498" s="21"/>
      <c r="G498" s="21"/>
      <c r="J498" s="883"/>
      <c r="O498"/>
      <c r="P498" s="315"/>
    </row>
    <row r="499" spans="1:16" ht="15.6">
      <c r="B499" s="765" t="s">
        <v>510</v>
      </c>
      <c r="C499"/>
      <c r="I499" s="24" t="s">
        <v>0</v>
      </c>
      <c r="J499"/>
      <c r="K499" s="2" t="s">
        <v>777</v>
      </c>
      <c r="L499" s="22"/>
      <c r="M499" s="22"/>
      <c r="N499" s="28"/>
      <c r="O499"/>
      <c r="P499" s="315"/>
    </row>
    <row r="500" spans="1:16" ht="21">
      <c r="A500" s="718" t="s">
        <v>531</v>
      </c>
      <c r="D500"/>
      <c r="E500"/>
      <c r="F500" s="27" t="s">
        <v>317</v>
      </c>
      <c r="G500" s="21"/>
      <c r="J500" s="317"/>
      <c r="O500"/>
      <c r="P500" s="315"/>
    </row>
    <row r="501" spans="1:16" ht="15" thickBot="1">
      <c r="B501" s="98" t="s">
        <v>526</v>
      </c>
      <c r="D501" s="890"/>
      <c r="E501" s="890"/>
      <c r="F501" s="890"/>
      <c r="G501" s="890"/>
      <c r="H501" s="890"/>
      <c r="I501" s="890"/>
      <c r="J501" s="890"/>
      <c r="K501" s="890"/>
      <c r="L501" s="890"/>
      <c r="M501" s="890"/>
      <c r="N501" s="890"/>
      <c r="O501" s="890"/>
      <c r="P501" s="315"/>
    </row>
    <row r="502" spans="1:16" ht="15" thickBot="1">
      <c r="A502" s="852" t="s">
        <v>513</v>
      </c>
      <c r="B502" s="85"/>
      <c r="C502" s="766" t="s">
        <v>222</v>
      </c>
      <c r="D502" s="2331" t="s">
        <v>769</v>
      </c>
      <c r="E502" s="2326"/>
      <c r="F502" s="2326"/>
      <c r="G502" s="2276" t="s">
        <v>770</v>
      </c>
      <c r="H502" s="786" t="s">
        <v>481</v>
      </c>
      <c r="I502" s="787"/>
      <c r="J502" s="787"/>
      <c r="K502" s="788"/>
      <c r="L502" s="780" t="s">
        <v>486</v>
      </c>
      <c r="M502" s="34"/>
      <c r="N502" s="768"/>
      <c r="O502" s="34"/>
      <c r="P502" s="852" t="s">
        <v>508</v>
      </c>
    </row>
    <row r="503" spans="1:16">
      <c r="A503" s="444" t="s">
        <v>475</v>
      </c>
      <c r="B503" s="439" t="s">
        <v>228</v>
      </c>
      <c r="C503" s="767" t="s">
        <v>229</v>
      </c>
      <c r="D503" s="2333" t="s">
        <v>230</v>
      </c>
      <c r="E503" s="852" t="s">
        <v>55</v>
      </c>
      <c r="F503" s="2332" t="s">
        <v>56</v>
      </c>
      <c r="G503" s="2340" t="s">
        <v>771</v>
      </c>
      <c r="H503" s="784" t="s">
        <v>482</v>
      </c>
      <c r="I503" s="785" t="s">
        <v>483</v>
      </c>
      <c r="J503" s="866" t="s">
        <v>484</v>
      </c>
      <c r="K503" s="783" t="s">
        <v>485</v>
      </c>
      <c r="L503" s="790" t="s">
        <v>487</v>
      </c>
      <c r="M503" s="776" t="s">
        <v>488</v>
      </c>
      <c r="N503" s="774" t="s">
        <v>489</v>
      </c>
      <c r="O503" s="791" t="s">
        <v>490</v>
      </c>
      <c r="P503" s="853" t="s">
        <v>509</v>
      </c>
    </row>
    <row r="504" spans="1:16" ht="15" thickBot="1">
      <c r="A504" s="450" t="s">
        <v>476</v>
      </c>
      <c r="B504" s="482"/>
      <c r="C504" s="446"/>
      <c r="D504" s="2330" t="s">
        <v>6</v>
      </c>
      <c r="E504" s="447" t="s">
        <v>7</v>
      </c>
      <c r="F504" s="447" t="s">
        <v>8</v>
      </c>
      <c r="G504" s="449" t="s">
        <v>599</v>
      </c>
      <c r="H504" s="47"/>
      <c r="I504" s="797"/>
      <c r="K504" s="797"/>
      <c r="L504" s="794" t="s">
        <v>491</v>
      </c>
      <c r="M504" s="883" t="s">
        <v>492</v>
      </c>
      <c r="N504" s="795" t="s">
        <v>493</v>
      </c>
      <c r="O504" s="796" t="s">
        <v>494</v>
      </c>
      <c r="P504" s="854" t="s">
        <v>421</v>
      </c>
    </row>
    <row r="505" spans="1:16">
      <c r="A505" s="78"/>
      <c r="B505" s="2045" t="s">
        <v>182</v>
      </c>
      <c r="C505" s="451"/>
      <c r="D505" s="801"/>
      <c r="E505" s="453"/>
      <c r="F505" s="453"/>
      <c r="G505" s="554"/>
      <c r="H505" s="453"/>
      <c r="I505" s="453"/>
      <c r="J505" s="453"/>
      <c r="K505" s="809"/>
      <c r="L505" s="800"/>
      <c r="M505" s="800"/>
      <c r="N505" s="628"/>
      <c r="O505" s="800"/>
      <c r="P505" s="928"/>
    </row>
    <row r="506" spans="1:16">
      <c r="A506" s="2076" t="str">
        <f>'12-18л. МЕНЮ '!I501</f>
        <v>182/17</v>
      </c>
      <c r="B506" s="2046" t="str">
        <f>'12-18л. МЕНЮ '!B501</f>
        <v>Каша  жидкая молочная (рисовая)</v>
      </c>
      <c r="C506" s="467">
        <f>'12-18л. МЕНЮ '!C501</f>
        <v>210</v>
      </c>
      <c r="D506" s="1781">
        <f>'12-18л. МЕНЮ '!D501</f>
        <v>5.32</v>
      </c>
      <c r="E506" s="1142">
        <f>'12-18л. МЕНЮ '!E501</f>
        <v>9.2553999999999998</v>
      </c>
      <c r="F506" s="1142">
        <f>'12-18л. МЕНЮ '!F501</f>
        <v>32.28</v>
      </c>
      <c r="G506" s="817">
        <f>'12-18л. МЕНЮ '!G501</f>
        <v>234.53899999999999</v>
      </c>
      <c r="H506" s="1142">
        <v>0.62178</v>
      </c>
      <c r="I506" s="1142">
        <v>4.6679999999999999E-2</v>
      </c>
      <c r="J506" s="1142">
        <v>0.15970000000000001</v>
      </c>
      <c r="K506" s="1141">
        <v>42.94</v>
      </c>
      <c r="L506" s="1772">
        <v>133.30000000000001</v>
      </c>
      <c r="M506" s="1009">
        <v>101.01900000000001</v>
      </c>
      <c r="N506" s="1009">
        <v>3.0230000000000001</v>
      </c>
      <c r="O506" s="1009">
        <v>0.4365</v>
      </c>
      <c r="P506" s="463">
        <f>'12-18л. МЕНЮ '!H501</f>
        <v>26</v>
      </c>
    </row>
    <row r="507" spans="1:16">
      <c r="A507" s="2076" t="str">
        <f>'12-18л. МЕНЮ '!I502</f>
        <v>14/17</v>
      </c>
      <c r="B507" s="2046" t="str">
        <f>'12-18л. МЕНЮ '!B502</f>
        <v xml:space="preserve">Масло порциями </v>
      </c>
      <c r="C507" s="467">
        <f>'12-18л. МЕНЮ '!C502</f>
        <v>10</v>
      </c>
      <c r="D507" s="1781">
        <f>'12-18л. МЕНЮ '!D502</f>
        <v>0.08</v>
      </c>
      <c r="E507" s="1142">
        <f>'12-18л. МЕНЮ '!E502</f>
        <v>7.25</v>
      </c>
      <c r="F507" s="1142">
        <f>'12-18л. МЕНЮ '!F502</f>
        <v>0.13</v>
      </c>
      <c r="G507" s="817">
        <f>'12-18л. МЕНЮ '!G502</f>
        <v>66</v>
      </c>
      <c r="H507" s="348">
        <v>0</v>
      </c>
      <c r="I507" s="348">
        <v>0</v>
      </c>
      <c r="J507" s="348">
        <v>0.01</v>
      </c>
      <c r="K507" s="772">
        <v>40</v>
      </c>
      <c r="L507" s="256">
        <v>2.4</v>
      </c>
      <c r="M507" s="256">
        <v>3</v>
      </c>
      <c r="N507" s="348">
        <v>0</v>
      </c>
      <c r="O507" s="256">
        <v>0.02</v>
      </c>
      <c r="P507" s="463">
        <f>'12-18л. МЕНЮ '!H502</f>
        <v>9</v>
      </c>
    </row>
    <row r="508" spans="1:16">
      <c r="A508" s="2076" t="str">
        <f>'12-18л. МЕНЮ '!I503</f>
        <v>54-1з/22</v>
      </c>
      <c r="B508" s="2046" t="str">
        <f>'12-18л. МЕНЮ '!B503</f>
        <v>Сыр твёрдых сортов в нарезке</v>
      </c>
      <c r="C508" s="467">
        <f>'12-18л. МЕНЮ '!C503</f>
        <v>25</v>
      </c>
      <c r="D508" s="1781">
        <f>'12-18л. МЕНЮ '!D503</f>
        <v>5.84</v>
      </c>
      <c r="E508" s="1142">
        <f>'12-18л. МЕНЮ '!E503</f>
        <v>7.34</v>
      </c>
      <c r="F508" s="1142">
        <f>'12-18л. МЕНЮ '!F503</f>
        <v>0</v>
      </c>
      <c r="G508" s="817">
        <f>'12-18л. МЕНЮ '!G503</f>
        <v>89.59</v>
      </c>
      <c r="H508" s="348">
        <v>0.19</v>
      </c>
      <c r="I508" s="348">
        <v>0.01</v>
      </c>
      <c r="J508" s="348">
        <v>0.08</v>
      </c>
      <c r="K508" s="828">
        <v>65</v>
      </c>
      <c r="L508" s="256">
        <v>220</v>
      </c>
      <c r="M508" s="256">
        <v>125</v>
      </c>
      <c r="N508" s="256">
        <v>9.16</v>
      </c>
      <c r="O508" s="256">
        <v>0.25</v>
      </c>
      <c r="P508" s="463">
        <f>'12-18л. МЕНЮ '!H503</f>
        <v>10</v>
      </c>
    </row>
    <row r="509" spans="1:16">
      <c r="A509" s="1816" t="str">
        <f>'12-18л. МЕНЮ '!I504</f>
        <v>ТТК/502/21</v>
      </c>
      <c r="B509" s="2046" t="str">
        <f>'12-18л. МЕНЮ '!B504</f>
        <v>Какао с молоком и витаминами</v>
      </c>
      <c r="C509" s="467">
        <f>'12-18л. МЕНЮ '!C504</f>
        <v>200</v>
      </c>
      <c r="D509" s="1781">
        <f>'12-18л. МЕНЮ '!D504</f>
        <v>6.0010000000000003</v>
      </c>
      <c r="E509" s="1142">
        <f>'12-18л. МЕНЮ '!E504</f>
        <v>4.8540000000000001</v>
      </c>
      <c r="F509" s="1142">
        <f>'12-18л. МЕНЮ '!F504</f>
        <v>18.192</v>
      </c>
      <c r="G509" s="817">
        <f>'12-18л. МЕНЮ '!G504</f>
        <v>139.53700000000001</v>
      </c>
      <c r="H509" s="355">
        <v>1.046</v>
      </c>
      <c r="I509" s="355">
        <v>6.2E-2</v>
      </c>
      <c r="J509" s="355">
        <v>0.252</v>
      </c>
      <c r="K509" s="772">
        <v>26.512</v>
      </c>
      <c r="L509" s="1754">
        <v>214.048</v>
      </c>
      <c r="M509" s="1009">
        <v>172.6</v>
      </c>
      <c r="N509" s="355">
        <v>34.695</v>
      </c>
      <c r="O509" s="2475">
        <v>0.755</v>
      </c>
      <c r="P509" s="463">
        <f>'12-18л. МЕНЮ '!H504</f>
        <v>66</v>
      </c>
    </row>
    <row r="510" spans="1:16">
      <c r="A510" s="2076" t="str">
        <f>'12-18л. МЕНЮ '!I505</f>
        <v>Пром.пр.</v>
      </c>
      <c r="B510" s="2046" t="str">
        <f>'12-18л. МЕНЮ '!B505</f>
        <v>Хлеб пшеничный</v>
      </c>
      <c r="C510" s="467">
        <f>'12-18л. МЕНЮ '!C505</f>
        <v>60</v>
      </c>
      <c r="D510" s="1781">
        <f>'12-18л. МЕНЮ '!D505</f>
        <v>3.1560000000000001</v>
      </c>
      <c r="E510" s="1142">
        <f>'12-18л. МЕНЮ '!E505</f>
        <v>0.42</v>
      </c>
      <c r="F510" s="1142">
        <f>'12-18л. МЕНЮ '!F505</f>
        <v>24.48</v>
      </c>
      <c r="G510" s="817">
        <f>'12-18л. МЕНЮ '!G505</f>
        <v>114.34</v>
      </c>
      <c r="H510" s="1009">
        <v>0</v>
      </c>
      <c r="I510" s="1009">
        <v>2.1000000000000001E-2</v>
      </c>
      <c r="J510" s="1009">
        <v>0</v>
      </c>
      <c r="K510" s="772">
        <v>0</v>
      </c>
      <c r="L510" s="1009">
        <v>94.296000000000006</v>
      </c>
      <c r="M510" s="1009">
        <v>77.400000000000006</v>
      </c>
      <c r="N510" s="1009">
        <v>24.6</v>
      </c>
      <c r="O510" s="1758">
        <v>0.06</v>
      </c>
      <c r="P510" s="463">
        <f>'12-18л. МЕНЮ '!H505</f>
        <v>12</v>
      </c>
    </row>
    <row r="511" spans="1:16" ht="15" thickBot="1">
      <c r="A511" s="2077" t="str">
        <f>'12-18л. МЕНЮ '!I506</f>
        <v>82 /21</v>
      </c>
      <c r="B511" s="2047" t="str">
        <f>'12-18л. МЕНЮ '!B506</f>
        <v>Плоды  свежие (яблоко)</v>
      </c>
      <c r="C511" s="478">
        <f>'12-18л. МЕНЮ '!C506</f>
        <v>110</v>
      </c>
      <c r="D511" s="1771">
        <f>'12-18л. МЕНЮ '!D506</f>
        <v>0.44</v>
      </c>
      <c r="E511" s="543">
        <f>'12-18л. МЕНЮ '!E506</f>
        <v>0.44</v>
      </c>
      <c r="F511" s="543">
        <f>'12-18л. МЕНЮ '!F506</f>
        <v>10.78</v>
      </c>
      <c r="G511" s="1441">
        <f>'12-18л. МЕНЮ '!G506</f>
        <v>48.4</v>
      </c>
      <c r="H511" s="893">
        <v>7.7</v>
      </c>
      <c r="I511" s="2475">
        <v>3.3000000000000002E-2</v>
      </c>
      <c r="J511" s="2475">
        <v>2.1999999999999999E-2</v>
      </c>
      <c r="K511" s="772">
        <v>0</v>
      </c>
      <c r="L511" s="1009">
        <v>17.71</v>
      </c>
      <c r="M511" s="1009">
        <v>14.85</v>
      </c>
      <c r="N511" s="1009">
        <v>9.9</v>
      </c>
      <c r="O511" s="1758">
        <v>2.98</v>
      </c>
      <c r="P511" s="463">
        <f>'12-18л. МЕНЮ '!H506</f>
        <v>80</v>
      </c>
    </row>
    <row r="512" spans="1:16">
      <c r="A512" s="896" t="s">
        <v>251</v>
      </c>
      <c r="B512" s="2044"/>
      <c r="C512" s="2009">
        <f>'12-18л. МЕНЮ '!C507</f>
        <v>615</v>
      </c>
      <c r="D512" s="2456">
        <f>'12-18л. МЕНЮ '!D507</f>
        <v>20.837</v>
      </c>
      <c r="E512" s="2442">
        <f>'12-18л. МЕНЮ '!E507</f>
        <v>29.559400000000004</v>
      </c>
      <c r="F512" s="2442">
        <f>'12-18л. МЕНЮ '!F507</f>
        <v>85.862000000000009</v>
      </c>
      <c r="G512" s="2387">
        <f>'12-18л. МЕНЮ '!G507</f>
        <v>692.40600000000006</v>
      </c>
      <c r="H512" s="793">
        <f t="shared" ref="H512:O512" si="100">SUM(H506:H511)</f>
        <v>9.5577800000000011</v>
      </c>
      <c r="I512" s="793">
        <f t="shared" si="100"/>
        <v>0.17268</v>
      </c>
      <c r="J512" s="793">
        <f t="shared" si="100"/>
        <v>0.52370000000000005</v>
      </c>
      <c r="K512" s="891">
        <f t="shared" si="100"/>
        <v>174.452</v>
      </c>
      <c r="L512" s="891">
        <f t="shared" si="100"/>
        <v>681.75400000000013</v>
      </c>
      <c r="M512" s="793">
        <f t="shared" si="100"/>
        <v>493.86900000000003</v>
      </c>
      <c r="N512" s="793">
        <f t="shared" si="100"/>
        <v>81.378000000000014</v>
      </c>
      <c r="O512" s="897">
        <f t="shared" si="100"/>
        <v>4.5015000000000001</v>
      </c>
      <c r="P512" s="926"/>
    </row>
    <row r="513" spans="1:16">
      <c r="A513" s="872"/>
      <c r="B513" s="873" t="s">
        <v>11</v>
      </c>
      <c r="C513" s="1494">
        <v>0.25</v>
      </c>
      <c r="D513" s="2454">
        <f>'12-18л. МЕНЮ '!D508</f>
        <v>22.5</v>
      </c>
      <c r="E513" s="2440">
        <f>'12-18л. МЕНЮ '!E508</f>
        <v>23</v>
      </c>
      <c r="F513" s="2440">
        <f>'12-18л. МЕНЮ '!F508</f>
        <v>95.75</v>
      </c>
      <c r="G513" s="2386">
        <f>'12-18л. МЕНЮ '!G508</f>
        <v>680</v>
      </c>
      <c r="H513" s="1808">
        <v>17.5</v>
      </c>
      <c r="I513" s="930">
        <v>0.35</v>
      </c>
      <c r="J513" s="931">
        <v>0.4</v>
      </c>
      <c r="K513" s="939">
        <v>225</v>
      </c>
      <c r="L513" s="905">
        <v>300</v>
      </c>
      <c r="M513" s="931">
        <v>300</v>
      </c>
      <c r="N513" s="939">
        <v>75</v>
      </c>
      <c r="O513" s="2351">
        <v>4.5</v>
      </c>
      <c r="P513" s="926"/>
    </row>
    <row r="514" spans="1:16" ht="15" thickBot="1">
      <c r="A514" s="429"/>
      <c r="B514" s="1943" t="s">
        <v>589</v>
      </c>
      <c r="C514" s="1944" t="s">
        <v>249</v>
      </c>
      <c r="D514" s="2193">
        <f>'12-18л. МЕНЮ '!D509</f>
        <v>-1.8477777777777789</v>
      </c>
      <c r="E514" s="2194">
        <f>'12-18л. МЕНЮ '!E509</f>
        <v>7.1297826086956562</v>
      </c>
      <c r="F514" s="2194">
        <f>'12-18л. МЕНЮ '!F509</f>
        <v>-2.5817232375979096</v>
      </c>
      <c r="G514" s="2295">
        <f>'12-18л. МЕНЮ '!G509</f>
        <v>0.45610294117647143</v>
      </c>
      <c r="H514" s="893">
        <f t="shared" ref="H514:O514" si="101">(H512*100/H611)-25</f>
        <v>-11.346028571428569</v>
      </c>
      <c r="I514" s="2008">
        <f t="shared" si="101"/>
        <v>-12.665714285714284</v>
      </c>
      <c r="J514" s="2008">
        <f t="shared" si="101"/>
        <v>7.7312500000000028</v>
      </c>
      <c r="K514" s="2008">
        <f t="shared" si="101"/>
        <v>-5.6164444444444435</v>
      </c>
      <c r="L514" s="2008">
        <f t="shared" si="101"/>
        <v>31.812833333333337</v>
      </c>
      <c r="M514" s="2008">
        <f t="shared" si="101"/>
        <v>16.155750000000005</v>
      </c>
      <c r="N514" s="2008">
        <f t="shared" si="101"/>
        <v>2.1260000000000048</v>
      </c>
      <c r="O514" s="2137">
        <f t="shared" si="101"/>
        <v>8.3333333333328596E-3</v>
      </c>
      <c r="P514" s="926"/>
    </row>
    <row r="515" spans="1:16">
      <c r="A515" s="78"/>
      <c r="B515" s="1916" t="s">
        <v>142</v>
      </c>
      <c r="C515" s="46"/>
      <c r="D515" s="2075"/>
      <c r="E515" s="920"/>
      <c r="F515" s="920"/>
      <c r="G515" s="2455"/>
      <c r="H515" s="921"/>
      <c r="I515" s="920"/>
      <c r="J515" s="920"/>
      <c r="K515" s="921"/>
      <c r="L515" s="922"/>
      <c r="M515" s="921"/>
      <c r="N515" s="922"/>
      <c r="O515" s="922"/>
      <c r="P515" s="926"/>
    </row>
    <row r="516" spans="1:16">
      <c r="A516" s="1816" t="str">
        <f>'12-18л. МЕНЮ '!I511</f>
        <v>54-20з/22</v>
      </c>
      <c r="B516" s="753" t="str">
        <f>'12-18л. МЕНЮ '!B511</f>
        <v>Горошек зелёный (консервированный)</v>
      </c>
      <c r="C516" s="272">
        <f>'12-18л. МЕНЮ '!C511</f>
        <v>80</v>
      </c>
      <c r="D516" s="352">
        <f>'12-18л. МЕНЮ '!D511</f>
        <v>2.2669999999999999</v>
      </c>
      <c r="E516" s="256">
        <f>'12-18л. МЕНЮ '!E511</f>
        <v>0.13400000000000001</v>
      </c>
      <c r="F516" s="256">
        <f>'12-18л. МЕНЮ '!F511</f>
        <v>4.6669999999999998</v>
      </c>
      <c r="G516" s="812">
        <f>'12-18л. МЕНЮ '!G511</f>
        <v>29.466999999999999</v>
      </c>
      <c r="H516" s="256">
        <v>3.2</v>
      </c>
      <c r="I516" s="256">
        <v>6.7000000000000004E-2</v>
      </c>
      <c r="J516" s="256">
        <v>0.03</v>
      </c>
      <c r="K516" s="772">
        <v>24</v>
      </c>
      <c r="L516" s="256">
        <v>14.667</v>
      </c>
      <c r="M516" s="256">
        <v>42.667000000000002</v>
      </c>
      <c r="N516" s="256">
        <v>14.667</v>
      </c>
      <c r="O516" s="256">
        <v>0.5</v>
      </c>
      <c r="P516" s="463">
        <f>'12-18л. МЕНЮ '!H511</f>
        <v>3</v>
      </c>
    </row>
    <row r="517" spans="1:16">
      <c r="A517" s="1816" t="str">
        <f>'12-18л. МЕНЮ '!I512</f>
        <v>Пром.пр.</v>
      </c>
      <c r="B517" s="753" t="str">
        <f>'12-18л. МЕНЮ '!B512</f>
        <v xml:space="preserve">Печенье </v>
      </c>
      <c r="C517" s="272">
        <f>'12-18л. МЕНЮ '!C512</f>
        <v>30</v>
      </c>
      <c r="D517" s="352">
        <f>'12-18л. МЕНЮ '!D512</f>
        <v>1.5</v>
      </c>
      <c r="E517" s="256">
        <f>'12-18л. МЕНЮ '!E512</f>
        <v>5.367</v>
      </c>
      <c r="F517" s="256">
        <f>'12-18л. МЕНЮ '!F512</f>
        <v>19.664999999999999</v>
      </c>
      <c r="G517" s="812">
        <f>'12-18л. МЕНЮ '!G512</f>
        <v>136.96</v>
      </c>
      <c r="H517" s="348">
        <v>0</v>
      </c>
      <c r="I517" s="348">
        <v>0</v>
      </c>
      <c r="J517" s="348">
        <v>0</v>
      </c>
      <c r="K517" s="772">
        <v>0</v>
      </c>
      <c r="L517" s="256">
        <v>0</v>
      </c>
      <c r="M517" s="256">
        <v>0</v>
      </c>
      <c r="N517" s="348">
        <v>0</v>
      </c>
      <c r="O517" s="256">
        <v>0</v>
      </c>
      <c r="P517" s="463">
        <f>'12-18л. МЕНЮ '!H512</f>
        <v>14</v>
      </c>
    </row>
    <row r="518" spans="1:16">
      <c r="A518" s="1816" t="str">
        <f>'12-18л. МЕНЮ '!I513</f>
        <v>ТТК /114/17</v>
      </c>
      <c r="B518" s="753" t="str">
        <f>'12-18л. МЕНЮ '!B513</f>
        <v>Суп  с лапшой</v>
      </c>
      <c r="C518" s="272">
        <f>'12-18л. МЕНЮ '!C513</f>
        <v>250</v>
      </c>
      <c r="D518" s="352">
        <f>'12-18л. МЕНЮ '!D513</f>
        <v>3.2970000000000002</v>
      </c>
      <c r="E518" s="256">
        <f>'12-18л. МЕНЮ '!E513</f>
        <v>4.0090000000000003</v>
      </c>
      <c r="F518" s="256">
        <f>'12-18л. МЕНЮ '!F513</f>
        <v>12.917999999999999</v>
      </c>
      <c r="G518" s="812">
        <f>'12-18л. МЕНЮ '!G513</f>
        <v>100.788</v>
      </c>
      <c r="H518" s="1775">
        <v>0.51300000000000001</v>
      </c>
      <c r="I518" s="1775">
        <v>3.7000000000000002E-3</v>
      </c>
      <c r="J518" s="1775">
        <v>6.6799999999999998E-2</v>
      </c>
      <c r="K518" s="1776">
        <v>48.658999999999999</v>
      </c>
      <c r="L518" s="1777">
        <v>47.85</v>
      </c>
      <c r="M518" s="1777">
        <v>44.415399999999998</v>
      </c>
      <c r="N518" s="1777">
        <v>7.7370000000000001</v>
      </c>
      <c r="O518" s="1777">
        <v>0.34499999999999997</v>
      </c>
      <c r="P518" s="463">
        <f>'12-18л. МЕНЮ '!H513</f>
        <v>22</v>
      </c>
    </row>
    <row r="519" spans="1:16">
      <c r="A519" s="1815" t="str">
        <f>'12-18л. МЕНЮ '!I514</f>
        <v>294/17</v>
      </c>
      <c r="B519" s="753" t="str">
        <f>'12-18л. МЕНЮ '!B514</f>
        <v>Котлета рубленая из птицы</v>
      </c>
      <c r="C519" s="274">
        <f>'12-18л. МЕНЮ '!C514</f>
        <v>100</v>
      </c>
      <c r="D519" s="2479">
        <f>'12-18л. МЕНЮ '!D514</f>
        <v>12.000999999999999</v>
      </c>
      <c r="E519" s="346">
        <f>'12-18л. МЕНЮ '!E514</f>
        <v>7.484</v>
      </c>
      <c r="F519" s="346">
        <f>'12-18л. МЕНЮ '!F514</f>
        <v>24.236899999999999</v>
      </c>
      <c r="G519" s="886">
        <f>'12-18л. МЕНЮ '!G514</f>
        <v>222.37</v>
      </c>
      <c r="H519" s="1120">
        <v>0.626</v>
      </c>
      <c r="I519" s="355">
        <v>7.0000000000000007E-2</v>
      </c>
      <c r="J519" s="364">
        <v>6.9400000000000003E-2</v>
      </c>
      <c r="K519" s="772">
        <v>9.6120000000000001</v>
      </c>
      <c r="L519" s="1756">
        <v>31.7</v>
      </c>
      <c r="M519" s="1009">
        <v>27.05</v>
      </c>
      <c r="N519" s="1142">
        <v>10.86</v>
      </c>
      <c r="O519" s="1009">
        <v>0.97</v>
      </c>
      <c r="P519" s="463">
        <f>'12-18л. МЕНЮ '!H514</f>
        <v>44</v>
      </c>
    </row>
    <row r="520" spans="1:16">
      <c r="A520" s="1815" t="str">
        <f>'12-18л. МЕНЮ '!I515</f>
        <v>ТТК /149/17</v>
      </c>
      <c r="B520" s="753" t="str">
        <f>'12-18л. МЕНЮ '!B515</f>
        <v>Картофель отварной  и  /</v>
      </c>
      <c r="C520" s="274" t="str">
        <f>'12-18л. МЕНЮ '!C515</f>
        <v>150 / 30</v>
      </c>
      <c r="D520" s="345">
        <f>'12-18л. МЕНЮ '!D515</f>
        <v>3.0289999999999999</v>
      </c>
      <c r="E520" s="346">
        <f>'12-18л. МЕНЮ '!E515</f>
        <v>4.2022000000000004</v>
      </c>
      <c r="F520" s="345">
        <f>'12-18л. МЕНЮ '!F515</f>
        <v>23.02</v>
      </c>
      <c r="G520" s="870">
        <f>'12-18л. МЕНЮ '!G515</f>
        <v>142.33500000000001</v>
      </c>
      <c r="H520" s="2033">
        <v>12.38</v>
      </c>
      <c r="I520" s="357">
        <v>1.35E-2</v>
      </c>
      <c r="J520" s="1779">
        <v>9.0399999999999994E-2</v>
      </c>
      <c r="K520" s="870">
        <v>18.66</v>
      </c>
      <c r="L520" s="1799">
        <v>14.7</v>
      </c>
      <c r="M520" s="543">
        <v>80.03</v>
      </c>
      <c r="N520" s="2919">
        <v>3.0649999999999999</v>
      </c>
      <c r="O520" s="898">
        <v>1.2230000000000001</v>
      </c>
      <c r="P520" s="491">
        <f>'12-18л. МЕНЮ '!H515</f>
        <v>37</v>
      </c>
    </row>
    <row r="521" spans="1:16">
      <c r="A521" s="2010"/>
      <c r="B521" s="755" t="str">
        <f>'12-18л. МЕНЮ '!B516</f>
        <v xml:space="preserve"> Соус сметанный</v>
      </c>
      <c r="C521" s="1520"/>
      <c r="D521" s="2796">
        <f>'12-18л. МЕНЮ '!D516</f>
        <v>0.45</v>
      </c>
      <c r="E521" s="256">
        <f>'12-18л. МЕНЮ '!E516</f>
        <v>0.99</v>
      </c>
      <c r="F521" s="2796">
        <f>'12-18л. МЕНЮ '!F516</f>
        <v>1.68</v>
      </c>
      <c r="G521" s="772">
        <f>'12-18л. МЕНЮ '!G516</f>
        <v>17.462</v>
      </c>
      <c r="H521" s="2033">
        <v>1.2E-2</v>
      </c>
      <c r="I521" s="357">
        <v>2E-3</v>
      </c>
      <c r="J521" s="1779">
        <v>0.01</v>
      </c>
      <c r="K521" s="870">
        <v>4.82</v>
      </c>
      <c r="L521" s="1799">
        <v>36.21</v>
      </c>
      <c r="M521" s="543">
        <v>5.61</v>
      </c>
      <c r="N521" s="1784">
        <v>0.95</v>
      </c>
      <c r="O521" s="898">
        <v>4.1000000000000002E-2</v>
      </c>
      <c r="P521" s="494"/>
    </row>
    <row r="522" spans="1:16">
      <c r="A522" s="2010" t="str">
        <f>'12-18л. МЕНЮ '!I517</f>
        <v>54-1хн/22</v>
      </c>
      <c r="B522" s="758" t="str">
        <f>'12-18л. МЕНЮ '!B517</f>
        <v>Компот из смеси сухофруктов</v>
      </c>
      <c r="C522" s="1520">
        <f>'12-18л. МЕНЮ '!C517</f>
        <v>200</v>
      </c>
      <c r="D522" s="2480">
        <f>'12-18л. МЕНЮ '!D517</f>
        <v>0.5</v>
      </c>
      <c r="E522" s="822">
        <f>'12-18л. МЕНЮ '!E517</f>
        <v>0</v>
      </c>
      <c r="F522" s="822">
        <f>'12-18л. МЕНЮ '!F517</f>
        <v>19.8</v>
      </c>
      <c r="G522" s="914">
        <f>'12-18л. МЕНЮ '!G517</f>
        <v>81</v>
      </c>
      <c r="H522" s="355">
        <v>0.02</v>
      </c>
      <c r="I522" s="355">
        <v>0</v>
      </c>
      <c r="J522" s="355">
        <v>0</v>
      </c>
      <c r="K522" s="812">
        <v>15</v>
      </c>
      <c r="L522" s="1009">
        <v>49.1</v>
      </c>
      <c r="M522" s="1009">
        <v>4.3</v>
      </c>
      <c r="N522" s="1009">
        <v>2.1</v>
      </c>
      <c r="O522" s="1009">
        <v>0.09</v>
      </c>
      <c r="P522" s="463">
        <f>'12-18л. МЕНЮ '!H517</f>
        <v>75</v>
      </c>
    </row>
    <row r="523" spans="1:16">
      <c r="A523" s="1816" t="str">
        <f>'12-18л. МЕНЮ '!I518</f>
        <v>Пром.пр.</v>
      </c>
      <c r="B523" s="2852" t="str">
        <f>'12-18л. МЕНЮ '!B518</f>
        <v>Хлеб пшеничный</v>
      </c>
      <c r="C523" s="272">
        <f>'12-18л. МЕНЮ '!C518</f>
        <v>60</v>
      </c>
      <c r="D523" s="352">
        <f>'12-18л. МЕНЮ '!D518</f>
        <v>3.1560000000000001</v>
      </c>
      <c r="E523" s="256">
        <f>'12-18л. МЕНЮ '!E518</f>
        <v>0.42</v>
      </c>
      <c r="F523" s="256">
        <f>'12-18л. МЕНЮ '!F518</f>
        <v>24.48</v>
      </c>
      <c r="G523" s="812">
        <f>'12-18л. МЕНЮ '!G518</f>
        <v>114.34</v>
      </c>
      <c r="H523" s="1009">
        <v>0</v>
      </c>
      <c r="I523" s="1009">
        <v>2.1000000000000001E-2</v>
      </c>
      <c r="J523" s="1009">
        <v>0</v>
      </c>
      <c r="K523" s="772">
        <v>0</v>
      </c>
      <c r="L523" s="1009">
        <v>94.296000000000006</v>
      </c>
      <c r="M523" s="1009">
        <v>77.400000000000006</v>
      </c>
      <c r="N523" s="1009">
        <v>24.6</v>
      </c>
      <c r="O523" s="1758">
        <v>0.06</v>
      </c>
      <c r="P523" s="463">
        <f>'12-18л. МЕНЮ '!H518</f>
        <v>12</v>
      </c>
    </row>
    <row r="524" spans="1:16" ht="15" thickBot="1">
      <c r="A524" s="1951" t="str">
        <f>'12-18л. МЕНЮ '!I519</f>
        <v>Пром.пр.</v>
      </c>
      <c r="B524" s="2853" t="str">
        <f>'12-18л. МЕНЮ '!B519</f>
        <v>Хлеб ржаной</v>
      </c>
      <c r="C524" s="1979">
        <f>'12-18л. МЕНЮ '!C519</f>
        <v>40</v>
      </c>
      <c r="D524" s="2479">
        <f>'12-18л. МЕНЮ '!D519</f>
        <v>2.2599999999999998</v>
      </c>
      <c r="E524" s="346">
        <f>'12-18л. МЕНЮ '!E519</f>
        <v>0.48</v>
      </c>
      <c r="F524" s="346">
        <f>'12-18л. МЕНЮ '!F519</f>
        <v>16.739999999999998</v>
      </c>
      <c r="G524" s="886">
        <f>'12-18л. МЕНЮ '!G519</f>
        <v>80.319999999999993</v>
      </c>
      <c r="H524" s="256">
        <v>0</v>
      </c>
      <c r="I524" s="256">
        <v>0.08</v>
      </c>
      <c r="J524" s="256">
        <v>0</v>
      </c>
      <c r="K524" s="555">
        <v>0</v>
      </c>
      <c r="L524" s="256">
        <v>33.200000000000003</v>
      </c>
      <c r="M524" s="256">
        <v>50.54</v>
      </c>
      <c r="N524" s="256">
        <v>17.68</v>
      </c>
      <c r="O524" s="2918">
        <v>0.04</v>
      </c>
      <c r="P524" s="463">
        <f>'12-18л. МЕНЮ '!H519</f>
        <v>13</v>
      </c>
    </row>
    <row r="525" spans="1:16">
      <c r="A525" s="469" t="s">
        <v>239</v>
      </c>
      <c r="B525" s="2074"/>
      <c r="C525" s="1980">
        <f>'12-18л. МЕНЮ '!C520</f>
        <v>940</v>
      </c>
      <c r="D525" s="2458">
        <f>'12-18л. МЕНЮ '!D520</f>
        <v>28.459999999999994</v>
      </c>
      <c r="E525" s="2459">
        <f>'12-18л. МЕНЮ '!E520</f>
        <v>23.086200000000002</v>
      </c>
      <c r="F525" s="2459">
        <f>'12-18л. МЕНЮ '!F520</f>
        <v>147.20690000000002</v>
      </c>
      <c r="G525" s="2362">
        <f>'12-18л. МЕНЮ '!G520</f>
        <v>925.04200000000014</v>
      </c>
      <c r="H525" s="793">
        <f t="shared" ref="H525:O525" si="102">SUM(H516:H524)</f>
        <v>16.751000000000001</v>
      </c>
      <c r="I525" s="793">
        <f t="shared" si="102"/>
        <v>0.25719999999999998</v>
      </c>
      <c r="J525" s="793">
        <f t="shared" si="102"/>
        <v>0.2666</v>
      </c>
      <c r="K525" s="891">
        <f t="shared" si="102"/>
        <v>120.75099999999998</v>
      </c>
      <c r="L525" s="891">
        <f t="shared" si="102"/>
        <v>321.72300000000001</v>
      </c>
      <c r="M525" s="793">
        <f t="shared" si="102"/>
        <v>332.01240000000001</v>
      </c>
      <c r="N525" s="793">
        <f t="shared" si="102"/>
        <v>81.658999999999992</v>
      </c>
      <c r="O525" s="897">
        <f t="shared" si="102"/>
        <v>3.2690000000000001</v>
      </c>
      <c r="P525" s="2108"/>
    </row>
    <row r="526" spans="1:16">
      <c r="A526" s="872"/>
      <c r="B526" s="1496" t="s">
        <v>11</v>
      </c>
      <c r="C526" s="1491">
        <v>0.35</v>
      </c>
      <c r="D526" s="2460">
        <f>'12-18л. МЕНЮ '!D521</f>
        <v>31.5</v>
      </c>
      <c r="E526" s="2457">
        <f>'12-18л. МЕНЮ '!E521</f>
        <v>32.200000000000003</v>
      </c>
      <c r="F526" s="2457">
        <f>'12-18л. МЕНЮ '!F521</f>
        <v>134.05000000000001</v>
      </c>
      <c r="G526" s="2341">
        <f>'12-18л. МЕНЮ '!G521</f>
        <v>952</v>
      </c>
      <c r="H526" s="930">
        <v>24.5</v>
      </c>
      <c r="I526" s="930">
        <v>0.49</v>
      </c>
      <c r="J526" s="931">
        <v>0.56000000000000005</v>
      </c>
      <c r="K526" s="939">
        <v>315</v>
      </c>
      <c r="L526" s="905">
        <v>420</v>
      </c>
      <c r="M526" s="931">
        <v>420</v>
      </c>
      <c r="N526" s="939">
        <v>105</v>
      </c>
      <c r="O526" s="2351">
        <v>6.3</v>
      </c>
      <c r="P526" s="2108"/>
    </row>
    <row r="527" spans="1:16" ht="15" thickBot="1">
      <c r="A527" s="252"/>
      <c r="B527" s="856" t="s">
        <v>589</v>
      </c>
      <c r="C527" s="908" t="s">
        <v>249</v>
      </c>
      <c r="D527" s="2461">
        <f>'12-18л. МЕНЮ '!D522</f>
        <v>-3.3777777777777835</v>
      </c>
      <c r="E527" s="2462">
        <f>'12-18л. МЕНЮ '!E522</f>
        <v>-9.906304347826083</v>
      </c>
      <c r="F527" s="2462">
        <f>'12-18л. МЕНЮ '!F522</f>
        <v>3.4352219321148851</v>
      </c>
      <c r="G527" s="1817">
        <f>'12-18л. МЕНЮ '!G522</f>
        <v>-0.99110294117646447</v>
      </c>
      <c r="H527" s="893">
        <f t="shared" ref="H527:O527" si="103">(H525*100/H611)-35</f>
        <v>-11.069999999999997</v>
      </c>
      <c r="I527" s="893">
        <f t="shared" si="103"/>
        <v>-16.62857142857143</v>
      </c>
      <c r="J527" s="893">
        <f t="shared" si="103"/>
        <v>-18.337500000000002</v>
      </c>
      <c r="K527" s="893">
        <f t="shared" si="103"/>
        <v>-21.583222222222226</v>
      </c>
      <c r="L527" s="893">
        <f t="shared" si="103"/>
        <v>-8.1897499999999965</v>
      </c>
      <c r="M527" s="893">
        <f t="shared" si="103"/>
        <v>-7.3323</v>
      </c>
      <c r="N527" s="893">
        <f t="shared" si="103"/>
        <v>-7.7803333333333349</v>
      </c>
      <c r="O527" s="901">
        <f t="shared" si="103"/>
        <v>-16.838888888888889</v>
      </c>
      <c r="P527" s="2108"/>
    </row>
    <row r="528" spans="1:16">
      <c r="A528" s="991"/>
      <c r="B528" s="1922" t="s">
        <v>287</v>
      </c>
      <c r="C528" s="2079"/>
      <c r="D528" s="47"/>
      <c r="E528" s="474"/>
      <c r="F528" s="474"/>
      <c r="G528" s="2403"/>
      <c r="H528" s="797"/>
      <c r="I528" s="474"/>
      <c r="J528" s="474"/>
      <c r="K528" s="773"/>
      <c r="L528" s="773"/>
      <c r="M528" s="773"/>
      <c r="N528" s="773"/>
      <c r="O528" s="773"/>
      <c r="P528" s="926"/>
    </row>
    <row r="529" spans="1:16">
      <c r="A529" s="1816" t="str">
        <f>'12-18л. МЕНЮ '!I524</f>
        <v>389/17</v>
      </c>
      <c r="B529" s="2048" t="str">
        <f>'12-18л. МЕНЮ '!B524</f>
        <v>Сок фруктовый (яблочный)</v>
      </c>
      <c r="C529" s="2078">
        <f>'12-18л. МЕНЮ '!C524</f>
        <v>200</v>
      </c>
      <c r="D529" s="1753">
        <f>'12-18л. МЕНЮ '!D524</f>
        <v>1</v>
      </c>
      <c r="E529" s="355">
        <f>'12-18л. МЕНЮ '!E524</f>
        <v>0</v>
      </c>
      <c r="F529" s="355">
        <f>'12-18л. МЕНЮ '!F524</f>
        <v>16.920000000000002</v>
      </c>
      <c r="G529" s="812">
        <f>'12-18л. МЕНЮ '!G524</f>
        <v>71.680000000000007</v>
      </c>
      <c r="H529" s="355">
        <v>4</v>
      </c>
      <c r="I529" s="355">
        <v>0.02</v>
      </c>
      <c r="J529" s="355">
        <v>0.02</v>
      </c>
      <c r="K529" s="812">
        <v>0</v>
      </c>
      <c r="L529" s="1009">
        <v>14</v>
      </c>
      <c r="M529" s="1009">
        <v>14</v>
      </c>
      <c r="N529" s="355">
        <v>8</v>
      </c>
      <c r="O529" s="1009">
        <v>1.1679999999999999</v>
      </c>
      <c r="P529" s="484">
        <f>'12-18л. МЕНЮ '!H524</f>
        <v>65</v>
      </c>
    </row>
    <row r="530" spans="1:16">
      <c r="A530" s="1816" t="str">
        <f>'12-18л. МЕНЮ '!I525</f>
        <v>ТТК/54-3м/22</v>
      </c>
      <c r="B530" s="2048" t="str">
        <f>'12-18л. МЕНЮ '!B525</f>
        <v>Голубцы ленивые</v>
      </c>
      <c r="C530" s="2078" t="str">
        <f>'12-18л. МЕНЮ '!C525</f>
        <v>100 / 30</v>
      </c>
      <c r="D530" s="1753">
        <f>'12-18л. МЕНЮ '!D525</f>
        <v>13.433</v>
      </c>
      <c r="E530" s="355">
        <f>'12-18л. МЕНЮ '!E525</f>
        <v>7.8529999999999998</v>
      </c>
      <c r="F530" s="355">
        <f>'12-18л. МЕНЮ '!F525</f>
        <v>9.4979999999999993</v>
      </c>
      <c r="G530" s="812">
        <f>'12-18л. МЕНЮ '!G525</f>
        <v>162.43799999999999</v>
      </c>
      <c r="H530" s="1120">
        <v>6.42</v>
      </c>
      <c r="I530" s="355">
        <v>0.35289999999999999</v>
      </c>
      <c r="J530" s="355">
        <v>0.1113</v>
      </c>
      <c r="K530" s="772">
        <v>84.1</v>
      </c>
      <c r="L530" s="1009">
        <v>63.7</v>
      </c>
      <c r="M530" s="1009">
        <v>44.2</v>
      </c>
      <c r="N530" s="1142">
        <v>18</v>
      </c>
      <c r="O530" s="1009">
        <v>1.123</v>
      </c>
      <c r="P530" s="484">
        <f>'12-18л. МЕНЮ '!H525</f>
        <v>46</v>
      </c>
    </row>
    <row r="531" spans="1:16" ht="15" thickBot="1">
      <c r="A531" s="1815" t="str">
        <f>'12-18л. МЕНЮ '!I526</f>
        <v>Пром.пр.</v>
      </c>
      <c r="B531" s="1527" t="str">
        <f>'12-18л. МЕНЮ '!B526</f>
        <v>Хлеб ржаной</v>
      </c>
      <c r="C531" s="2035">
        <f>'12-18л. МЕНЮ '!C526</f>
        <v>20</v>
      </c>
      <c r="D531" s="1755">
        <f>'12-18л. МЕНЮ '!D526</f>
        <v>1.1299999999999999</v>
      </c>
      <c r="E531" s="357">
        <f>'12-18л. МЕНЮ '!E526</f>
        <v>0.24</v>
      </c>
      <c r="F531" s="357">
        <f>'12-18л. МЕНЮ '!F526</f>
        <v>8.3699999999999992</v>
      </c>
      <c r="G531" s="886">
        <f>'12-18л. МЕНЮ '!G526</f>
        <v>40.159999999999997</v>
      </c>
      <c r="H531" s="256">
        <v>0</v>
      </c>
      <c r="I531" s="256">
        <v>0.04</v>
      </c>
      <c r="J531" s="256">
        <v>0</v>
      </c>
      <c r="K531" s="772">
        <v>0</v>
      </c>
      <c r="L531" s="256">
        <v>16.600000000000001</v>
      </c>
      <c r="M531" s="256">
        <v>25.27</v>
      </c>
      <c r="N531" s="256">
        <v>8.84</v>
      </c>
      <c r="O531" s="2918">
        <v>0.02</v>
      </c>
      <c r="P531" s="484">
        <f>'12-18л. МЕНЮ '!H526</f>
        <v>13</v>
      </c>
    </row>
    <row r="532" spans="1:16">
      <c r="A532" s="896" t="s">
        <v>312</v>
      </c>
      <c r="B532" s="1499"/>
      <c r="C532" s="2009">
        <f>'12-18л. МЕНЮ '!C527</f>
        <v>350</v>
      </c>
      <c r="D532" s="152">
        <f>'12-18л. МЕНЮ '!D527</f>
        <v>15.562999999999999</v>
      </c>
      <c r="E532" s="258">
        <f>'12-18л. МЕНЮ '!E527</f>
        <v>8.093</v>
      </c>
      <c r="F532" s="258">
        <f>'12-18л. МЕНЮ '!F527</f>
        <v>34.787999999999997</v>
      </c>
      <c r="G532" s="2362">
        <f>'12-18л. МЕНЮ '!G527</f>
        <v>274.27800000000002</v>
      </c>
      <c r="H532" s="793">
        <f t="shared" ref="H532:N532" si="104">SUM(H529:H531)</f>
        <v>10.42</v>
      </c>
      <c r="I532" s="793">
        <f t="shared" si="104"/>
        <v>0.41289999999999999</v>
      </c>
      <c r="J532" s="793">
        <f t="shared" si="104"/>
        <v>0.1313</v>
      </c>
      <c r="K532" s="891">
        <f t="shared" si="104"/>
        <v>84.1</v>
      </c>
      <c r="L532" s="891">
        <f t="shared" si="104"/>
        <v>94.300000000000011</v>
      </c>
      <c r="M532" s="793">
        <f t="shared" si="104"/>
        <v>83.47</v>
      </c>
      <c r="N532" s="793">
        <f t="shared" si="104"/>
        <v>34.840000000000003</v>
      </c>
      <c r="O532" s="897">
        <f>SUM(O529:O531)</f>
        <v>2.3109999999999999</v>
      </c>
      <c r="P532" s="315"/>
    </row>
    <row r="533" spans="1:16">
      <c r="A533" s="872"/>
      <c r="B533" s="873" t="s">
        <v>11</v>
      </c>
      <c r="C533" s="1494">
        <v>0.1</v>
      </c>
      <c r="D533" s="2358">
        <f>'12-18л. МЕНЮ '!D528</f>
        <v>9</v>
      </c>
      <c r="E533" s="2338">
        <f>'12-18л. МЕНЮ '!E528</f>
        <v>9.1999999999999993</v>
      </c>
      <c r="F533" s="2338">
        <f>'12-18л. МЕНЮ '!F528</f>
        <v>38.299999999999997</v>
      </c>
      <c r="G533" s="2341">
        <f>'12-18л. МЕНЮ '!G528</f>
        <v>272</v>
      </c>
      <c r="H533" s="905">
        <v>7</v>
      </c>
      <c r="I533" s="905">
        <v>0.14000000000000001</v>
      </c>
      <c r="J533" s="933">
        <v>0.16</v>
      </c>
      <c r="K533" s="932">
        <v>90</v>
      </c>
      <c r="L533" s="905">
        <v>120</v>
      </c>
      <c r="M533" s="933">
        <v>120</v>
      </c>
      <c r="N533" s="932">
        <v>30</v>
      </c>
      <c r="O533" s="2427">
        <v>1.8</v>
      </c>
      <c r="P533" s="315"/>
    </row>
    <row r="534" spans="1:16" ht="15" thickBot="1">
      <c r="A534" s="252"/>
      <c r="B534" s="856" t="s">
        <v>589</v>
      </c>
      <c r="C534" s="857" t="s">
        <v>249</v>
      </c>
      <c r="D534" s="1820">
        <f>'12-18л. МЕНЮ '!D529</f>
        <v>7.2922222222222217</v>
      </c>
      <c r="E534" s="488">
        <f>'12-18л. МЕНЮ '!E529</f>
        <v>-1.2032608695652183</v>
      </c>
      <c r="F534" s="488">
        <f>'12-18л. МЕНЮ '!F529</f>
        <v>-0.91697127937336909</v>
      </c>
      <c r="G534" s="1817">
        <f>'12-18л. МЕНЮ '!G529</f>
        <v>8.3750000000000213E-2</v>
      </c>
      <c r="H534" s="893">
        <f t="shared" ref="H534:O534" si="105">(H532*100/H611)-10</f>
        <v>4.8857142857142861</v>
      </c>
      <c r="I534" s="2008">
        <f t="shared" si="105"/>
        <v>19.492857142857144</v>
      </c>
      <c r="J534" s="2008">
        <f t="shared" si="105"/>
        <v>-1.7937499999999993</v>
      </c>
      <c r="K534" s="2008">
        <f t="shared" si="105"/>
        <v>-0.655555555555555</v>
      </c>
      <c r="L534" s="2008">
        <f t="shared" si="105"/>
        <v>-2.1416666666666648</v>
      </c>
      <c r="M534" s="2008">
        <f t="shared" si="105"/>
        <v>-3.0441666666666665</v>
      </c>
      <c r="N534" s="2008">
        <f t="shared" si="105"/>
        <v>1.6133333333333351</v>
      </c>
      <c r="O534" s="2137">
        <f t="shared" si="105"/>
        <v>2.8388888888888886</v>
      </c>
      <c r="P534" s="315"/>
    </row>
    <row r="536" spans="1:16" ht="15" thickBot="1">
      <c r="P536" s="315"/>
    </row>
    <row r="537" spans="1:16">
      <c r="A537" s="712"/>
      <c r="B537" s="36" t="s">
        <v>417</v>
      </c>
      <c r="C537" s="37"/>
      <c r="D537" s="152">
        <f t="shared" ref="D537:O537" si="106">D512+D525</f>
        <v>49.296999999999997</v>
      </c>
      <c r="E537" s="258">
        <f t="shared" si="106"/>
        <v>52.645600000000002</v>
      </c>
      <c r="F537" s="258">
        <f t="shared" si="106"/>
        <v>233.06890000000004</v>
      </c>
      <c r="G537" s="2359">
        <f t="shared" si="106"/>
        <v>1617.4480000000003</v>
      </c>
      <c r="H537" s="258">
        <f t="shared" si="106"/>
        <v>26.308780000000002</v>
      </c>
      <c r="I537" s="258">
        <f t="shared" si="106"/>
        <v>0.42987999999999998</v>
      </c>
      <c r="J537" s="258">
        <f t="shared" si="106"/>
        <v>0.7903</v>
      </c>
      <c r="K537" s="834">
        <f t="shared" si="106"/>
        <v>295.20299999999997</v>
      </c>
      <c r="L537" s="835">
        <f t="shared" si="106"/>
        <v>1003.4770000000001</v>
      </c>
      <c r="M537" s="834">
        <f t="shared" si="106"/>
        <v>825.88139999999999</v>
      </c>
      <c r="N537" s="258">
        <f t="shared" si="106"/>
        <v>163.03700000000001</v>
      </c>
      <c r="O537" s="713">
        <f t="shared" si="106"/>
        <v>7.7705000000000002</v>
      </c>
      <c r="P537" s="315"/>
    </row>
    <row r="538" spans="1:16">
      <c r="A538" s="429"/>
      <c r="B538" s="880" t="s">
        <v>11</v>
      </c>
      <c r="C538" s="1489">
        <v>0.6</v>
      </c>
      <c r="D538" s="2031">
        <f>'12-18л. МЕНЮ '!D534</f>
        <v>54</v>
      </c>
      <c r="E538" s="2029">
        <f>'12-18л. МЕНЮ '!E534</f>
        <v>55.2</v>
      </c>
      <c r="F538" s="2029">
        <f>'12-18л. МЕНЮ '!F534</f>
        <v>229.8</v>
      </c>
      <c r="G538" s="2029">
        <f>'12-18л. МЕНЮ '!G534</f>
        <v>1632</v>
      </c>
      <c r="H538" s="934">
        <v>42</v>
      </c>
      <c r="I538" s="905">
        <v>0.84</v>
      </c>
      <c r="J538" s="933">
        <v>0.96</v>
      </c>
      <c r="K538" s="932">
        <v>540</v>
      </c>
      <c r="L538" s="905">
        <v>720</v>
      </c>
      <c r="M538" s="933">
        <v>720</v>
      </c>
      <c r="N538" s="932">
        <v>180</v>
      </c>
      <c r="O538" s="2427">
        <v>10.8</v>
      </c>
      <c r="P538" s="315"/>
    </row>
    <row r="539" spans="1:16" ht="15" thickBot="1">
      <c r="A539" s="252"/>
      <c r="B539" s="856" t="s">
        <v>589</v>
      </c>
      <c r="C539" s="908" t="s">
        <v>249</v>
      </c>
      <c r="D539" s="892">
        <f t="shared" ref="D539:O539" si="107">(D537*100/D611)-60</f>
        <v>-5.2255555555555588</v>
      </c>
      <c r="E539" s="893">
        <f t="shared" si="107"/>
        <v>-2.7765217391304304</v>
      </c>
      <c r="F539" s="893">
        <f t="shared" si="107"/>
        <v>0.85349869451697913</v>
      </c>
      <c r="G539" s="893">
        <f t="shared" si="107"/>
        <v>-0.53499999999998238</v>
      </c>
      <c r="H539" s="893">
        <f t="shared" si="107"/>
        <v>-22.416028571428569</v>
      </c>
      <c r="I539" s="893">
        <f t="shared" si="107"/>
        <v>-29.294285714285714</v>
      </c>
      <c r="J539" s="893">
        <f t="shared" si="107"/>
        <v>-10.606250000000003</v>
      </c>
      <c r="K539" s="893">
        <f t="shared" si="107"/>
        <v>-27.199666666666673</v>
      </c>
      <c r="L539" s="893">
        <f t="shared" si="107"/>
        <v>23.623083333333341</v>
      </c>
      <c r="M539" s="893">
        <f t="shared" si="107"/>
        <v>8.823449999999994</v>
      </c>
      <c r="N539" s="893">
        <f t="shared" si="107"/>
        <v>-5.6543333333333337</v>
      </c>
      <c r="O539" s="901">
        <f t="shared" si="107"/>
        <v>-16.830555555555549</v>
      </c>
      <c r="P539" s="315"/>
    </row>
    <row r="540" spans="1:16" ht="15" thickBot="1">
      <c r="P540" s="315"/>
    </row>
    <row r="541" spans="1:16">
      <c r="A541" s="712"/>
      <c r="B541" s="36" t="s">
        <v>416</v>
      </c>
      <c r="C541" s="37"/>
      <c r="D541" s="152">
        <f t="shared" ref="D541:O541" si="108">D525+D532</f>
        <v>44.022999999999996</v>
      </c>
      <c r="E541" s="258">
        <f t="shared" si="108"/>
        <v>31.179200000000002</v>
      </c>
      <c r="F541" s="258">
        <f t="shared" si="108"/>
        <v>181.99490000000003</v>
      </c>
      <c r="G541" s="2359">
        <f t="shared" si="108"/>
        <v>1199.3200000000002</v>
      </c>
      <c r="H541" s="258">
        <f t="shared" si="108"/>
        <v>27.170999999999999</v>
      </c>
      <c r="I541" s="258">
        <f t="shared" si="108"/>
        <v>0.67009999999999992</v>
      </c>
      <c r="J541" s="258">
        <f t="shared" si="108"/>
        <v>0.39790000000000003</v>
      </c>
      <c r="K541" s="834">
        <f t="shared" si="108"/>
        <v>204.85099999999997</v>
      </c>
      <c r="L541" s="834">
        <f t="shared" si="108"/>
        <v>416.02300000000002</v>
      </c>
      <c r="M541" s="258">
        <f t="shared" si="108"/>
        <v>415.48239999999998</v>
      </c>
      <c r="N541" s="258">
        <f t="shared" si="108"/>
        <v>116.499</v>
      </c>
      <c r="O541" s="713">
        <f t="shared" si="108"/>
        <v>5.58</v>
      </c>
      <c r="P541" s="315"/>
    </row>
    <row r="542" spans="1:16">
      <c r="A542" s="429"/>
      <c r="B542" s="880" t="s">
        <v>11</v>
      </c>
      <c r="C542" s="1489">
        <v>0.45</v>
      </c>
      <c r="D542" s="2420">
        <f>'12-18л. МЕНЮ '!D538</f>
        <v>40.5</v>
      </c>
      <c r="E542" s="2360">
        <f>'12-18л. МЕНЮ '!E538</f>
        <v>41.4</v>
      </c>
      <c r="F542" s="2360">
        <f>'12-18л. МЕНЮ '!F538</f>
        <v>172.35</v>
      </c>
      <c r="G542" s="2396">
        <f>'12-18л. МЕНЮ '!G538</f>
        <v>1224</v>
      </c>
      <c r="H542" s="940">
        <v>31.5</v>
      </c>
      <c r="I542" s="930">
        <v>0.63</v>
      </c>
      <c r="J542" s="931">
        <v>0.72</v>
      </c>
      <c r="K542" s="931">
        <v>405</v>
      </c>
      <c r="L542" s="905">
        <v>540</v>
      </c>
      <c r="M542" s="933">
        <v>540</v>
      </c>
      <c r="N542" s="931">
        <v>135</v>
      </c>
      <c r="O542" s="2351">
        <v>8.1</v>
      </c>
      <c r="P542" s="315"/>
    </row>
    <row r="543" spans="1:16" ht="15" thickBot="1">
      <c r="A543" s="252"/>
      <c r="B543" s="856" t="s">
        <v>589</v>
      </c>
      <c r="C543" s="908" t="s">
        <v>249</v>
      </c>
      <c r="D543" s="892">
        <f t="shared" ref="D543:O543" si="109">(D541*100/D611)-45</f>
        <v>3.9144444444444346</v>
      </c>
      <c r="E543" s="893">
        <f t="shared" si="109"/>
        <v>-11.109565217391307</v>
      </c>
      <c r="F543" s="893">
        <f t="shared" si="109"/>
        <v>2.5182506527415214</v>
      </c>
      <c r="G543" s="893">
        <f t="shared" si="109"/>
        <v>-0.90735294117646248</v>
      </c>
      <c r="H543" s="893">
        <f t="shared" si="109"/>
        <v>-6.1842857142857142</v>
      </c>
      <c r="I543" s="893">
        <f t="shared" si="109"/>
        <v>2.8642857142857139</v>
      </c>
      <c r="J543" s="893">
        <f t="shared" si="109"/>
        <v>-20.131249999999998</v>
      </c>
      <c r="K543" s="893">
        <f t="shared" si="109"/>
        <v>-22.238777777777781</v>
      </c>
      <c r="L543" s="893">
        <f t="shared" si="109"/>
        <v>-10.331416666666662</v>
      </c>
      <c r="M543" s="893">
        <f t="shared" si="109"/>
        <v>-10.376466666666666</v>
      </c>
      <c r="N543" s="893">
        <f t="shared" si="109"/>
        <v>-6.1670000000000016</v>
      </c>
      <c r="O543" s="901">
        <f t="shared" si="109"/>
        <v>-14</v>
      </c>
      <c r="P543" s="315"/>
    </row>
    <row r="544" spans="1:16" ht="15" thickBot="1">
      <c r="P544" s="315"/>
    </row>
    <row r="545" spans="1:16" ht="15" thickBot="1">
      <c r="A545" s="799" t="s">
        <v>496</v>
      </c>
      <c r="B545" s="36"/>
      <c r="C545" s="37"/>
      <c r="D545" s="805">
        <f t="shared" ref="D545:O545" si="110">D512+D525+D532</f>
        <v>64.86</v>
      </c>
      <c r="E545" s="806">
        <f t="shared" si="110"/>
        <v>60.738600000000005</v>
      </c>
      <c r="F545" s="806">
        <f t="shared" si="110"/>
        <v>267.85690000000005</v>
      </c>
      <c r="G545" s="2398">
        <f t="shared" si="110"/>
        <v>1891.7260000000003</v>
      </c>
      <c r="H545" s="806">
        <f t="shared" si="110"/>
        <v>36.72878</v>
      </c>
      <c r="I545" s="806">
        <f t="shared" si="110"/>
        <v>0.84277999999999997</v>
      </c>
      <c r="J545" s="806">
        <f t="shared" si="110"/>
        <v>0.92159999999999997</v>
      </c>
      <c r="K545" s="944">
        <f t="shared" si="110"/>
        <v>379.303</v>
      </c>
      <c r="L545" s="950">
        <f t="shared" si="110"/>
        <v>1097.777</v>
      </c>
      <c r="M545" s="944">
        <f t="shared" si="110"/>
        <v>909.35140000000001</v>
      </c>
      <c r="N545" s="944">
        <f t="shared" si="110"/>
        <v>197.87700000000001</v>
      </c>
      <c r="O545" s="902">
        <f t="shared" si="110"/>
        <v>10.0815</v>
      </c>
      <c r="P545" s="315"/>
    </row>
    <row r="546" spans="1:16">
      <c r="A546" s="78"/>
      <c r="B546" s="878" t="s">
        <v>11</v>
      </c>
      <c r="C546" s="1489">
        <v>0.7</v>
      </c>
      <c r="D546" s="2031">
        <f>'12-18л. МЕНЮ '!D542</f>
        <v>63</v>
      </c>
      <c r="E546" s="2029">
        <f>'12-18л. МЕНЮ '!E542</f>
        <v>64.400000000000006</v>
      </c>
      <c r="F546" s="2029">
        <f>'12-18л. МЕНЮ '!F542</f>
        <v>268.10000000000002</v>
      </c>
      <c r="G546" s="2029">
        <f>'12-18л. МЕНЮ '!G542</f>
        <v>1904</v>
      </c>
      <c r="H546" s="934">
        <v>49</v>
      </c>
      <c r="I546" s="905">
        <v>0.98</v>
      </c>
      <c r="J546" s="933">
        <v>1.1200000000000001</v>
      </c>
      <c r="K546" s="933">
        <v>630</v>
      </c>
      <c r="L546" s="905">
        <v>840</v>
      </c>
      <c r="M546" s="933">
        <v>840</v>
      </c>
      <c r="N546" s="933">
        <v>210</v>
      </c>
      <c r="O546" s="2427">
        <v>12.6</v>
      </c>
      <c r="P546" s="315"/>
    </row>
    <row r="547" spans="1:16" ht="15" thickBot="1">
      <c r="A547" s="252"/>
      <c r="B547" s="856" t="s">
        <v>589</v>
      </c>
      <c r="C547" s="908" t="s">
        <v>249</v>
      </c>
      <c r="D547" s="892">
        <f t="shared" ref="D547:O547" si="111">(D545*100/D611)-70</f>
        <v>2.0666666666666629</v>
      </c>
      <c r="E547" s="893">
        <f t="shared" si="111"/>
        <v>-3.9797826086956434</v>
      </c>
      <c r="F547" s="893">
        <f t="shared" si="111"/>
        <v>-6.3472584856384628E-2</v>
      </c>
      <c r="G547" s="1760">
        <f t="shared" si="111"/>
        <v>-0.45124999999998749</v>
      </c>
      <c r="H547" s="893">
        <f t="shared" si="111"/>
        <v>-17.530314285714283</v>
      </c>
      <c r="I547" s="893">
        <f t="shared" si="111"/>
        <v>-9.8014285714285734</v>
      </c>
      <c r="J547" s="893">
        <f t="shared" si="111"/>
        <v>-12.400000000000006</v>
      </c>
      <c r="K547" s="893">
        <f t="shared" si="111"/>
        <v>-27.855222222222217</v>
      </c>
      <c r="L547" s="893">
        <f t="shared" si="111"/>
        <v>21.481416666666675</v>
      </c>
      <c r="M547" s="893">
        <f t="shared" si="111"/>
        <v>5.7792833333333391</v>
      </c>
      <c r="N547" s="893">
        <f t="shared" si="111"/>
        <v>-4.0409999999999968</v>
      </c>
      <c r="O547" s="901">
        <f t="shared" si="111"/>
        <v>-13.991666666666667</v>
      </c>
      <c r="P547" s="315"/>
    </row>
    <row r="548" spans="1:16">
      <c r="O548"/>
      <c r="P548" s="315"/>
    </row>
    <row r="549" spans="1:16">
      <c r="B549" s="765"/>
      <c r="C549" s="11"/>
      <c r="D549" s="915"/>
      <c r="E549" s="915"/>
      <c r="F549" s="915"/>
      <c r="G549" s="915"/>
      <c r="H549" s="915"/>
      <c r="I549" s="915"/>
      <c r="J549" s="915"/>
      <c r="K549" s="915"/>
      <c r="L549" s="915"/>
      <c r="M549" s="911"/>
      <c r="N549" s="911"/>
      <c r="O549" s="911"/>
      <c r="P549" s="315"/>
    </row>
    <row r="550" spans="1:16" ht="14.25" customHeight="1">
      <c r="B550" s="765" t="s">
        <v>477</v>
      </c>
      <c r="C550"/>
      <c r="D550" s="317"/>
      <c r="J550" s="882"/>
      <c r="O550"/>
      <c r="P550" s="315"/>
    </row>
    <row r="551" spans="1:16">
      <c r="B551" s="12" t="s">
        <v>478</v>
      </c>
      <c r="C551" s="154"/>
      <c r="D551" s="2"/>
      <c r="J551"/>
      <c r="O551"/>
      <c r="P551" s="315"/>
    </row>
    <row r="552" spans="1:16">
      <c r="B552" s="1" t="s">
        <v>314</v>
      </c>
      <c r="C552"/>
      <c r="D552"/>
      <c r="E552"/>
      <c r="J552" s="53"/>
      <c r="O552"/>
      <c r="P552" s="315"/>
    </row>
    <row r="553" spans="1:16" ht="18.75" customHeight="1">
      <c r="B553" s="21" t="s">
        <v>250</v>
      </c>
      <c r="D553"/>
      <c r="E553"/>
      <c r="F553" s="21"/>
      <c r="G553" s="21"/>
      <c r="J553" s="883"/>
      <c r="O553"/>
      <c r="P553" s="315"/>
    </row>
    <row r="554" spans="1:16" ht="15.6">
      <c r="B554" s="765" t="s">
        <v>510</v>
      </c>
      <c r="C554"/>
      <c r="I554" s="24" t="s">
        <v>0</v>
      </c>
      <c r="J554"/>
      <c r="K554" s="2" t="s">
        <v>777</v>
      </c>
      <c r="L554" s="22"/>
      <c r="M554" s="22"/>
      <c r="N554" s="28"/>
      <c r="O554"/>
      <c r="P554" s="315"/>
    </row>
    <row r="555" spans="1:16" ht="21">
      <c r="A555" s="718" t="s">
        <v>531</v>
      </c>
      <c r="D555"/>
      <c r="E555"/>
      <c r="F555" s="27" t="s">
        <v>317</v>
      </c>
      <c r="G555" s="21"/>
      <c r="J555" s="317"/>
      <c r="O555"/>
      <c r="P555" s="315"/>
    </row>
    <row r="556" spans="1:16" ht="15" thickBot="1">
      <c r="B556" s="98" t="s">
        <v>527</v>
      </c>
      <c r="D556" s="913"/>
      <c r="E556" s="913"/>
      <c r="F556" s="913"/>
      <c r="G556" s="913"/>
      <c r="H556" s="913"/>
      <c r="I556" s="913"/>
      <c r="J556" s="913"/>
      <c r="K556" s="913"/>
      <c r="L556" s="913"/>
      <c r="M556" s="913"/>
      <c r="N556" s="913"/>
      <c r="O556" s="913"/>
      <c r="P556" s="913"/>
    </row>
    <row r="557" spans="1:16" ht="15" thickBot="1">
      <c r="A557" s="852" t="s">
        <v>513</v>
      </c>
      <c r="B557" s="85"/>
      <c r="C557" s="766" t="s">
        <v>222</v>
      </c>
      <c r="D557" s="2331" t="s">
        <v>769</v>
      </c>
      <c r="E557" s="2326"/>
      <c r="F557" s="2326"/>
      <c r="G557" s="2276" t="s">
        <v>770</v>
      </c>
      <c r="H557" s="786" t="s">
        <v>481</v>
      </c>
      <c r="I557" s="787"/>
      <c r="J557" s="787"/>
      <c r="K557" s="788"/>
      <c r="L557" s="780" t="s">
        <v>486</v>
      </c>
      <c r="M557" s="34"/>
      <c r="N557" s="768"/>
      <c r="O557" s="34"/>
      <c r="P557" s="852" t="s">
        <v>508</v>
      </c>
    </row>
    <row r="558" spans="1:16">
      <c r="A558" s="444" t="s">
        <v>475</v>
      </c>
      <c r="B558" s="439" t="s">
        <v>228</v>
      </c>
      <c r="C558" s="767" t="s">
        <v>229</v>
      </c>
      <c r="D558" s="2333" t="s">
        <v>230</v>
      </c>
      <c r="E558" s="852" t="s">
        <v>55</v>
      </c>
      <c r="F558" s="2332" t="s">
        <v>56</v>
      </c>
      <c r="G558" s="2340" t="s">
        <v>771</v>
      </c>
      <c r="H558" s="784" t="s">
        <v>482</v>
      </c>
      <c r="I558" s="785" t="s">
        <v>483</v>
      </c>
      <c r="J558" s="866" t="s">
        <v>484</v>
      </c>
      <c r="K558" s="783" t="s">
        <v>485</v>
      </c>
      <c r="L558" s="790" t="s">
        <v>487</v>
      </c>
      <c r="M558" s="776" t="s">
        <v>488</v>
      </c>
      <c r="N558" s="774" t="s">
        <v>489</v>
      </c>
      <c r="O558" s="791" t="s">
        <v>490</v>
      </c>
      <c r="P558" s="853" t="s">
        <v>509</v>
      </c>
    </row>
    <row r="559" spans="1:16" ht="15" thickBot="1">
      <c r="A559" s="450" t="s">
        <v>476</v>
      </c>
      <c r="B559" s="482"/>
      <c r="C559" s="446"/>
      <c r="D559" s="2330" t="s">
        <v>6</v>
      </c>
      <c r="E559" s="447" t="s">
        <v>7</v>
      </c>
      <c r="F559" s="447" t="s">
        <v>8</v>
      </c>
      <c r="G559" s="449" t="s">
        <v>599</v>
      </c>
      <c r="H559" s="47"/>
      <c r="I559" s="797"/>
      <c r="K559" s="797"/>
      <c r="L559" s="794" t="s">
        <v>491</v>
      </c>
      <c r="M559" s="883" t="s">
        <v>492</v>
      </c>
      <c r="N559" s="795" t="s">
        <v>493</v>
      </c>
      <c r="O559" s="796" t="s">
        <v>494</v>
      </c>
      <c r="P559" s="854" t="s">
        <v>421</v>
      </c>
    </row>
    <row r="560" spans="1:16">
      <c r="A560" s="78"/>
      <c r="B560" s="1916" t="s">
        <v>182</v>
      </c>
      <c r="C560" s="1915"/>
      <c r="D560" s="801"/>
      <c r="E560" s="453"/>
      <c r="F560" s="453"/>
      <c r="G560" s="554"/>
      <c r="H560" s="453"/>
      <c r="I560" s="453"/>
      <c r="J560" s="453"/>
      <c r="K560" s="809"/>
      <c r="L560" s="824"/>
      <c r="M560" s="824"/>
      <c r="N560" s="832"/>
      <c r="O560" s="824"/>
      <c r="P560" s="928"/>
    </row>
    <row r="561" spans="1:16">
      <c r="A561" s="1813" t="str">
        <f>'12-18л. МЕНЮ '!I557</f>
        <v>54-2з/22г.</v>
      </c>
      <c r="B561" s="255" t="str">
        <f>'12-18л. МЕНЮ '!B557</f>
        <v>Огурец  свежий в нарезке</v>
      </c>
      <c r="C561" s="254">
        <f>'12-18л. МЕНЮ '!C557</f>
        <v>80</v>
      </c>
      <c r="D561" s="1763">
        <f>'12-18л. МЕНЮ '!D557</f>
        <v>0.64</v>
      </c>
      <c r="E561" s="1120">
        <f>'12-18л. МЕНЮ '!E557</f>
        <v>0.1</v>
      </c>
      <c r="F561" s="1120">
        <f>'12-18л. МЕНЮ '!F557</f>
        <v>2</v>
      </c>
      <c r="G561" s="817">
        <f>'12-18л. МЕНЮ '!G557</f>
        <v>11.3</v>
      </c>
      <c r="H561" s="348">
        <v>8</v>
      </c>
      <c r="I561" s="348">
        <v>0.03</v>
      </c>
      <c r="J561" s="348">
        <v>0.03</v>
      </c>
      <c r="K561" s="828">
        <v>8</v>
      </c>
      <c r="L561" s="1008">
        <v>18</v>
      </c>
      <c r="M561" s="256">
        <v>34</v>
      </c>
      <c r="N561" s="256">
        <v>11</v>
      </c>
      <c r="O561" s="256">
        <v>0.5</v>
      </c>
      <c r="P561" s="1047">
        <f>'12-18л. МЕНЮ '!H557</f>
        <v>1</v>
      </c>
    </row>
    <row r="562" spans="1:16">
      <c r="A562" s="1813" t="str">
        <f>'12-18л. МЕНЮ '!I558</f>
        <v>259/17</v>
      </c>
      <c r="B562" s="255" t="str">
        <f>'12-18л. МЕНЮ '!B558</f>
        <v>Жаркое по - дормашнему</v>
      </c>
      <c r="C562" s="254">
        <f>'12-18л. МЕНЮ '!C558</f>
        <v>210</v>
      </c>
      <c r="D562" s="1763">
        <f>'12-18л. МЕНЮ '!D558</f>
        <v>14.263</v>
      </c>
      <c r="E562" s="1120">
        <f>'12-18л. МЕНЮ '!E558</f>
        <v>35.78</v>
      </c>
      <c r="F562" s="1120">
        <f>'12-18л. МЕНЮ '!F558</f>
        <v>20.3</v>
      </c>
      <c r="G562" s="817">
        <f>'12-18л. МЕНЮ '!G558</f>
        <v>462.63</v>
      </c>
      <c r="H562" s="355">
        <v>10.47</v>
      </c>
      <c r="I562" s="355">
        <v>0.4</v>
      </c>
      <c r="J562" s="355">
        <v>0.87</v>
      </c>
      <c r="K562" s="812">
        <v>10.45</v>
      </c>
      <c r="L562" s="1009">
        <v>22.99</v>
      </c>
      <c r="M562" s="1009">
        <v>30.53</v>
      </c>
      <c r="N562" s="1009">
        <v>27.37</v>
      </c>
      <c r="O562" s="1009">
        <v>1.88</v>
      </c>
      <c r="P562" s="1047">
        <f>'12-18л. МЕНЮ '!H558</f>
        <v>53</v>
      </c>
    </row>
    <row r="563" spans="1:16">
      <c r="A563" s="1813" t="str">
        <f>'12-18л. МЕНЮ '!I559</f>
        <v>54-3гн/22</v>
      </c>
      <c r="B563" s="255" t="str">
        <f>'12-18л. МЕНЮ '!B559</f>
        <v>чай с лимоном и сахаром</v>
      </c>
      <c r="C563" s="254">
        <f>'12-18л. МЕНЮ '!C559</f>
        <v>200</v>
      </c>
      <c r="D563" s="1763">
        <f>'12-18л. МЕНЮ '!D559</f>
        <v>0.3</v>
      </c>
      <c r="E563" s="1120">
        <f>'12-18л. МЕНЮ '!E559</f>
        <v>0</v>
      </c>
      <c r="F563" s="1120">
        <f>'12-18л. МЕНЮ '!F559</f>
        <v>6.7</v>
      </c>
      <c r="G563" s="817">
        <f>'12-18л. МЕНЮ '!G559</f>
        <v>27.9</v>
      </c>
      <c r="H563" s="1009">
        <v>0.08</v>
      </c>
      <c r="I563" s="1009">
        <v>1.43E-2</v>
      </c>
      <c r="J563" s="1009">
        <v>1.3100000000000001E-2</v>
      </c>
      <c r="K563" s="812">
        <v>0</v>
      </c>
      <c r="L563" s="1796">
        <v>62.863999999999997</v>
      </c>
      <c r="M563" s="1009">
        <v>51.6</v>
      </c>
      <c r="N563" s="1009">
        <v>16.399999999999999</v>
      </c>
      <c r="O563" s="1009">
        <v>0.04</v>
      </c>
      <c r="P563" s="1047">
        <f>'12-18л. МЕНЮ '!H559</f>
        <v>70</v>
      </c>
    </row>
    <row r="564" spans="1:16">
      <c r="A564" s="1813" t="str">
        <f>'12-18л. МЕНЮ '!I560</f>
        <v>Пром.пр.</v>
      </c>
      <c r="B564" s="255" t="str">
        <f>'12-18л. МЕНЮ '!B560</f>
        <v>Хлеб пшеничный</v>
      </c>
      <c r="C564" s="254">
        <f>'12-18л. МЕНЮ '!C560</f>
        <v>50</v>
      </c>
      <c r="D564" s="1763">
        <f>'12-18л. МЕНЮ '!D560</f>
        <v>2.63</v>
      </c>
      <c r="E564" s="1120">
        <f>'12-18л. МЕНЮ '!E560</f>
        <v>0.35</v>
      </c>
      <c r="F564" s="1120">
        <f>'12-18л. МЕНЮ '!F560</f>
        <v>20.399999999999999</v>
      </c>
      <c r="G564" s="817">
        <f>'12-18л. МЕНЮ '!G560</f>
        <v>95.284000000000006</v>
      </c>
      <c r="H564" s="358">
        <v>0</v>
      </c>
      <c r="I564" s="358">
        <v>1.7999999999999999E-2</v>
      </c>
      <c r="J564" s="358">
        <v>0</v>
      </c>
      <c r="K564" s="808">
        <v>0</v>
      </c>
      <c r="L564" s="346">
        <v>78.58</v>
      </c>
      <c r="M564" s="346">
        <v>64.5</v>
      </c>
      <c r="N564" s="346">
        <v>20.5</v>
      </c>
      <c r="O564" s="346">
        <v>0.05</v>
      </c>
      <c r="P564" s="1047">
        <f>'12-18л. МЕНЮ '!H560</f>
        <v>12</v>
      </c>
    </row>
    <row r="565" spans="1:16" ht="15" thickBot="1">
      <c r="A565" s="2014" t="str">
        <f>'12-18л. МЕНЮ '!I561</f>
        <v>Пром.пр.</v>
      </c>
      <c r="B565" s="1919" t="str">
        <f>'12-18л. МЕНЮ '!B561</f>
        <v>Хлеб ржаной</v>
      </c>
      <c r="C565" s="417">
        <f>'12-18л. МЕНЮ '!C561</f>
        <v>40</v>
      </c>
      <c r="D565" s="1984">
        <f>'12-18л. МЕНЮ '!D561</f>
        <v>2.2599999999999998</v>
      </c>
      <c r="E565" s="358">
        <f>'12-18л. МЕНЮ '!E561</f>
        <v>0.48</v>
      </c>
      <c r="F565" s="358">
        <f>'12-18л. МЕНЮ '!F561</f>
        <v>16.739999999999998</v>
      </c>
      <c r="G565" s="886">
        <f>'12-18л. МЕНЮ '!G561</f>
        <v>80.319999999999993</v>
      </c>
      <c r="H565" s="256">
        <v>0</v>
      </c>
      <c r="I565" s="256">
        <v>0.08</v>
      </c>
      <c r="J565" s="256">
        <v>0</v>
      </c>
      <c r="K565" s="555">
        <v>0</v>
      </c>
      <c r="L565" s="256">
        <v>33.200000000000003</v>
      </c>
      <c r="M565" s="256">
        <v>50.54</v>
      </c>
      <c r="N565" s="256">
        <v>17.68</v>
      </c>
      <c r="O565" s="2918">
        <v>0.04</v>
      </c>
      <c r="P565" s="1047">
        <f>'12-18л. МЕНЮ '!H561</f>
        <v>13</v>
      </c>
    </row>
    <row r="566" spans="1:16">
      <c r="A566" s="896" t="s">
        <v>251</v>
      </c>
      <c r="B566" s="2044"/>
      <c r="C566" s="1945">
        <f>'12-18л. МЕНЮ '!C562</f>
        <v>580</v>
      </c>
      <c r="D566" s="2366">
        <f>'12-18л. МЕНЮ '!D562</f>
        <v>20.093000000000004</v>
      </c>
      <c r="E566" s="2423">
        <f>'12-18л. МЕНЮ '!E562</f>
        <v>36.71</v>
      </c>
      <c r="F566" s="2423">
        <f>'12-18л. МЕНЮ '!F562</f>
        <v>66.14</v>
      </c>
      <c r="G566" s="2424">
        <f>'12-18л. МЕНЮ '!G562</f>
        <v>677.43399999999997</v>
      </c>
      <c r="H566" s="1834">
        <f t="shared" ref="H566:O566" si="112">SUM(H561:H565)</f>
        <v>18.549999999999997</v>
      </c>
      <c r="I566" s="1833">
        <f t="shared" si="112"/>
        <v>0.5423</v>
      </c>
      <c r="J566" s="1833">
        <f t="shared" si="112"/>
        <v>0.91310000000000002</v>
      </c>
      <c r="K566" s="1835">
        <f t="shared" si="112"/>
        <v>18.45</v>
      </c>
      <c r="L566" s="1835">
        <f t="shared" si="112"/>
        <v>215.63399999999996</v>
      </c>
      <c r="M566" s="1835">
        <f t="shared" si="112"/>
        <v>231.17</v>
      </c>
      <c r="N566" s="1835">
        <f t="shared" si="112"/>
        <v>92.950000000000017</v>
      </c>
      <c r="O566" s="2138">
        <f t="shared" si="112"/>
        <v>2.5099999999999998</v>
      </c>
      <c r="P566" s="926"/>
    </row>
    <row r="567" spans="1:16">
      <c r="A567" s="872"/>
      <c r="B567" s="1496" t="s">
        <v>11</v>
      </c>
      <c r="C567" s="1494">
        <v>0.25</v>
      </c>
      <c r="D567" s="2337">
        <f>'12-18л. МЕНЮ '!D563</f>
        <v>22.5</v>
      </c>
      <c r="E567" s="2385">
        <f>'12-18л. МЕНЮ '!E563</f>
        <v>23</v>
      </c>
      <c r="F567" s="2385">
        <f>'12-18л. МЕНЮ '!F563</f>
        <v>95.75</v>
      </c>
      <c r="G567" s="2386">
        <f>'12-18л. МЕНЮ '!G563</f>
        <v>680</v>
      </c>
      <c r="H567" s="930">
        <v>17.5</v>
      </c>
      <c r="I567" s="930">
        <v>0.35</v>
      </c>
      <c r="J567" s="931">
        <v>0.4</v>
      </c>
      <c r="K567" s="939">
        <v>225</v>
      </c>
      <c r="L567" s="905">
        <v>300</v>
      </c>
      <c r="M567" s="933">
        <v>300</v>
      </c>
      <c r="N567" s="939">
        <v>75</v>
      </c>
      <c r="O567" s="2351">
        <v>4.5</v>
      </c>
      <c r="P567" s="926"/>
    </row>
    <row r="568" spans="1:16" ht="15" thickBot="1">
      <c r="A568" s="252"/>
      <c r="B568" s="856" t="s">
        <v>589</v>
      </c>
      <c r="C568" s="857" t="s">
        <v>249</v>
      </c>
      <c r="D568" s="2315">
        <f>'12-18л. МЕНЮ '!D564</f>
        <v>-2.6744444444444397</v>
      </c>
      <c r="E568" s="1789">
        <f>'12-18л. МЕНЮ '!E564</f>
        <v>14.902173913043477</v>
      </c>
      <c r="F568" s="1789">
        <f>'12-18л. МЕНЮ '!F564</f>
        <v>-7.7310704960835501</v>
      </c>
      <c r="G568" s="2295">
        <f>'12-18л. МЕНЮ '!G564</f>
        <v>-9.4338235294120665E-2</v>
      </c>
      <c r="H568" s="893">
        <f t="shared" ref="H568:O568" si="113">(H566*100/H611)-25</f>
        <v>1.4999999999999964</v>
      </c>
      <c r="I568" s="2008">
        <f t="shared" si="113"/>
        <v>13.735714285714288</v>
      </c>
      <c r="J568" s="2008">
        <f t="shared" si="113"/>
        <v>32.068750000000001</v>
      </c>
      <c r="K568" s="2008">
        <f t="shared" si="113"/>
        <v>-22.95</v>
      </c>
      <c r="L568" s="2008">
        <f t="shared" si="113"/>
        <v>-7.0305000000000035</v>
      </c>
      <c r="M568" s="2008">
        <f t="shared" si="113"/>
        <v>-5.735833333333332</v>
      </c>
      <c r="N568" s="2008">
        <f t="shared" si="113"/>
        <v>5.9833333333333378</v>
      </c>
      <c r="O568" s="2137">
        <f t="shared" si="113"/>
        <v>-11.055555555555557</v>
      </c>
      <c r="P568" s="926"/>
    </row>
    <row r="569" spans="1:16">
      <c r="A569" s="78"/>
      <c r="B569" s="1916" t="s">
        <v>142</v>
      </c>
      <c r="C569" s="46"/>
      <c r="D569" s="830"/>
      <c r="E569" s="824"/>
      <c r="F569" s="824"/>
      <c r="G569" s="868"/>
      <c r="H569" s="824"/>
      <c r="I569" s="824"/>
      <c r="J569" s="824"/>
      <c r="K569" s="824"/>
      <c r="L569" s="824"/>
      <c r="M569" s="824"/>
      <c r="N569" s="831"/>
      <c r="O569" s="824"/>
      <c r="P569" s="926"/>
    </row>
    <row r="570" spans="1:16">
      <c r="A570" s="2020" t="str">
        <f>'12-18л. МЕНЮ '!I566</f>
        <v>54-3з/22г.</v>
      </c>
      <c r="B570" s="255" t="str">
        <f>'12-18л. МЕНЮ '!B566</f>
        <v>Помидор  свежий  в нарезке</v>
      </c>
      <c r="C570" s="254">
        <f>'12-18л. МЕНЮ '!C566</f>
        <v>80</v>
      </c>
      <c r="D570" s="350">
        <f>'12-18л. МЕНЮ '!D566</f>
        <v>0.93400000000000005</v>
      </c>
      <c r="E570" s="348">
        <f>'12-18л. МЕНЮ '!E566</f>
        <v>0.13400000000000001</v>
      </c>
      <c r="F570" s="348">
        <f>'12-18л. МЕНЮ '!F566</f>
        <v>3.0667</v>
      </c>
      <c r="G570" s="812">
        <f>'12-18л. МЕНЮ '!G566</f>
        <v>17.067</v>
      </c>
      <c r="H570" s="256">
        <v>20</v>
      </c>
      <c r="I570" s="256">
        <v>5.3400000000000003E-2</v>
      </c>
      <c r="J570" s="256">
        <v>0.03</v>
      </c>
      <c r="K570" s="772">
        <v>106.4</v>
      </c>
      <c r="L570" s="256">
        <v>11.2</v>
      </c>
      <c r="M570" s="1008">
        <v>21.334</v>
      </c>
      <c r="N570" s="256">
        <v>16</v>
      </c>
      <c r="O570" s="869">
        <v>0.72</v>
      </c>
      <c r="P570" s="1047">
        <f>'12-18л. МЕНЮ '!H566</f>
        <v>2</v>
      </c>
    </row>
    <row r="571" spans="1:16">
      <c r="A571" s="2020" t="str">
        <f>'12-18л. МЕНЮ '!I567</f>
        <v>ТТК / 88/17</v>
      </c>
      <c r="B571" s="255" t="str">
        <f>'12-18л. МЕНЮ '!B567</f>
        <v>Щи из свежей. капусты с картофелем</v>
      </c>
      <c r="C571" s="254">
        <f>'12-18л. МЕНЮ '!C567</f>
        <v>250</v>
      </c>
      <c r="D571" s="350">
        <f>'12-18л. МЕНЮ '!D567</f>
        <v>2.3279999999999998</v>
      </c>
      <c r="E571" s="348">
        <f>'12-18л. МЕНЮ '!E567</f>
        <v>3.7210000000000001</v>
      </c>
      <c r="F571" s="348">
        <f>'12-18л. МЕНЮ '!F567</f>
        <v>8.3190000000000008</v>
      </c>
      <c r="G571" s="812">
        <f>'12-18л. МЕНЮ '!G567</f>
        <v>75.911000000000001</v>
      </c>
      <c r="H571" s="355">
        <v>5.4720000000000004</v>
      </c>
      <c r="I571" s="355">
        <v>4.8300000000000003E-2</v>
      </c>
      <c r="J571" s="355">
        <v>4.9799999999999997E-2</v>
      </c>
      <c r="K571" s="772">
        <v>134.99</v>
      </c>
      <c r="L571" s="1009">
        <v>36.61</v>
      </c>
      <c r="M571" s="1009">
        <v>47.29</v>
      </c>
      <c r="N571" s="1009">
        <v>19.13</v>
      </c>
      <c r="O571" s="2475">
        <v>0.79900000000000004</v>
      </c>
      <c r="P571" s="1047">
        <f>'12-18л. МЕНЮ '!H567</f>
        <v>17</v>
      </c>
    </row>
    <row r="572" spans="1:16">
      <c r="A572" s="2020" t="str">
        <f>'12-18л. МЕНЮ '!I568</f>
        <v>234/17</v>
      </c>
      <c r="B572" s="255" t="str">
        <f>'12-18л. МЕНЮ '!B568</f>
        <v>Биточек  рыбный (минтай)</v>
      </c>
      <c r="C572" s="254" t="str">
        <f>'12-18л. МЕНЮ '!C568</f>
        <v>90 / 20</v>
      </c>
      <c r="D572" s="350">
        <f>'12-18л. МЕНЮ '!D568</f>
        <v>15.249000000000001</v>
      </c>
      <c r="E572" s="348">
        <f>'12-18л. МЕНЮ '!E568</f>
        <v>6.8780000000000001</v>
      </c>
      <c r="F572" s="348">
        <f>'12-18л. МЕНЮ '!F568</f>
        <v>16.300999999999998</v>
      </c>
      <c r="G572" s="812">
        <f>'12-18л. МЕНЮ '!G568</f>
        <v>188.102</v>
      </c>
      <c r="H572" s="1009">
        <v>0.23200000000000001</v>
      </c>
      <c r="I572" s="1142">
        <v>0.09</v>
      </c>
      <c r="J572" s="1142">
        <v>1.11E-2</v>
      </c>
      <c r="K572" s="772">
        <v>9.6829999999999998</v>
      </c>
      <c r="L572" s="1009">
        <v>52.841500000000003</v>
      </c>
      <c r="M572" s="1142">
        <v>82.83</v>
      </c>
      <c r="N572" s="355">
        <v>47.631</v>
      </c>
      <c r="O572" s="1009">
        <v>1.1060000000000001</v>
      </c>
      <c r="P572" s="1047">
        <f>'12-18л. МЕНЮ '!H568</f>
        <v>60</v>
      </c>
    </row>
    <row r="573" spans="1:16">
      <c r="A573" s="2020" t="str">
        <f>'12-18л. МЕНЮ '!I569</f>
        <v>303/17</v>
      </c>
      <c r="B573" s="255" t="str">
        <f>'12-18л. МЕНЮ '!B569</f>
        <v>Каша вязкая ( пшёная )</v>
      </c>
      <c r="C573" s="254">
        <f>'12-18л. МЕНЮ '!C569</f>
        <v>180</v>
      </c>
      <c r="D573" s="350">
        <f>'12-18л. МЕНЮ '!D569</f>
        <v>4.7750000000000004</v>
      </c>
      <c r="E573" s="348">
        <f>'12-18л. МЕНЮ '!E569</f>
        <v>5.5449999999999999</v>
      </c>
      <c r="F573" s="348">
        <f>'12-18л. МЕНЮ '!F569</f>
        <v>36.436</v>
      </c>
      <c r="G573" s="812">
        <f>'12-18л. МЕНЮ '!G569</f>
        <v>214.91499999999999</v>
      </c>
      <c r="H573" s="355">
        <v>0</v>
      </c>
      <c r="I573" s="363">
        <v>0.13385</v>
      </c>
      <c r="J573" s="363">
        <v>1.6E-2</v>
      </c>
      <c r="K573" s="772">
        <v>19.033000000000001</v>
      </c>
      <c r="L573" s="1009">
        <v>13.19</v>
      </c>
      <c r="M573" s="2475">
        <v>9.0540000000000003</v>
      </c>
      <c r="N573" s="359">
        <v>3.1313</v>
      </c>
      <c r="O573" s="1009">
        <v>1.0348999999999999</v>
      </c>
      <c r="P573" s="1047">
        <f>'12-18л. МЕНЮ '!H569</f>
        <v>28</v>
      </c>
    </row>
    <row r="574" spans="1:16">
      <c r="A574" s="2020" t="str">
        <f>'12-18л. МЕНЮ '!I570</f>
        <v>389/17</v>
      </c>
      <c r="B574" s="255" t="str">
        <f>'12-18л. МЕНЮ '!B570</f>
        <v>Сок фруктовый (персиковый)</v>
      </c>
      <c r="C574" s="254">
        <f>'12-18л. МЕНЮ '!C570</f>
        <v>200</v>
      </c>
      <c r="D574" s="350">
        <f>'12-18л. МЕНЮ '!D570</f>
        <v>1.6</v>
      </c>
      <c r="E574" s="348">
        <f>'12-18л. МЕНЮ '!E570</f>
        <v>0.2</v>
      </c>
      <c r="F574" s="348">
        <f>'12-18л. МЕНЮ '!F570</f>
        <v>18.2</v>
      </c>
      <c r="G574" s="812">
        <f>'12-18л. МЕНЮ '!G570</f>
        <v>81</v>
      </c>
      <c r="H574" s="348">
        <v>2.33</v>
      </c>
      <c r="I574" s="348">
        <v>2E-3</v>
      </c>
      <c r="J574" s="348">
        <v>4.0000000000000001E-3</v>
      </c>
      <c r="K574" s="555">
        <v>0</v>
      </c>
      <c r="L574" s="256">
        <v>70.400000000000006</v>
      </c>
      <c r="M574" s="256">
        <v>36</v>
      </c>
      <c r="N574" s="256">
        <v>0.8</v>
      </c>
      <c r="O574" s="256">
        <v>1.31</v>
      </c>
      <c r="P574" s="1047">
        <f>'12-18л. МЕНЮ '!H570</f>
        <v>65</v>
      </c>
    </row>
    <row r="575" spans="1:16">
      <c r="A575" s="2020" t="str">
        <f>'12-18л. МЕНЮ '!I571</f>
        <v>Пром.пр.</v>
      </c>
      <c r="B575" s="255" t="str">
        <f>'12-18л. МЕНЮ '!B571</f>
        <v xml:space="preserve">Печенье </v>
      </c>
      <c r="C575" s="254">
        <f>'12-18л. МЕНЮ '!C571</f>
        <v>30</v>
      </c>
      <c r="D575" s="350">
        <f>'12-18л. МЕНЮ '!D571</f>
        <v>1.5</v>
      </c>
      <c r="E575" s="348">
        <f>'12-18л. МЕНЮ '!E571</f>
        <v>5.367</v>
      </c>
      <c r="F575" s="348">
        <f>'12-18л. МЕНЮ '!F571</f>
        <v>19.664999999999999</v>
      </c>
      <c r="G575" s="812">
        <f>'12-18л. МЕНЮ '!G571</f>
        <v>136.96</v>
      </c>
      <c r="H575" s="1009">
        <v>0</v>
      </c>
      <c r="I575" s="1009">
        <v>0</v>
      </c>
      <c r="J575" s="1009">
        <v>0</v>
      </c>
      <c r="K575" s="772">
        <v>0</v>
      </c>
      <c r="L575" s="1756">
        <v>0</v>
      </c>
      <c r="M575" s="1009">
        <v>0</v>
      </c>
      <c r="N575" s="1009">
        <v>0</v>
      </c>
      <c r="O575" s="1759">
        <v>0</v>
      </c>
      <c r="P575" s="1047">
        <f>'12-18л. МЕНЮ '!H571</f>
        <v>14</v>
      </c>
    </row>
    <row r="576" spans="1:16">
      <c r="A576" s="2020" t="str">
        <f>'12-18л. МЕНЮ '!I572</f>
        <v>Пром.пр.</v>
      </c>
      <c r="B576" s="255" t="str">
        <f>'12-18л. МЕНЮ '!B572</f>
        <v>Хлеб пшеничный</v>
      </c>
      <c r="C576" s="254">
        <f>'12-18л. МЕНЮ '!C572</f>
        <v>60</v>
      </c>
      <c r="D576" s="350">
        <f>'12-18л. МЕНЮ '!D572</f>
        <v>3.1560000000000001</v>
      </c>
      <c r="E576" s="348">
        <f>'12-18л. МЕНЮ '!E572</f>
        <v>0.42</v>
      </c>
      <c r="F576" s="348">
        <f>'12-18л. МЕНЮ '!F572</f>
        <v>24.48</v>
      </c>
      <c r="G576" s="812">
        <f>'12-18л. МЕНЮ '!G572</f>
        <v>114.34</v>
      </c>
      <c r="H576" s="1009">
        <v>0</v>
      </c>
      <c r="I576" s="1009">
        <v>2.1000000000000001E-2</v>
      </c>
      <c r="J576" s="1009">
        <v>0</v>
      </c>
      <c r="K576" s="772">
        <v>0</v>
      </c>
      <c r="L576" s="1009">
        <v>94.296000000000006</v>
      </c>
      <c r="M576" s="1009">
        <v>77.400000000000006</v>
      </c>
      <c r="N576" s="1009">
        <v>24.6</v>
      </c>
      <c r="O576" s="1758">
        <v>0.06</v>
      </c>
      <c r="P576" s="1047">
        <f>'12-18л. МЕНЮ '!H572</f>
        <v>12</v>
      </c>
    </row>
    <row r="577" spans="1:16">
      <c r="A577" s="2020" t="str">
        <f>'12-18л. МЕНЮ '!I573</f>
        <v>Пром.пр.</v>
      </c>
      <c r="B577" s="255" t="str">
        <f>'12-18л. МЕНЮ '!B573</f>
        <v>Хлеб ржаной</v>
      </c>
      <c r="C577" s="254">
        <f>'12-18л. МЕНЮ '!C573</f>
        <v>40</v>
      </c>
      <c r="D577" s="350">
        <f>'12-18л. МЕНЮ '!D573</f>
        <v>2.2599999999999998</v>
      </c>
      <c r="E577" s="348">
        <f>'12-18л. МЕНЮ '!E573</f>
        <v>0.48</v>
      </c>
      <c r="F577" s="348">
        <f>'12-18л. МЕНЮ '!F573</f>
        <v>16.739999999999998</v>
      </c>
      <c r="G577" s="812">
        <f>'12-18л. МЕНЮ '!G573</f>
        <v>80.319999999999993</v>
      </c>
      <c r="H577" s="256">
        <v>0</v>
      </c>
      <c r="I577" s="256">
        <v>0.08</v>
      </c>
      <c r="J577" s="256">
        <v>0</v>
      </c>
      <c r="K577" s="555">
        <v>0</v>
      </c>
      <c r="L577" s="256">
        <v>33.200000000000003</v>
      </c>
      <c r="M577" s="256">
        <v>50.54</v>
      </c>
      <c r="N577" s="256">
        <v>17.68</v>
      </c>
      <c r="O577" s="2918">
        <v>0.04</v>
      </c>
      <c r="P577" s="1047">
        <v>56.55</v>
      </c>
    </row>
    <row r="578" spans="1:16" ht="15" thickBot="1">
      <c r="A578" s="2026" t="str">
        <f>'12-18л. МЕНЮ '!I574</f>
        <v>82 / 21</v>
      </c>
      <c r="B578" s="1919" t="str">
        <f>'12-18л. МЕНЮ '!B574</f>
        <v>Плоды свежие (яблоко )</v>
      </c>
      <c r="C578" s="417">
        <f>'12-18л. МЕНЮ '!C574</f>
        <v>100</v>
      </c>
      <c r="D578" s="1984">
        <f>'12-18л. МЕНЮ '!D574</f>
        <v>0.4</v>
      </c>
      <c r="E578" s="358">
        <f>'12-18л. МЕНЮ '!E574</f>
        <v>0.4</v>
      </c>
      <c r="F578" s="358">
        <f>'12-18л. МЕНЮ '!F574</f>
        <v>9.8000000000000007</v>
      </c>
      <c r="G578" s="886">
        <f>'12-18л. МЕНЮ '!G574</f>
        <v>44</v>
      </c>
      <c r="H578" s="898">
        <v>7</v>
      </c>
      <c r="I578" s="898">
        <v>0.03</v>
      </c>
      <c r="J578" s="898">
        <v>0.02</v>
      </c>
      <c r="K578" s="870">
        <v>0</v>
      </c>
      <c r="L578" s="898">
        <v>16.100000000000001</v>
      </c>
      <c r="M578" s="898">
        <v>11</v>
      </c>
      <c r="N578" s="898">
        <v>9</v>
      </c>
      <c r="O578" s="898">
        <v>2.21</v>
      </c>
      <c r="P578" s="1047">
        <f>'12-18л. МЕНЮ '!H574</f>
        <v>80</v>
      </c>
    </row>
    <row r="579" spans="1:16" ht="11.25" customHeight="1">
      <c r="A579" s="469" t="s">
        <v>239</v>
      </c>
      <c r="B579" s="1983"/>
      <c r="C579" s="1851">
        <f>'12-18л. МЕНЮ '!C575</f>
        <v>940</v>
      </c>
      <c r="D579" s="2363">
        <f>'12-18л. МЕНЮ '!D575</f>
        <v>32.201999999999998</v>
      </c>
      <c r="E579" s="2364">
        <f>'12-18л. МЕНЮ '!E575</f>
        <v>23.145</v>
      </c>
      <c r="F579" s="2364">
        <f>'12-18л. МЕНЮ '!F575</f>
        <v>153.0077</v>
      </c>
      <c r="G579" s="2357">
        <f>'12-18л. МЕНЮ '!G575</f>
        <v>952.61500000000001</v>
      </c>
      <c r="H579" s="258">
        <f t="shared" ref="H579:O579" si="114">SUM(H570:H578)</f>
        <v>35.033999999999999</v>
      </c>
      <c r="I579" s="258">
        <f t="shared" si="114"/>
        <v>0.45855000000000001</v>
      </c>
      <c r="J579" s="258">
        <f t="shared" si="114"/>
        <v>0.13089999999999999</v>
      </c>
      <c r="K579" s="834">
        <f t="shared" si="114"/>
        <v>270.10599999999999</v>
      </c>
      <c r="L579" s="834">
        <f t="shared" si="114"/>
        <v>327.83750000000003</v>
      </c>
      <c r="M579" s="258">
        <f t="shared" si="114"/>
        <v>335.44800000000004</v>
      </c>
      <c r="N579" s="258">
        <f t="shared" si="114"/>
        <v>137.97229999999999</v>
      </c>
      <c r="O579" s="713">
        <f t="shared" si="114"/>
        <v>7.2798999999999996</v>
      </c>
      <c r="P579" s="2108"/>
    </row>
    <row r="580" spans="1:16">
      <c r="A580" s="872"/>
      <c r="B580" s="873" t="s">
        <v>11</v>
      </c>
      <c r="C580" s="1491">
        <v>0.35</v>
      </c>
      <c r="D580" s="2354">
        <f>'12-18л. МЕНЮ '!D576</f>
        <v>31.5</v>
      </c>
      <c r="E580" s="2355">
        <f>'12-18л. МЕНЮ '!E576</f>
        <v>32.200000000000003</v>
      </c>
      <c r="F580" s="2355">
        <f>'12-18л. МЕНЮ '!F576</f>
        <v>134.05000000000001</v>
      </c>
      <c r="G580" s="2341">
        <f>'12-18л. МЕНЮ '!G576</f>
        <v>952</v>
      </c>
      <c r="H580" s="930">
        <v>24.5</v>
      </c>
      <c r="I580" s="930">
        <v>0.49</v>
      </c>
      <c r="J580" s="931">
        <v>0.56000000000000005</v>
      </c>
      <c r="K580" s="939">
        <v>315</v>
      </c>
      <c r="L580" s="905">
        <v>420</v>
      </c>
      <c r="M580" s="933">
        <v>420</v>
      </c>
      <c r="N580" s="939">
        <v>105</v>
      </c>
      <c r="O580" s="2351">
        <v>6.3</v>
      </c>
      <c r="P580" s="2108"/>
    </row>
    <row r="581" spans="1:16" ht="15" thickBot="1">
      <c r="A581" s="429"/>
      <c r="B581" s="1943" t="s">
        <v>589</v>
      </c>
      <c r="C581" s="1949" t="s">
        <v>249</v>
      </c>
      <c r="D581" s="487">
        <f>'12-18л. МЕНЮ '!D577</f>
        <v>0.78000000000000114</v>
      </c>
      <c r="E581" s="489">
        <f>'12-18л. МЕНЮ '!E577</f>
        <v>-9.8423913043478244</v>
      </c>
      <c r="F581" s="489">
        <f>'12-18л. МЕНЮ '!F577</f>
        <v>4.9497911227154034</v>
      </c>
      <c r="G581" s="1817">
        <f>'12-18л. МЕНЮ '!G577</f>
        <v>2.2610294117647811E-2</v>
      </c>
      <c r="H581" s="893">
        <f t="shared" ref="H581:O581" si="115">(H579*100/H611)-35</f>
        <v>15.048571428571428</v>
      </c>
      <c r="I581" s="893">
        <f t="shared" si="115"/>
        <v>-2.2464285714285666</v>
      </c>
      <c r="J581" s="893">
        <f t="shared" si="115"/>
        <v>-26.818750000000001</v>
      </c>
      <c r="K581" s="893">
        <f t="shared" si="115"/>
        <v>-4.9882222222222232</v>
      </c>
      <c r="L581" s="893">
        <f t="shared" si="115"/>
        <v>-7.6802083333333329</v>
      </c>
      <c r="M581" s="893">
        <f t="shared" si="115"/>
        <v>-7.0459999999999958</v>
      </c>
      <c r="N581" s="893">
        <f t="shared" si="115"/>
        <v>10.990766666666666</v>
      </c>
      <c r="O581" s="901">
        <f t="shared" si="115"/>
        <v>5.4438888888888926</v>
      </c>
      <c r="P581" s="2108"/>
    </row>
    <row r="582" spans="1:16" ht="13.5" customHeight="1">
      <c r="A582" s="744"/>
      <c r="B582" s="1916" t="s">
        <v>287</v>
      </c>
      <c r="C582" s="46"/>
      <c r="D582" s="829"/>
      <c r="E582" s="822"/>
      <c r="F582" s="822"/>
      <c r="G582" s="899"/>
      <c r="H582" s="822"/>
      <c r="I582" s="822"/>
      <c r="J582" s="822"/>
      <c r="K582" s="822"/>
      <c r="L582" s="822"/>
      <c r="M582" s="822"/>
      <c r="N582" s="822"/>
      <c r="O582" s="822"/>
      <c r="P582" s="926"/>
    </row>
    <row r="583" spans="1:16">
      <c r="A583" s="1816" t="str">
        <f>'12-18л. МЕНЮ '!I579</f>
        <v>54-46гн/22</v>
      </c>
      <c r="B583" s="255" t="str">
        <f>'12-18л. МЕНЮ '!B579</f>
        <v>Чай фруктовый</v>
      </c>
      <c r="C583" s="272">
        <f>'12-18л. МЕНЮ '!C579</f>
        <v>200</v>
      </c>
      <c r="D583" s="1755">
        <f>'12-18л. МЕНЮ '!D579</f>
        <v>0.248</v>
      </c>
      <c r="E583" s="357">
        <f>'12-18л. МЕНЮ '!E579</f>
        <v>4.8000000000000001E-2</v>
      </c>
      <c r="F583" s="357">
        <f>'12-18л. МЕНЮ '!F579</f>
        <v>7.6760000000000002</v>
      </c>
      <c r="G583" s="886">
        <f>'12-18л. МЕНЮ '!G579</f>
        <v>32.130000000000003</v>
      </c>
      <c r="H583" s="357">
        <v>0.5</v>
      </c>
      <c r="I583" s="357">
        <v>0</v>
      </c>
      <c r="J583" s="357">
        <v>0.01</v>
      </c>
      <c r="K583" s="870">
        <v>0.6996</v>
      </c>
      <c r="L583" s="898">
        <v>6.2</v>
      </c>
      <c r="M583" s="898">
        <v>8.4</v>
      </c>
      <c r="N583" s="898">
        <v>4.7</v>
      </c>
      <c r="O583" s="898">
        <v>0.9</v>
      </c>
      <c r="P583" s="463">
        <f>'12-18л. МЕНЮ '!H579</f>
        <v>71</v>
      </c>
    </row>
    <row r="584" spans="1:16">
      <c r="A584" s="2076" t="str">
        <f>'12-18л. МЕНЮ '!I580</f>
        <v>165 /17</v>
      </c>
      <c r="B584" s="255" t="str">
        <f>'12-18л. МЕНЮ '!B580</f>
        <v>Запеканка овощная</v>
      </c>
      <c r="C584" s="272" t="str">
        <f>'12-18л. МЕНЮ '!C580</f>
        <v>140/ 40</v>
      </c>
      <c r="D584" s="1755">
        <f>'12-18л. МЕНЮ '!D580</f>
        <v>6.6130000000000004</v>
      </c>
      <c r="E584" s="357">
        <f>'12-18л. МЕНЮ '!E580</f>
        <v>7.39</v>
      </c>
      <c r="F584" s="357">
        <f>'12-18л. МЕНЮ '!F580</f>
        <v>25.459</v>
      </c>
      <c r="G584" s="886">
        <f>'12-18л. МЕНЮ '!G580</f>
        <v>194.8</v>
      </c>
      <c r="H584" s="1120">
        <v>4.3920000000000003</v>
      </c>
      <c r="I584" s="355">
        <v>7.8E-2</v>
      </c>
      <c r="J584" s="355">
        <v>5.1999999999999998E-2</v>
      </c>
      <c r="K584" s="772">
        <v>34.835999999999999</v>
      </c>
      <c r="L584" s="1756">
        <v>113.54</v>
      </c>
      <c r="M584" s="1009">
        <v>36.637</v>
      </c>
      <c r="N584" s="1009">
        <v>12.465999999999999</v>
      </c>
      <c r="O584" s="1009">
        <v>1.33</v>
      </c>
      <c r="P584" s="463">
        <f>'12-18л. МЕНЮ '!H580</f>
        <v>34</v>
      </c>
    </row>
    <row r="585" spans="1:16" ht="15" thickBot="1">
      <c r="A585" s="2077" t="str">
        <f>'12-18л. МЕНЮ '!I581</f>
        <v>Пром.пр.</v>
      </c>
      <c r="B585" s="1919" t="str">
        <f>'12-18л. МЕНЮ '!B581</f>
        <v>Хлеб ржаной</v>
      </c>
      <c r="C585" s="1979">
        <f>'12-18л. МЕНЮ '!C581</f>
        <v>20</v>
      </c>
      <c r="D585" s="1755">
        <f>'12-18л. МЕНЮ '!D581</f>
        <v>1.1299999999999999</v>
      </c>
      <c r="E585" s="357">
        <f>'12-18л. МЕНЮ '!E581</f>
        <v>0.24</v>
      </c>
      <c r="F585" s="357">
        <f>'12-18л. МЕНЮ '!F581</f>
        <v>8.3699999999999992</v>
      </c>
      <c r="G585" s="886">
        <f>'12-18л. МЕНЮ '!G581</f>
        <v>40.159999999999997</v>
      </c>
      <c r="H585" s="256">
        <v>0</v>
      </c>
      <c r="I585" s="256">
        <v>0.04</v>
      </c>
      <c r="J585" s="256">
        <v>0</v>
      </c>
      <c r="K585" s="772">
        <v>0</v>
      </c>
      <c r="L585" s="256">
        <v>16.600000000000001</v>
      </c>
      <c r="M585" s="256">
        <v>25.27</v>
      </c>
      <c r="N585" s="256">
        <v>8.84</v>
      </c>
      <c r="O585" s="2918">
        <v>0.02</v>
      </c>
      <c r="P585" s="463">
        <f>'12-18л. МЕНЮ '!H581</f>
        <v>13</v>
      </c>
    </row>
    <row r="586" spans="1:16">
      <c r="A586" s="469" t="s">
        <v>312</v>
      </c>
      <c r="B586" s="1501"/>
      <c r="C586" s="1980">
        <f>'12-18л. МЕНЮ '!C582</f>
        <v>400</v>
      </c>
      <c r="D586" s="479">
        <f>'12-18л. МЕНЮ '!D582</f>
        <v>7.9910000000000005</v>
      </c>
      <c r="E586" s="793">
        <f>'12-18л. МЕНЮ '!E582</f>
        <v>7.6779999999999999</v>
      </c>
      <c r="F586" s="793">
        <f>'12-18л. МЕНЮ '!F582</f>
        <v>41.504999999999995</v>
      </c>
      <c r="G586" s="2394">
        <f>'12-18л. МЕНЮ '!G582</f>
        <v>267.09000000000003</v>
      </c>
      <c r="H586" s="258">
        <f t="shared" ref="H586:O586" si="116">SUM(H583:H585)</f>
        <v>4.8920000000000003</v>
      </c>
      <c r="I586" s="258">
        <f t="shared" si="116"/>
        <v>0.11799999999999999</v>
      </c>
      <c r="J586" s="258">
        <f t="shared" si="116"/>
        <v>6.2E-2</v>
      </c>
      <c r="K586" s="834">
        <f t="shared" si="116"/>
        <v>35.535599999999995</v>
      </c>
      <c r="L586" s="834">
        <f t="shared" si="116"/>
        <v>136.34</v>
      </c>
      <c r="M586" s="258">
        <f t="shared" si="116"/>
        <v>70.307000000000002</v>
      </c>
      <c r="N586" s="258">
        <f t="shared" si="116"/>
        <v>26.006</v>
      </c>
      <c r="O586" s="713">
        <f t="shared" si="116"/>
        <v>2.25</v>
      </c>
      <c r="P586" s="315"/>
    </row>
    <row r="587" spans="1:16">
      <c r="A587" s="872"/>
      <c r="B587" s="873" t="s">
        <v>11</v>
      </c>
      <c r="C587" s="1491">
        <v>0.1</v>
      </c>
      <c r="D587" s="2390">
        <f>'12-18л. МЕНЮ '!D583</f>
        <v>9</v>
      </c>
      <c r="E587" s="2391">
        <f>'12-18л. МЕНЮ '!E583</f>
        <v>9.1999999999999993</v>
      </c>
      <c r="F587" s="2391">
        <f>'12-18л. МЕНЮ '!F583</f>
        <v>38.299999999999997</v>
      </c>
      <c r="G587" s="939">
        <f>'12-18л. МЕНЮ '!G583</f>
        <v>272</v>
      </c>
      <c r="H587" s="905">
        <v>7</v>
      </c>
      <c r="I587" s="905">
        <v>0.14000000000000001</v>
      </c>
      <c r="J587" s="933">
        <v>0.16</v>
      </c>
      <c r="K587" s="932">
        <v>90</v>
      </c>
      <c r="L587" s="905">
        <v>120</v>
      </c>
      <c r="M587" s="933">
        <v>120</v>
      </c>
      <c r="N587" s="932">
        <v>30</v>
      </c>
      <c r="O587" s="2427">
        <v>1.8</v>
      </c>
      <c r="P587" s="315"/>
    </row>
    <row r="588" spans="1:16" ht="15" thickBot="1">
      <c r="A588" s="252"/>
      <c r="B588" s="856" t="s">
        <v>589</v>
      </c>
      <c r="C588" s="908" t="s">
        <v>249</v>
      </c>
      <c r="D588" s="1820">
        <f>'12-18л. МЕНЮ '!D584</f>
        <v>-1.1211111111111105</v>
      </c>
      <c r="E588" s="488">
        <f>'12-18л. МЕНЮ '!E584</f>
        <v>-1.6543478260869566</v>
      </c>
      <c r="F588" s="488">
        <f>'12-18л. МЕНЮ '!F584</f>
        <v>0.83681462140992124</v>
      </c>
      <c r="G588" s="1817">
        <f>'12-18л. МЕНЮ '!G584</f>
        <v>-0.18051470588235219</v>
      </c>
      <c r="H588" s="893">
        <f t="shared" ref="H588:O588" si="117">(H586*100/H611)-10</f>
        <v>-3.0114285714285707</v>
      </c>
      <c r="I588" s="893">
        <f t="shared" si="117"/>
        <v>-1.5714285714285712</v>
      </c>
      <c r="J588" s="893">
        <f t="shared" si="117"/>
        <v>-6.125</v>
      </c>
      <c r="K588" s="893">
        <f t="shared" si="117"/>
        <v>-6.0516000000000005</v>
      </c>
      <c r="L588" s="893">
        <f t="shared" si="117"/>
        <v>1.3616666666666664</v>
      </c>
      <c r="M588" s="893">
        <f t="shared" si="117"/>
        <v>-4.1410833333333334</v>
      </c>
      <c r="N588" s="893">
        <f t="shared" si="117"/>
        <v>-1.3313333333333333</v>
      </c>
      <c r="O588" s="901">
        <f t="shared" si="117"/>
        <v>2.5</v>
      </c>
      <c r="P588" s="315"/>
    </row>
    <row r="589" spans="1:16" ht="15" thickBot="1">
      <c r="A589" s="1837"/>
      <c r="B589" s="2111"/>
      <c r="C589" s="1838"/>
      <c r="D589" s="2096"/>
      <c r="E589" s="537"/>
      <c r="F589" s="537"/>
      <c r="G589" s="538"/>
      <c r="H589" s="2096"/>
      <c r="I589" s="537"/>
      <c r="J589" s="537"/>
      <c r="K589" s="538"/>
      <c r="L589" s="578"/>
      <c r="M589" s="578"/>
      <c r="N589" s="578"/>
      <c r="O589" s="578"/>
      <c r="P589" s="315"/>
    </row>
    <row r="590" spans="1:16">
      <c r="A590" s="712"/>
      <c r="B590" s="36" t="s">
        <v>417</v>
      </c>
      <c r="C590" s="37"/>
      <c r="D590" s="2093">
        <f t="shared" ref="D590:O590" si="118">D566+D579</f>
        <v>52.295000000000002</v>
      </c>
      <c r="E590" s="258">
        <f t="shared" si="118"/>
        <v>59.855000000000004</v>
      </c>
      <c r="F590" s="258">
        <f t="shared" si="118"/>
        <v>219.14769999999999</v>
      </c>
      <c r="G590" s="2359">
        <f t="shared" si="118"/>
        <v>1630.049</v>
      </c>
      <c r="H590" s="834">
        <f t="shared" si="118"/>
        <v>53.583999999999996</v>
      </c>
      <c r="I590" s="258">
        <f t="shared" si="118"/>
        <v>1.00085</v>
      </c>
      <c r="J590" s="258">
        <f t="shared" si="118"/>
        <v>1.044</v>
      </c>
      <c r="K590" s="834">
        <f t="shared" si="118"/>
        <v>288.55599999999998</v>
      </c>
      <c r="L590" s="834">
        <f t="shared" si="118"/>
        <v>543.47149999999999</v>
      </c>
      <c r="M590" s="834">
        <f t="shared" si="118"/>
        <v>566.61800000000005</v>
      </c>
      <c r="N590" s="258">
        <f t="shared" si="118"/>
        <v>230.92230000000001</v>
      </c>
      <c r="O590" s="713">
        <f t="shared" si="118"/>
        <v>9.7898999999999994</v>
      </c>
      <c r="P590" s="315"/>
    </row>
    <row r="591" spans="1:16">
      <c r="A591" s="429"/>
      <c r="B591" s="880" t="s">
        <v>11</v>
      </c>
      <c r="C591" s="1489">
        <v>0.6</v>
      </c>
      <c r="D591" s="2420">
        <f>'12-18л. МЕНЮ '!D587</f>
        <v>54</v>
      </c>
      <c r="E591" s="2360">
        <f>'12-18л. МЕНЮ '!E587</f>
        <v>55.2</v>
      </c>
      <c r="F591" s="2360">
        <f>'12-18л. МЕНЮ '!F587</f>
        <v>229.8</v>
      </c>
      <c r="G591" s="2029">
        <f>'12-18л. МЕНЮ '!G587</f>
        <v>1632</v>
      </c>
      <c r="H591" s="2360">
        <v>42</v>
      </c>
      <c r="I591" s="930">
        <v>0.84</v>
      </c>
      <c r="J591" s="931">
        <v>0.96</v>
      </c>
      <c r="K591" s="939">
        <v>540</v>
      </c>
      <c r="L591" s="905">
        <v>720</v>
      </c>
      <c r="M591" s="933">
        <v>720</v>
      </c>
      <c r="N591" s="932">
        <v>180</v>
      </c>
      <c r="O591" s="2351">
        <v>10.8</v>
      </c>
      <c r="P591" s="315"/>
    </row>
    <row r="592" spans="1:16" ht="15" thickBot="1">
      <c r="A592" s="252"/>
      <c r="B592" s="856" t="s">
        <v>589</v>
      </c>
      <c r="C592" s="908" t="s">
        <v>249</v>
      </c>
      <c r="D592" s="892">
        <f t="shared" ref="D592:O592" si="119">(D590*100/D611)-60</f>
        <v>-1.8944444444444457</v>
      </c>
      <c r="E592" s="893">
        <f t="shared" si="119"/>
        <v>5.0597826086956559</v>
      </c>
      <c r="F592" s="893">
        <f t="shared" si="119"/>
        <v>-2.7812793733681573</v>
      </c>
      <c r="G592" s="893">
        <f t="shared" si="119"/>
        <v>-7.1727941176469301E-2</v>
      </c>
      <c r="H592" s="1952">
        <f t="shared" si="119"/>
        <v>16.548571428571421</v>
      </c>
      <c r="I592" s="893">
        <f t="shared" si="119"/>
        <v>11.489285714285728</v>
      </c>
      <c r="J592" s="893">
        <f t="shared" si="119"/>
        <v>5.25</v>
      </c>
      <c r="K592" s="893">
        <f t="shared" si="119"/>
        <v>-27.938222222222223</v>
      </c>
      <c r="L592" s="893">
        <f t="shared" si="119"/>
        <v>-14.710708333333329</v>
      </c>
      <c r="M592" s="893">
        <f t="shared" si="119"/>
        <v>-12.781833333333331</v>
      </c>
      <c r="N592" s="893">
        <f t="shared" si="119"/>
        <v>16.974099999999993</v>
      </c>
      <c r="O592" s="901">
        <f t="shared" si="119"/>
        <v>-5.6116666666666717</v>
      </c>
      <c r="P592" s="315"/>
    </row>
    <row r="593" spans="1:16" ht="15" thickBot="1">
      <c r="P593" s="315"/>
    </row>
    <row r="594" spans="1:16">
      <c r="A594" s="712"/>
      <c r="B594" s="36" t="s">
        <v>416</v>
      </c>
      <c r="C594" s="37"/>
      <c r="D594" s="152">
        <f t="shared" ref="D594:O594" si="120">D579+D586</f>
        <v>40.192999999999998</v>
      </c>
      <c r="E594" s="258">
        <f t="shared" si="120"/>
        <v>30.823</v>
      </c>
      <c r="F594" s="258">
        <f t="shared" si="120"/>
        <v>194.5127</v>
      </c>
      <c r="G594" s="2359">
        <f t="shared" si="120"/>
        <v>1219.7049999999999</v>
      </c>
      <c r="H594" s="258">
        <f t="shared" si="120"/>
        <v>39.926000000000002</v>
      </c>
      <c r="I594" s="258">
        <f t="shared" si="120"/>
        <v>0.57655000000000001</v>
      </c>
      <c r="J594" s="258">
        <f t="shared" si="120"/>
        <v>0.19289999999999999</v>
      </c>
      <c r="K594" s="834">
        <f t="shared" si="120"/>
        <v>305.64159999999998</v>
      </c>
      <c r="L594" s="834">
        <f t="shared" si="120"/>
        <v>464.17750000000001</v>
      </c>
      <c r="M594" s="258">
        <f t="shared" si="120"/>
        <v>405.75500000000005</v>
      </c>
      <c r="N594" s="258">
        <f t="shared" si="120"/>
        <v>163.97829999999999</v>
      </c>
      <c r="O594" s="713">
        <f t="shared" si="120"/>
        <v>9.5298999999999996</v>
      </c>
      <c r="P594" s="315"/>
    </row>
    <row r="595" spans="1:16">
      <c r="A595" s="429"/>
      <c r="B595" s="880" t="s">
        <v>11</v>
      </c>
      <c r="C595" s="1489">
        <v>0.45</v>
      </c>
      <c r="D595" s="2031">
        <f>'12-18л. МЕНЮ '!D591</f>
        <v>40.5</v>
      </c>
      <c r="E595" s="2029">
        <f>'12-18л. МЕНЮ '!E591</f>
        <v>41.4</v>
      </c>
      <c r="F595" s="2029">
        <f>'12-18л. МЕНЮ '!F591</f>
        <v>172.35</v>
      </c>
      <c r="G595" s="2029">
        <f>'12-18л. МЕНЮ '!G591</f>
        <v>1224</v>
      </c>
      <c r="H595" s="905">
        <v>31.5</v>
      </c>
      <c r="I595" s="905">
        <v>0.63</v>
      </c>
      <c r="J595" s="933">
        <v>0.72</v>
      </c>
      <c r="K595" s="933">
        <v>405</v>
      </c>
      <c r="L595" s="905">
        <v>540</v>
      </c>
      <c r="M595" s="933">
        <v>540</v>
      </c>
      <c r="N595" s="933">
        <v>135</v>
      </c>
      <c r="O595" s="2427">
        <v>8.1</v>
      </c>
      <c r="P595" s="315"/>
    </row>
    <row r="596" spans="1:16" ht="15" thickBot="1">
      <c r="A596" s="252"/>
      <c r="B596" s="856" t="s">
        <v>589</v>
      </c>
      <c r="C596" s="908" t="s">
        <v>249</v>
      </c>
      <c r="D596" s="892">
        <f t="shared" ref="D596:O596" si="121">(D594*100/D611)-45</f>
        <v>-0.34111111111111114</v>
      </c>
      <c r="E596" s="893">
        <f t="shared" si="121"/>
        <v>-11.496739130434783</v>
      </c>
      <c r="F596" s="893">
        <f t="shared" si="121"/>
        <v>5.7866057441253247</v>
      </c>
      <c r="G596" s="1760">
        <f t="shared" si="121"/>
        <v>-0.15790441176470438</v>
      </c>
      <c r="H596" s="893">
        <f t="shared" si="121"/>
        <v>12.037142857142861</v>
      </c>
      <c r="I596" s="893">
        <f t="shared" si="121"/>
        <v>-3.817857142857136</v>
      </c>
      <c r="J596" s="893">
        <f t="shared" si="121"/>
        <v>-32.943750000000001</v>
      </c>
      <c r="K596" s="893">
        <f t="shared" si="121"/>
        <v>-11.03982222222222</v>
      </c>
      <c r="L596" s="893">
        <f t="shared" si="121"/>
        <v>-6.3185416666666683</v>
      </c>
      <c r="M596" s="893">
        <f t="shared" si="121"/>
        <v>-11.187083333333327</v>
      </c>
      <c r="N596" s="893">
        <f t="shared" si="121"/>
        <v>9.6594333333333253</v>
      </c>
      <c r="O596" s="901">
        <f t="shared" si="121"/>
        <v>7.9438888888888926</v>
      </c>
      <c r="P596" s="315"/>
    </row>
    <row r="597" spans="1:16" ht="15" thickBot="1">
      <c r="E597" s="714"/>
      <c r="I597" s="714"/>
      <c r="P597" s="315"/>
    </row>
    <row r="598" spans="1:16">
      <c r="A598" s="881" t="s">
        <v>496</v>
      </c>
      <c r="B598" s="57"/>
      <c r="C598" s="37"/>
      <c r="D598" s="2095">
        <f t="shared" ref="D598:O598" si="122">D566+D579+D586</f>
        <v>60.286000000000001</v>
      </c>
      <c r="E598" s="806">
        <f t="shared" si="122"/>
        <v>67.533000000000001</v>
      </c>
      <c r="F598" s="806">
        <f t="shared" si="122"/>
        <v>260.65269999999998</v>
      </c>
      <c r="G598" s="2398">
        <f t="shared" si="122"/>
        <v>1897.1390000000001</v>
      </c>
      <c r="H598" s="944">
        <f t="shared" si="122"/>
        <v>58.475999999999999</v>
      </c>
      <c r="I598" s="806">
        <f t="shared" si="122"/>
        <v>1.1188500000000001</v>
      </c>
      <c r="J598" s="806">
        <f t="shared" si="122"/>
        <v>1.1060000000000001</v>
      </c>
      <c r="K598" s="944">
        <f t="shared" si="122"/>
        <v>324.09159999999997</v>
      </c>
      <c r="L598" s="944">
        <f t="shared" si="122"/>
        <v>679.81150000000002</v>
      </c>
      <c r="M598" s="944">
        <f t="shared" si="122"/>
        <v>636.92500000000007</v>
      </c>
      <c r="N598" s="806">
        <f t="shared" si="122"/>
        <v>256.92830000000004</v>
      </c>
      <c r="O598" s="902">
        <f t="shared" si="122"/>
        <v>12.039899999999999</v>
      </c>
      <c r="P598" s="315"/>
    </row>
    <row r="599" spans="1:16">
      <c r="A599" s="872"/>
      <c r="B599" s="873" t="s">
        <v>11</v>
      </c>
      <c r="C599" s="1489">
        <v>0.7</v>
      </c>
      <c r="D599" s="2031">
        <f>'12-18л. МЕНЮ '!D595</f>
        <v>63</v>
      </c>
      <c r="E599" s="2029">
        <f>'12-18л. МЕНЮ '!E595</f>
        <v>64.400000000000006</v>
      </c>
      <c r="F599" s="2029">
        <f>'12-18л. МЕНЮ '!F595</f>
        <v>268.10000000000002</v>
      </c>
      <c r="G599" s="2029">
        <f>'12-18л. МЕНЮ '!G595</f>
        <v>1904</v>
      </c>
      <c r="H599" s="905">
        <v>49</v>
      </c>
      <c r="I599" s="905">
        <v>0.98</v>
      </c>
      <c r="J599" s="933">
        <v>1.1200000000000001</v>
      </c>
      <c r="K599" s="933">
        <v>630</v>
      </c>
      <c r="L599" s="905">
        <v>840</v>
      </c>
      <c r="M599" s="933">
        <v>840</v>
      </c>
      <c r="N599" s="933">
        <v>210</v>
      </c>
      <c r="O599" s="2427">
        <v>12.6</v>
      </c>
      <c r="P599" s="315"/>
    </row>
    <row r="600" spans="1:16" ht="15" thickBot="1">
      <c r="A600" s="252"/>
      <c r="B600" s="856" t="s">
        <v>589</v>
      </c>
      <c r="C600" s="908" t="s">
        <v>249</v>
      </c>
      <c r="D600" s="892">
        <f t="shared" ref="D600:O600" si="123">(D598*100/D611)-70</f>
        <v>-3.0155555555555509</v>
      </c>
      <c r="E600" s="893">
        <f t="shared" si="123"/>
        <v>3.4054347826086939</v>
      </c>
      <c r="F600" s="893">
        <f t="shared" si="123"/>
        <v>-1.9444647519582361</v>
      </c>
      <c r="G600" s="1760">
        <f t="shared" si="123"/>
        <v>-0.25224264705882149</v>
      </c>
      <c r="H600" s="1952">
        <f t="shared" si="123"/>
        <v>13.537142857142868</v>
      </c>
      <c r="I600" s="893">
        <f t="shared" si="123"/>
        <v>9.9178571428571587</v>
      </c>
      <c r="J600" s="893">
        <f t="shared" si="123"/>
        <v>-0.875</v>
      </c>
      <c r="K600" s="893">
        <f t="shared" si="123"/>
        <v>-33.989822222222223</v>
      </c>
      <c r="L600" s="893">
        <f t="shared" si="123"/>
        <v>-13.349041666666658</v>
      </c>
      <c r="M600" s="893">
        <f t="shared" si="123"/>
        <v>-16.922916666666659</v>
      </c>
      <c r="N600" s="893">
        <f t="shared" si="123"/>
        <v>15.642766666666674</v>
      </c>
      <c r="O600" s="901">
        <f t="shared" si="123"/>
        <v>-3.1116666666666646</v>
      </c>
      <c r="P600" s="315"/>
    </row>
    <row r="601" spans="1:16">
      <c r="P601" s="315"/>
    </row>
    <row r="602" spans="1:16">
      <c r="P602" s="315"/>
    </row>
    <row r="603" spans="1:16">
      <c r="O603"/>
      <c r="P603" s="315"/>
    </row>
    <row r="604" spans="1:16">
      <c r="B604" s="765" t="s">
        <v>519</v>
      </c>
      <c r="C604"/>
      <c r="D604" s="317"/>
      <c r="J604" s="317"/>
      <c r="O604"/>
    </row>
    <row r="605" spans="1:16" ht="13.5" customHeight="1">
      <c r="B605" s="12" t="s">
        <v>520</v>
      </c>
      <c r="C605" s="154"/>
      <c r="D605" s="1" t="s">
        <v>521</v>
      </c>
      <c r="J605"/>
      <c r="O605"/>
    </row>
    <row r="606" spans="1:16">
      <c r="B606" s="765" t="s">
        <v>510</v>
      </c>
      <c r="C606" s="21" t="s">
        <v>522</v>
      </c>
      <c r="D606"/>
      <c r="O606"/>
    </row>
    <row r="607" spans="1:16" ht="16.2" thickBot="1">
      <c r="A607" s="718" t="s">
        <v>531</v>
      </c>
      <c r="C607"/>
      <c r="F607" s="715" t="s">
        <v>1</v>
      </c>
      <c r="I607" s="24" t="s">
        <v>0</v>
      </c>
      <c r="J607"/>
      <c r="K607" s="2" t="s">
        <v>777</v>
      </c>
      <c r="L607" s="22"/>
      <c r="M607" s="22"/>
      <c r="N607" s="28"/>
    </row>
    <row r="608" spans="1:16" ht="15" thickBot="1">
      <c r="A608" s="74" t="s">
        <v>532</v>
      </c>
      <c r="B608" s="49"/>
      <c r="C608" s="500"/>
      <c r="D608" s="2331" t="s">
        <v>769</v>
      </c>
      <c r="E608" s="2326"/>
      <c r="F608" s="2326"/>
      <c r="G608" s="2276" t="s">
        <v>770</v>
      </c>
      <c r="H608" s="786" t="s">
        <v>481</v>
      </c>
      <c r="I608" s="787"/>
      <c r="J608" s="787"/>
      <c r="K608" s="2150"/>
      <c r="L608" s="780" t="s">
        <v>486</v>
      </c>
      <c r="M608" s="34"/>
      <c r="N608" s="768"/>
      <c r="O608" s="501"/>
    </row>
    <row r="609" spans="1:15">
      <c r="A609" s="50"/>
      <c r="B609" s="907" t="s">
        <v>415</v>
      </c>
      <c r="C609" s="502"/>
      <c r="D609" s="2333" t="s">
        <v>230</v>
      </c>
      <c r="E609" s="852" t="s">
        <v>55</v>
      </c>
      <c r="F609" s="2332" t="s">
        <v>56</v>
      </c>
      <c r="G609" s="2340" t="s">
        <v>771</v>
      </c>
      <c r="H609" s="784" t="s">
        <v>482</v>
      </c>
      <c r="I609" s="785" t="s">
        <v>483</v>
      </c>
      <c r="J609" s="567" t="s">
        <v>484</v>
      </c>
      <c r="K609" s="2151" t="s">
        <v>485</v>
      </c>
      <c r="L609" s="778" t="s">
        <v>487</v>
      </c>
      <c r="M609" s="777" t="s">
        <v>488</v>
      </c>
      <c r="N609" s="775" t="s">
        <v>489</v>
      </c>
      <c r="O609" s="2466" t="s">
        <v>490</v>
      </c>
    </row>
    <row r="610" spans="1:15" ht="16.2" thickBot="1">
      <c r="A610" s="48"/>
      <c r="B610" s="581" t="s">
        <v>285</v>
      </c>
      <c r="C610" s="481"/>
      <c r="D610" s="716" t="s">
        <v>6</v>
      </c>
      <c r="E610" s="717" t="s">
        <v>7</v>
      </c>
      <c r="F610" s="717" t="s">
        <v>8</v>
      </c>
      <c r="G610" s="2345" t="s">
        <v>599</v>
      </c>
      <c r="H610" s="47"/>
      <c r="I610" s="797"/>
      <c r="J610" s="5"/>
      <c r="K610" s="475"/>
      <c r="L610" s="792" t="s">
        <v>491</v>
      </c>
      <c r="M610" s="900" t="s">
        <v>492</v>
      </c>
      <c r="N610" s="895" t="s">
        <v>493</v>
      </c>
      <c r="O610" s="2467" t="s">
        <v>494</v>
      </c>
    </row>
    <row r="611" spans="1:15">
      <c r="A611" s="1562" t="s">
        <v>603</v>
      </c>
      <c r="B611" s="710"/>
      <c r="C611" s="1563">
        <v>1</v>
      </c>
      <c r="D611" s="2178">
        <f>'12-18л. МЕНЮ '!D606</f>
        <v>90</v>
      </c>
      <c r="E611" s="2289">
        <f>'12-18л. МЕНЮ '!E606</f>
        <v>92</v>
      </c>
      <c r="F611" s="2256">
        <f>'12-18л. МЕНЮ '!F606</f>
        <v>383</v>
      </c>
      <c r="G611" s="2289">
        <f>'12-18л. МЕНЮ '!G606</f>
        <v>2720</v>
      </c>
      <c r="H611" s="2256">
        <v>70</v>
      </c>
      <c r="I611" s="2179">
        <v>1.4</v>
      </c>
      <c r="J611" s="2179">
        <v>1.6</v>
      </c>
      <c r="K611" s="2180">
        <v>900</v>
      </c>
      <c r="L611" s="2181">
        <v>1200</v>
      </c>
      <c r="M611" s="2182">
        <v>1200</v>
      </c>
      <c r="N611" s="2181">
        <v>300</v>
      </c>
      <c r="O611" s="2183">
        <v>18</v>
      </c>
    </row>
    <row r="612" spans="1:15" ht="15" thickBot="1">
      <c r="A612" s="48"/>
      <c r="B612" s="2349" t="s">
        <v>135</v>
      </c>
      <c r="C612" s="2350"/>
      <c r="D612" s="962"/>
      <c r="E612" s="2463"/>
      <c r="F612" s="1282"/>
      <c r="G612" s="998"/>
      <c r="H612" s="1282"/>
      <c r="I612" s="1282"/>
      <c r="J612" s="1282"/>
      <c r="K612" s="1282"/>
      <c r="L612" s="1282"/>
      <c r="M612" s="2464"/>
      <c r="N612" s="1282"/>
      <c r="O612" s="2465"/>
    </row>
    <row r="613" spans="1:15">
      <c r="A613" s="2346" t="s">
        <v>438</v>
      </c>
      <c r="B613" s="2347" t="s">
        <v>413</v>
      </c>
      <c r="C613" s="2348">
        <v>0.25</v>
      </c>
      <c r="D613" s="2157">
        <f>D611/100*25</f>
        <v>22.5</v>
      </c>
      <c r="E613" s="2159">
        <f t="shared" ref="E613:O613" si="124">E611/100*25</f>
        <v>23</v>
      </c>
      <c r="F613" s="2159">
        <f t="shared" si="124"/>
        <v>95.75</v>
      </c>
      <c r="G613" s="2159">
        <f t="shared" si="124"/>
        <v>680</v>
      </c>
      <c r="H613" s="2159">
        <f t="shared" si="124"/>
        <v>17.5</v>
      </c>
      <c r="I613" s="2159">
        <f t="shared" si="124"/>
        <v>0.35</v>
      </c>
      <c r="J613" s="2159">
        <f t="shared" si="124"/>
        <v>0.4</v>
      </c>
      <c r="K613" s="2159">
        <f t="shared" si="124"/>
        <v>225</v>
      </c>
      <c r="L613" s="2159">
        <f t="shared" si="124"/>
        <v>300</v>
      </c>
      <c r="M613" s="2159">
        <f t="shared" si="124"/>
        <v>300</v>
      </c>
      <c r="N613" s="2159">
        <f t="shared" si="124"/>
        <v>75</v>
      </c>
      <c r="O613" s="2160">
        <f t="shared" si="124"/>
        <v>4.5</v>
      </c>
    </row>
    <row r="614" spans="1:15">
      <c r="A614" s="2139"/>
      <c r="B614" s="2140" t="s">
        <v>412</v>
      </c>
      <c r="C614" s="2171"/>
      <c r="D614" s="2141">
        <f t="shared" ref="D614:O614" si="125">(D75+D128+D180+D235+D287)/5</f>
        <v>23.3566</v>
      </c>
      <c r="E614" s="2142">
        <f t="shared" si="125"/>
        <v>19.241820000000001</v>
      </c>
      <c r="F614" s="2142">
        <f t="shared" si="125"/>
        <v>96.637140000000002</v>
      </c>
      <c r="G614" s="2143">
        <f t="shared" si="125"/>
        <v>664.09899999999993</v>
      </c>
      <c r="H614" s="2144">
        <f t="shared" si="125"/>
        <v>21.741140000000001</v>
      </c>
      <c r="I614" s="2143">
        <f t="shared" si="125"/>
        <v>0.371004</v>
      </c>
      <c r="J614" s="2142">
        <f t="shared" si="125"/>
        <v>0.17443999999999998</v>
      </c>
      <c r="K614" s="2142">
        <f t="shared" si="125"/>
        <v>178.57679999999999</v>
      </c>
      <c r="L614" s="2143">
        <f t="shared" si="125"/>
        <v>236.28236000000001</v>
      </c>
      <c r="M614" s="2142">
        <f t="shared" si="125"/>
        <v>283.30620000000005</v>
      </c>
      <c r="N614" s="2142">
        <f t="shared" si="125"/>
        <v>90.073399999999992</v>
      </c>
      <c r="O614" s="2145">
        <f t="shared" si="125"/>
        <v>4.4993999999999996</v>
      </c>
    </row>
    <row r="615" spans="1:15" ht="15" thickBot="1">
      <c r="A615" s="252"/>
      <c r="B615" s="856" t="s">
        <v>586</v>
      </c>
      <c r="C615" s="908"/>
      <c r="D615" s="892">
        <f t="shared" ref="D615:O615" si="126">(D614*100/D611)-25</f>
        <v>0.9517777777777745</v>
      </c>
      <c r="E615" s="893">
        <f t="shared" si="126"/>
        <v>-4.0849782608695655</v>
      </c>
      <c r="F615" s="893">
        <f t="shared" si="126"/>
        <v>0.23162924281984232</v>
      </c>
      <c r="G615" s="893">
        <f t="shared" si="126"/>
        <v>-0.58459558823529534</v>
      </c>
      <c r="H615" s="1929">
        <f t="shared" si="126"/>
        <v>6.0587714285714291</v>
      </c>
      <c r="I615" s="1952">
        <f t="shared" si="126"/>
        <v>1.5002857142857167</v>
      </c>
      <c r="J615" s="893">
        <f t="shared" si="126"/>
        <v>-14.097500000000002</v>
      </c>
      <c r="K615" s="893">
        <f t="shared" si="126"/>
        <v>-5.1581333333333319</v>
      </c>
      <c r="L615" s="893">
        <f t="shared" si="126"/>
        <v>-5.3098033333333312</v>
      </c>
      <c r="M615" s="1929">
        <f t="shared" si="126"/>
        <v>-1.3911499999999961</v>
      </c>
      <c r="N615" s="1929">
        <f t="shared" si="126"/>
        <v>5.0244666666666689</v>
      </c>
      <c r="O615" s="2091">
        <f t="shared" si="126"/>
        <v>-3.3333333333374071E-3</v>
      </c>
    </row>
    <row r="616" spans="1:15" ht="9" customHeight="1" thickBot="1"/>
    <row r="617" spans="1:15">
      <c r="A617" s="2154" t="s">
        <v>438</v>
      </c>
      <c r="B617" s="2155" t="s">
        <v>414</v>
      </c>
      <c r="C617" s="2156">
        <v>0.35</v>
      </c>
      <c r="D617" s="2157">
        <f>D611/100*35</f>
        <v>31.5</v>
      </c>
      <c r="E617" s="2159">
        <f t="shared" ref="E617:O617" si="127">E611/100*35</f>
        <v>32.200000000000003</v>
      </c>
      <c r="F617" s="2159">
        <f t="shared" si="127"/>
        <v>134.05000000000001</v>
      </c>
      <c r="G617" s="2159">
        <f t="shared" si="127"/>
        <v>952</v>
      </c>
      <c r="H617" s="2159">
        <f t="shared" si="127"/>
        <v>24.5</v>
      </c>
      <c r="I617" s="2159">
        <f t="shared" si="127"/>
        <v>0.48999999999999994</v>
      </c>
      <c r="J617" s="2159">
        <f t="shared" si="127"/>
        <v>0.56000000000000005</v>
      </c>
      <c r="K617" s="2159">
        <f t="shared" si="127"/>
        <v>315</v>
      </c>
      <c r="L617" s="2159">
        <f t="shared" si="127"/>
        <v>420</v>
      </c>
      <c r="M617" s="2159">
        <f t="shared" si="127"/>
        <v>420</v>
      </c>
      <c r="N617" s="2159">
        <f t="shared" si="127"/>
        <v>105</v>
      </c>
      <c r="O617" s="2160">
        <f t="shared" si="127"/>
        <v>6.3</v>
      </c>
    </row>
    <row r="618" spans="1:15">
      <c r="A618" s="2164"/>
      <c r="B618" s="2165" t="s">
        <v>412</v>
      </c>
      <c r="C618" s="2166"/>
      <c r="D618" s="2212">
        <f t="shared" ref="D618:O618" si="128">(D86+D139+D192+D246+D300)/5</f>
        <v>34.248599999999996</v>
      </c>
      <c r="E618" s="2209">
        <f t="shared" si="128"/>
        <v>35.113379999999999</v>
      </c>
      <c r="F618" s="2210">
        <f t="shared" si="128"/>
        <v>112.74239999999998</v>
      </c>
      <c r="G618" s="2169">
        <f t="shared" si="128"/>
        <v>946.74440000000016</v>
      </c>
      <c r="H618" s="2170">
        <f t="shared" si="128"/>
        <v>31.456799999999998</v>
      </c>
      <c r="I618" s="2210">
        <f t="shared" si="128"/>
        <v>0.51580999999999999</v>
      </c>
      <c r="J618" s="2209">
        <f t="shared" si="128"/>
        <v>0.75175999999999998</v>
      </c>
      <c r="K618" s="2170">
        <f t="shared" si="128"/>
        <v>469.60820000000001</v>
      </c>
      <c r="L618" s="2210">
        <f t="shared" si="128"/>
        <v>466.90514000000002</v>
      </c>
      <c r="M618" s="2210">
        <f t="shared" si="128"/>
        <v>562.29462000000001</v>
      </c>
      <c r="N618" s="2210">
        <f t="shared" si="128"/>
        <v>158.54120000000003</v>
      </c>
      <c r="O618" s="2468">
        <f t="shared" si="128"/>
        <v>6.7030000000000003</v>
      </c>
    </row>
    <row r="619" spans="1:15" ht="15" thickBot="1">
      <c r="A619" s="252"/>
      <c r="B619" s="856" t="s">
        <v>586</v>
      </c>
      <c r="C619" s="908"/>
      <c r="D619" s="892">
        <f t="shared" ref="D619:O619" si="129">(D618*100/D611)-35</f>
        <v>3.0539999999999949</v>
      </c>
      <c r="E619" s="893">
        <f t="shared" si="129"/>
        <v>3.1667173913043456</v>
      </c>
      <c r="F619" s="893">
        <f t="shared" si="129"/>
        <v>-5.5633420365535287</v>
      </c>
      <c r="G619" s="893">
        <f t="shared" si="129"/>
        <v>-0.19322058823528465</v>
      </c>
      <c r="H619" s="2161">
        <f t="shared" si="129"/>
        <v>9.9382857142857119</v>
      </c>
      <c r="I619" s="893">
        <f t="shared" si="129"/>
        <v>1.8435714285714297</v>
      </c>
      <c r="J619" s="893">
        <f t="shared" si="129"/>
        <v>11.984999999999999</v>
      </c>
      <c r="K619" s="893">
        <f t="shared" si="129"/>
        <v>17.178688888888885</v>
      </c>
      <c r="L619" s="893">
        <f t="shared" si="129"/>
        <v>3.9087616666666705</v>
      </c>
      <c r="M619" s="1929">
        <f t="shared" si="129"/>
        <v>11.857885000000003</v>
      </c>
      <c r="N619" s="1929">
        <f t="shared" si="129"/>
        <v>17.847066666666677</v>
      </c>
      <c r="O619" s="2091">
        <f t="shared" si="129"/>
        <v>2.2388888888888943</v>
      </c>
    </row>
    <row r="620" spans="1:15" ht="8.25" customHeight="1" thickBot="1">
      <c r="A620" s="10"/>
      <c r="B620" s="2153"/>
      <c r="C620" s="5"/>
      <c r="D620" s="5"/>
      <c r="E620" s="5"/>
      <c r="F620" s="5"/>
      <c r="G620" s="5"/>
      <c r="H620" s="239"/>
      <c r="I620" s="239"/>
      <c r="J620" s="972"/>
      <c r="K620" s="972"/>
      <c r="L620" s="972"/>
      <c r="M620" s="41"/>
      <c r="N620" s="239"/>
      <c r="O620" s="972"/>
    </row>
    <row r="621" spans="1:15">
      <c r="A621" s="2154" t="s">
        <v>438</v>
      </c>
      <c r="B621" s="2155" t="s">
        <v>409</v>
      </c>
      <c r="C621" s="2156">
        <v>0.1</v>
      </c>
      <c r="D621" s="2157">
        <f>D611/100*10</f>
        <v>9</v>
      </c>
      <c r="E621" s="2159">
        <f t="shared" ref="E621:O621" si="130">E611/100*10</f>
        <v>9.2000000000000011</v>
      </c>
      <c r="F621" s="2159">
        <f t="shared" si="130"/>
        <v>38.299999999999997</v>
      </c>
      <c r="G621" s="2159">
        <f t="shared" si="130"/>
        <v>272</v>
      </c>
      <c r="H621" s="2159">
        <f t="shared" si="130"/>
        <v>7</v>
      </c>
      <c r="I621" s="2159">
        <f t="shared" si="130"/>
        <v>0.13999999999999999</v>
      </c>
      <c r="J621" s="2159">
        <f t="shared" si="130"/>
        <v>0.16</v>
      </c>
      <c r="K621" s="2159">
        <f t="shared" si="130"/>
        <v>90</v>
      </c>
      <c r="L621" s="2159">
        <f t="shared" si="130"/>
        <v>120</v>
      </c>
      <c r="M621" s="2159">
        <f t="shared" si="130"/>
        <v>120</v>
      </c>
      <c r="N621" s="2159">
        <f t="shared" si="130"/>
        <v>30</v>
      </c>
      <c r="O621" s="2160">
        <f t="shared" si="130"/>
        <v>1.7999999999999998</v>
      </c>
    </row>
    <row r="622" spans="1:15">
      <c r="A622" s="2139"/>
      <c r="B622" s="2140" t="s">
        <v>412</v>
      </c>
      <c r="C622" s="2171"/>
      <c r="D622" s="2141">
        <f t="shared" ref="D622:O622" si="131">(D93+D146+D200+D253+D307)/5</f>
        <v>10.1328</v>
      </c>
      <c r="E622" s="2142">
        <f t="shared" si="131"/>
        <v>9.4380000000000006</v>
      </c>
      <c r="F622" s="2142">
        <f t="shared" si="131"/>
        <v>40.797080000000001</v>
      </c>
      <c r="G622" s="2142">
        <f t="shared" si="131"/>
        <v>286.51239999999996</v>
      </c>
      <c r="H622" s="2144">
        <f t="shared" si="131"/>
        <v>3.3965999999999994</v>
      </c>
      <c r="I622" s="2142">
        <f t="shared" si="131"/>
        <v>0.14597000000000002</v>
      </c>
      <c r="J622" s="2142">
        <f t="shared" si="131"/>
        <v>0.13992000000000002</v>
      </c>
      <c r="K622" s="2142">
        <f t="shared" si="131"/>
        <v>86.813059999999993</v>
      </c>
      <c r="L622" s="2142">
        <f t="shared" si="131"/>
        <v>175.52640000000002</v>
      </c>
      <c r="M622" s="2142">
        <f t="shared" si="131"/>
        <v>157.88538000000003</v>
      </c>
      <c r="N622" s="2142">
        <f t="shared" si="131"/>
        <v>35.220559999999999</v>
      </c>
      <c r="O622" s="2145">
        <f t="shared" si="131"/>
        <v>1.7686199999999999</v>
      </c>
    </row>
    <row r="623" spans="1:15" ht="15" thickBot="1">
      <c r="A623" s="252"/>
      <c r="B623" s="856" t="s">
        <v>586</v>
      </c>
      <c r="C623" s="908"/>
      <c r="D623" s="892">
        <f t="shared" ref="D623:O623" si="132">(D622*100/D611)-10</f>
        <v>1.2586666666666666</v>
      </c>
      <c r="E623" s="893">
        <f t="shared" si="132"/>
        <v>0.25869565217391433</v>
      </c>
      <c r="F623" s="893">
        <f t="shared" si="132"/>
        <v>0.65197911227154037</v>
      </c>
      <c r="G623" s="893">
        <f t="shared" si="132"/>
        <v>0.53354411764705745</v>
      </c>
      <c r="H623" s="893">
        <f t="shared" si="132"/>
        <v>-5.1477142857142866</v>
      </c>
      <c r="I623" s="893">
        <f t="shared" si="132"/>
        <v>0.42642857142857338</v>
      </c>
      <c r="J623" s="893">
        <f t="shared" si="132"/>
        <v>-1.2550000000000008</v>
      </c>
      <c r="K623" s="893">
        <f t="shared" si="132"/>
        <v>-0.35410444444444522</v>
      </c>
      <c r="L623" s="893">
        <f t="shared" si="132"/>
        <v>4.627200000000002</v>
      </c>
      <c r="M623" s="2117">
        <f t="shared" si="132"/>
        <v>3.1571150000000028</v>
      </c>
      <c r="N623" s="1952">
        <f t="shared" si="132"/>
        <v>1.7401866666666663</v>
      </c>
      <c r="O623" s="2094">
        <f t="shared" si="132"/>
        <v>-0.17433333333333323</v>
      </c>
    </row>
    <row r="624" spans="1:15" ht="7.5" customHeight="1" thickBot="1"/>
    <row r="625" spans="1:15">
      <c r="A625" s="2154" t="s">
        <v>438</v>
      </c>
      <c r="B625" s="2155" t="s">
        <v>252</v>
      </c>
      <c r="C625" s="2156">
        <v>0.6</v>
      </c>
      <c r="D625" s="2157">
        <f>D611/100*60</f>
        <v>54</v>
      </c>
      <c r="E625" s="2159">
        <f t="shared" ref="E625:O625" si="133">E611/100*60</f>
        <v>55.2</v>
      </c>
      <c r="F625" s="2159">
        <f t="shared" si="133"/>
        <v>229.8</v>
      </c>
      <c r="G625" s="2158">
        <f t="shared" si="133"/>
        <v>1632</v>
      </c>
      <c r="H625" s="2159">
        <f t="shared" si="133"/>
        <v>42</v>
      </c>
      <c r="I625" s="2159">
        <f t="shared" si="133"/>
        <v>0.83999999999999986</v>
      </c>
      <c r="J625" s="2159">
        <f t="shared" si="133"/>
        <v>0.96</v>
      </c>
      <c r="K625" s="2159">
        <f t="shared" si="133"/>
        <v>540</v>
      </c>
      <c r="L625" s="2159">
        <f t="shared" si="133"/>
        <v>720</v>
      </c>
      <c r="M625" s="2159">
        <f t="shared" si="133"/>
        <v>720</v>
      </c>
      <c r="N625" s="2159">
        <f t="shared" si="133"/>
        <v>180</v>
      </c>
      <c r="O625" s="2160">
        <f t="shared" si="133"/>
        <v>10.799999999999999</v>
      </c>
    </row>
    <row r="626" spans="1:15">
      <c r="A626" s="2139"/>
      <c r="B626" s="2140" t="s">
        <v>412</v>
      </c>
      <c r="C626" s="2171"/>
      <c r="D626" s="2141">
        <f t="shared" ref="D626:O626" si="134">(D97+D151+D204+D258+D311)/5</f>
        <v>57.605199999999989</v>
      </c>
      <c r="E626" s="2142">
        <f t="shared" si="134"/>
        <v>54.355200000000004</v>
      </c>
      <c r="F626" s="2142">
        <f t="shared" si="134"/>
        <v>209.37953999999999</v>
      </c>
      <c r="G626" s="2143">
        <f t="shared" si="134"/>
        <v>1610.8434000000002</v>
      </c>
      <c r="H626" s="2144">
        <f t="shared" si="134"/>
        <v>53.197939999999996</v>
      </c>
      <c r="I626" s="2142">
        <f t="shared" si="134"/>
        <v>0.88681399999999988</v>
      </c>
      <c r="J626" s="2142">
        <f t="shared" si="134"/>
        <v>0.92620000000000002</v>
      </c>
      <c r="K626" s="2143">
        <f t="shared" si="134"/>
        <v>648.18500000000006</v>
      </c>
      <c r="L626" s="2143">
        <f t="shared" si="134"/>
        <v>703.1875</v>
      </c>
      <c r="M626" s="2143">
        <f t="shared" si="134"/>
        <v>845.60082</v>
      </c>
      <c r="N626" s="2142">
        <f t="shared" si="134"/>
        <v>248.61460000000002</v>
      </c>
      <c r="O626" s="2145">
        <f t="shared" si="134"/>
        <v>11.202400000000001</v>
      </c>
    </row>
    <row r="627" spans="1:15" ht="15" thickBot="1">
      <c r="A627" s="252"/>
      <c r="B627" s="856" t="s">
        <v>586</v>
      </c>
      <c r="C627" s="908"/>
      <c r="D627" s="892">
        <f t="shared" ref="D627:O627" si="135">(D626*100/D611)-60</f>
        <v>4.0057777777777659</v>
      </c>
      <c r="E627" s="893">
        <f t="shared" si="135"/>
        <v>-0.91826086956520925</v>
      </c>
      <c r="F627" s="893">
        <f t="shared" si="135"/>
        <v>-5.3317127937336863</v>
      </c>
      <c r="G627" s="893">
        <f t="shared" si="135"/>
        <v>-0.77781617647057999</v>
      </c>
      <c r="H627" s="1929">
        <f t="shared" si="135"/>
        <v>15.997057142857145</v>
      </c>
      <c r="I627" s="893">
        <f t="shared" si="135"/>
        <v>3.3438571428571322</v>
      </c>
      <c r="J627" s="893">
        <f t="shared" si="135"/>
        <v>-2.1124999999999972</v>
      </c>
      <c r="K627" s="893">
        <f t="shared" si="135"/>
        <v>12.020555555555561</v>
      </c>
      <c r="L627" s="893">
        <f t="shared" si="135"/>
        <v>-1.4010416666666643</v>
      </c>
      <c r="M627" s="2092">
        <f t="shared" si="135"/>
        <v>10.466735</v>
      </c>
      <c r="N627" s="1929">
        <f t="shared" si="135"/>
        <v>22.871533333333346</v>
      </c>
      <c r="O627" s="2091">
        <f t="shared" si="135"/>
        <v>2.2355555555555569</v>
      </c>
    </row>
    <row r="628" spans="1:15" ht="7.5" customHeight="1" thickBot="1">
      <c r="A628" s="10"/>
      <c r="B628" s="549"/>
      <c r="C628" s="711"/>
      <c r="D628" s="567"/>
      <c r="E628" s="567"/>
      <c r="F628" s="567"/>
      <c r="G628" s="1641"/>
      <c r="H628" s="1641"/>
      <c r="I628" s="1641"/>
      <c r="J628" s="1641"/>
      <c r="K628" s="1641"/>
      <c r="L628" s="4"/>
      <c r="M628" s="4"/>
      <c r="N628" s="4"/>
      <c r="O628" s="4"/>
    </row>
    <row r="629" spans="1:15">
      <c r="A629" s="2186" t="s">
        <v>533</v>
      </c>
      <c r="B629" s="2155" t="s">
        <v>410</v>
      </c>
      <c r="C629" s="2156">
        <v>0.45</v>
      </c>
      <c r="D629" s="2157">
        <f>D611/100*45</f>
        <v>40.5</v>
      </c>
      <c r="E629" s="2159">
        <f t="shared" ref="E629:O629" si="136">E611/100*45</f>
        <v>41.4</v>
      </c>
      <c r="F629" s="2159">
        <f t="shared" si="136"/>
        <v>172.35</v>
      </c>
      <c r="G629" s="2158">
        <f t="shared" si="136"/>
        <v>1224</v>
      </c>
      <c r="H629" s="2159">
        <f t="shared" si="136"/>
        <v>31.499999999999996</v>
      </c>
      <c r="I629" s="2159">
        <f t="shared" si="136"/>
        <v>0.62999999999999989</v>
      </c>
      <c r="J629" s="2159">
        <f t="shared" si="136"/>
        <v>0.72</v>
      </c>
      <c r="K629" s="2159">
        <f t="shared" si="136"/>
        <v>405</v>
      </c>
      <c r="L629" s="2159">
        <f t="shared" si="136"/>
        <v>540</v>
      </c>
      <c r="M629" s="2159">
        <f t="shared" si="136"/>
        <v>540</v>
      </c>
      <c r="N629" s="2159">
        <f t="shared" si="136"/>
        <v>135</v>
      </c>
      <c r="O629" s="2160">
        <f t="shared" si="136"/>
        <v>8.1</v>
      </c>
    </row>
    <row r="630" spans="1:15">
      <c r="A630" s="2139"/>
      <c r="B630" s="2140" t="s">
        <v>412</v>
      </c>
      <c r="C630" s="2171"/>
      <c r="D630" s="2172">
        <f t="shared" ref="D630:O630" si="137">(D101+D155+D208+D262+D315)/5</f>
        <v>44.381399999999999</v>
      </c>
      <c r="E630" s="2173">
        <f t="shared" si="137"/>
        <v>44.551380000000009</v>
      </c>
      <c r="F630" s="2173">
        <f t="shared" si="137"/>
        <v>153.53948</v>
      </c>
      <c r="G630" s="2174">
        <f t="shared" si="137"/>
        <v>1233.2567999999999</v>
      </c>
      <c r="H630" s="2175">
        <f t="shared" si="137"/>
        <v>34.853400000000001</v>
      </c>
      <c r="I630" s="2173">
        <f t="shared" si="137"/>
        <v>0.66178000000000003</v>
      </c>
      <c r="J630" s="2173">
        <f t="shared" si="137"/>
        <v>0.89168000000000003</v>
      </c>
      <c r="K630" s="2174">
        <f t="shared" si="137"/>
        <v>556.42126000000007</v>
      </c>
      <c r="L630" s="2175">
        <f t="shared" si="137"/>
        <v>642.43153999999993</v>
      </c>
      <c r="M630" s="2174">
        <f t="shared" si="137"/>
        <v>720.18000000000006</v>
      </c>
      <c r="N630" s="2173">
        <f t="shared" si="137"/>
        <v>193.76176000000004</v>
      </c>
      <c r="O630" s="2176">
        <f t="shared" si="137"/>
        <v>8.4716199999999979</v>
      </c>
    </row>
    <row r="631" spans="1:15" ht="15" thickBot="1">
      <c r="A631" s="252"/>
      <c r="B631" s="856" t="s">
        <v>586</v>
      </c>
      <c r="C631" s="908"/>
      <c r="D631" s="892">
        <f t="shared" ref="D631:O631" si="138">(D630*100/D611)-45</f>
        <v>4.3126666666666722</v>
      </c>
      <c r="E631" s="893">
        <f t="shared" si="138"/>
        <v>3.4254130434782724</v>
      </c>
      <c r="F631" s="893">
        <f t="shared" si="138"/>
        <v>-4.9113629242819812</v>
      </c>
      <c r="G631" s="893">
        <f t="shared" si="138"/>
        <v>0.34032352941176214</v>
      </c>
      <c r="H631" s="1929">
        <f t="shared" si="138"/>
        <v>4.7905714285714325</v>
      </c>
      <c r="I631" s="893">
        <f t="shared" si="138"/>
        <v>2.2700000000000031</v>
      </c>
      <c r="J631" s="893">
        <f t="shared" si="138"/>
        <v>10.730000000000004</v>
      </c>
      <c r="K631" s="893">
        <f t="shared" si="138"/>
        <v>16.824584444444447</v>
      </c>
      <c r="L631" s="893">
        <f t="shared" si="138"/>
        <v>8.5359616666666653</v>
      </c>
      <c r="M631" s="2092">
        <f t="shared" si="138"/>
        <v>15.015000000000001</v>
      </c>
      <c r="N631" s="1929">
        <f t="shared" si="138"/>
        <v>19.587253333333351</v>
      </c>
      <c r="O631" s="2091">
        <f t="shared" si="138"/>
        <v>2.0645555555555433</v>
      </c>
    </row>
    <row r="632" spans="1:15" ht="6" customHeight="1" thickBot="1">
      <c r="A632" s="10"/>
      <c r="B632" s="10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</row>
    <row r="633" spans="1:15">
      <c r="A633" s="2186" t="s">
        <v>533</v>
      </c>
      <c r="B633" s="2159" t="s">
        <v>411</v>
      </c>
      <c r="C633" s="2156">
        <v>0.7</v>
      </c>
      <c r="D633" s="2157">
        <f>D611/100*70</f>
        <v>63</v>
      </c>
      <c r="E633" s="2159">
        <f t="shared" ref="E633:O633" si="139">E611/100*70</f>
        <v>64.400000000000006</v>
      </c>
      <c r="F633" s="2159">
        <f t="shared" si="139"/>
        <v>268.10000000000002</v>
      </c>
      <c r="G633" s="2158">
        <f t="shared" si="139"/>
        <v>1904</v>
      </c>
      <c r="H633" s="2159">
        <f t="shared" si="139"/>
        <v>49</v>
      </c>
      <c r="I633" s="2159">
        <f t="shared" si="139"/>
        <v>0.97999999999999987</v>
      </c>
      <c r="J633" s="2159">
        <f t="shared" si="139"/>
        <v>1.1200000000000001</v>
      </c>
      <c r="K633" s="2159">
        <f t="shared" si="139"/>
        <v>630</v>
      </c>
      <c r="L633" s="2159">
        <f t="shared" si="139"/>
        <v>840</v>
      </c>
      <c r="M633" s="2159">
        <f t="shared" si="139"/>
        <v>840</v>
      </c>
      <c r="N633" s="2159">
        <f t="shared" si="139"/>
        <v>210</v>
      </c>
      <c r="O633" s="2160">
        <f t="shared" si="139"/>
        <v>12.6</v>
      </c>
    </row>
    <row r="634" spans="1:15">
      <c r="A634" s="2139"/>
      <c r="B634" s="2140" t="s">
        <v>412</v>
      </c>
      <c r="C634" s="2171"/>
      <c r="D634" s="2469">
        <f t="shared" ref="D634:O634" si="140">(D105+D159+D212+D266+D319)/5</f>
        <v>67.737999999999985</v>
      </c>
      <c r="E634" s="2142">
        <f t="shared" si="140"/>
        <v>63.793199999999992</v>
      </c>
      <c r="F634" s="2142">
        <f t="shared" si="140"/>
        <v>250.17662000000001</v>
      </c>
      <c r="G634" s="2143">
        <f t="shared" si="140"/>
        <v>1897.3558000000005</v>
      </c>
      <c r="H634" s="2144">
        <f t="shared" si="140"/>
        <v>56.594540000000009</v>
      </c>
      <c r="I634" s="2142">
        <f t="shared" si="140"/>
        <v>1.0327839999999999</v>
      </c>
      <c r="J634" s="2142">
        <f t="shared" si="140"/>
        <v>1.0661200000000002</v>
      </c>
      <c r="K634" s="2143">
        <f t="shared" si="140"/>
        <v>734.99806000000001</v>
      </c>
      <c r="L634" s="2143">
        <f t="shared" si="140"/>
        <v>878.71389999999997</v>
      </c>
      <c r="M634" s="2143">
        <f t="shared" si="140"/>
        <v>1003.4862000000001</v>
      </c>
      <c r="N634" s="2142">
        <f t="shared" si="140"/>
        <v>283.83515999999997</v>
      </c>
      <c r="O634" s="2145">
        <f t="shared" si="140"/>
        <v>12.971019999999999</v>
      </c>
    </row>
    <row r="635" spans="1:15" ht="15" thickBot="1">
      <c r="A635" s="252"/>
      <c r="B635" s="856" t="s">
        <v>586</v>
      </c>
      <c r="C635" s="908"/>
      <c r="D635" s="892">
        <f t="shared" ref="D635:O635" si="141">(D634*100/D611)-70</f>
        <v>5.2644444444444218</v>
      </c>
      <c r="E635" s="893">
        <f t="shared" si="141"/>
        <v>-0.65956521739131801</v>
      </c>
      <c r="F635" s="893">
        <f t="shared" si="141"/>
        <v>-4.6797336814621389</v>
      </c>
      <c r="G635" s="893">
        <f t="shared" si="141"/>
        <v>-0.24427205882351188</v>
      </c>
      <c r="H635" s="1929">
        <f t="shared" si="141"/>
        <v>10.849342857142872</v>
      </c>
      <c r="I635" s="893">
        <f t="shared" si="141"/>
        <v>3.7702857142857056</v>
      </c>
      <c r="J635" s="893">
        <f t="shared" si="141"/>
        <v>-3.3674999999999926</v>
      </c>
      <c r="K635" s="893">
        <f t="shared" si="141"/>
        <v>11.666451111111101</v>
      </c>
      <c r="L635" s="893">
        <f t="shared" si="141"/>
        <v>3.2261583333333306</v>
      </c>
      <c r="M635" s="2092">
        <f t="shared" si="141"/>
        <v>13.623850000000004</v>
      </c>
      <c r="N635" s="1929">
        <f t="shared" si="141"/>
        <v>24.611719999999991</v>
      </c>
      <c r="O635" s="2091">
        <f t="shared" si="141"/>
        <v>2.061222222222213</v>
      </c>
    </row>
    <row r="637" spans="1:15" ht="15.6">
      <c r="A637" s="100"/>
      <c r="B637" s="1840"/>
      <c r="C637" s="1839"/>
      <c r="D637" s="192"/>
      <c r="E637" s="192"/>
      <c r="F637" s="715" t="s">
        <v>761</v>
      </c>
      <c r="G637" s="573"/>
      <c r="H637" s="640"/>
      <c r="I637" s="121"/>
      <c r="J637" s="115"/>
      <c r="K637" s="121"/>
      <c r="L637" s="121"/>
      <c r="M637" s="121"/>
      <c r="N637" s="121"/>
      <c r="O637" s="105"/>
    </row>
    <row r="638" spans="1:15" ht="15" thickBot="1"/>
    <row r="639" spans="1:15">
      <c r="A639" s="2186" t="s">
        <v>533</v>
      </c>
      <c r="B639" s="2155" t="s">
        <v>413</v>
      </c>
      <c r="C639" s="2189">
        <v>0.25</v>
      </c>
      <c r="D639" s="2203">
        <f>D613</f>
        <v>22.5</v>
      </c>
      <c r="E639" s="2203">
        <f t="shared" ref="E639:O639" si="142">E613</f>
        <v>23</v>
      </c>
      <c r="F639" s="2203">
        <f t="shared" si="142"/>
        <v>95.75</v>
      </c>
      <c r="G639" s="2203">
        <f t="shared" si="142"/>
        <v>680</v>
      </c>
      <c r="H639" s="2203">
        <f t="shared" si="142"/>
        <v>17.5</v>
      </c>
      <c r="I639" s="2203">
        <f t="shared" si="142"/>
        <v>0.35</v>
      </c>
      <c r="J639" s="2203">
        <f t="shared" si="142"/>
        <v>0.4</v>
      </c>
      <c r="K639" s="2203">
        <f t="shared" si="142"/>
        <v>225</v>
      </c>
      <c r="L639" s="2203">
        <f t="shared" si="142"/>
        <v>300</v>
      </c>
      <c r="M639" s="2203">
        <f t="shared" si="142"/>
        <v>300</v>
      </c>
      <c r="N639" s="2203">
        <f t="shared" si="142"/>
        <v>75</v>
      </c>
      <c r="O639" s="2203">
        <f t="shared" si="142"/>
        <v>4.5</v>
      </c>
    </row>
    <row r="640" spans="1:15" ht="15.75" customHeight="1">
      <c r="A640" s="2164"/>
      <c r="B640" s="2165" t="s">
        <v>316</v>
      </c>
      <c r="C640" s="2207"/>
      <c r="D640" s="2208">
        <f t="shared" ref="D640:O640" si="143">(D345+D403+D459+D512+D566)/5</f>
        <v>22.037599999999998</v>
      </c>
      <c r="E640" s="2209">
        <f t="shared" si="143"/>
        <v>26.395860000000006</v>
      </c>
      <c r="F640" s="2209">
        <f t="shared" si="143"/>
        <v>79.220879999999994</v>
      </c>
      <c r="G640" s="2208">
        <f t="shared" si="143"/>
        <v>656.34300000000007</v>
      </c>
      <c r="H640" s="2210">
        <f t="shared" si="143"/>
        <v>24.935896</v>
      </c>
      <c r="I640" s="2209">
        <f t="shared" si="143"/>
        <v>0.31291799999999997</v>
      </c>
      <c r="J640" s="2209">
        <f t="shared" si="143"/>
        <v>0.43424000000000007</v>
      </c>
      <c r="K640" s="2210">
        <f t="shared" si="143"/>
        <v>168.70959999999999</v>
      </c>
      <c r="L640" s="2209">
        <f t="shared" si="143"/>
        <v>349.78320000000002</v>
      </c>
      <c r="M640" s="2209">
        <f t="shared" si="143"/>
        <v>315.24059999999997</v>
      </c>
      <c r="N640" s="2209">
        <f t="shared" si="143"/>
        <v>92.437600000000018</v>
      </c>
      <c r="O640" s="2211">
        <f t="shared" si="143"/>
        <v>3.7028999999999996</v>
      </c>
    </row>
    <row r="641" spans="1:15" ht="15" thickBot="1">
      <c r="A641" s="1201"/>
      <c r="B641" s="2191" t="s">
        <v>586</v>
      </c>
      <c r="C641" s="2205"/>
      <c r="D641" s="2204">
        <f t="shared" ref="D641:O641" si="144">(D640*100/D611)-25</f>
        <v>-0.51377777777777922</v>
      </c>
      <c r="E641" s="2194">
        <f t="shared" si="144"/>
        <v>3.6911521739130499</v>
      </c>
      <c r="F641" s="2194">
        <f t="shared" si="144"/>
        <v>-4.3156971279373373</v>
      </c>
      <c r="G641" s="2194">
        <f t="shared" si="144"/>
        <v>-0.86974264705882121</v>
      </c>
      <c r="H641" s="2194">
        <f t="shared" si="144"/>
        <v>10.622708571428568</v>
      </c>
      <c r="I641" s="2194">
        <f t="shared" si="144"/>
        <v>-2.6487142857142842</v>
      </c>
      <c r="J641" s="2194">
        <f t="shared" si="144"/>
        <v>2.1400000000000041</v>
      </c>
      <c r="K641" s="2194">
        <f t="shared" si="144"/>
        <v>-6.2544888888888899</v>
      </c>
      <c r="L641" s="2194">
        <f t="shared" si="144"/>
        <v>4.1485999999999983</v>
      </c>
      <c r="M641" s="2199">
        <f t="shared" si="144"/>
        <v>1.2700499999999977</v>
      </c>
      <c r="N641" s="2199">
        <f t="shared" si="144"/>
        <v>5.8125333333333415</v>
      </c>
      <c r="O641" s="2195">
        <f t="shared" si="144"/>
        <v>-4.4283333333333346</v>
      </c>
    </row>
    <row r="642" spans="1:15" ht="9.75" customHeight="1" thickBot="1">
      <c r="A642" s="105"/>
      <c r="B642" s="361"/>
      <c r="C642" s="1839"/>
      <c r="D642" s="539"/>
      <c r="E642" s="539"/>
      <c r="F642" s="539"/>
      <c r="G642" s="539"/>
      <c r="H642" s="539"/>
      <c r="I642" s="539"/>
      <c r="J642" s="539"/>
      <c r="K642" s="539"/>
      <c r="L642" s="539"/>
      <c r="M642" s="539"/>
      <c r="N642" s="539"/>
      <c r="O642" s="539"/>
    </row>
    <row r="643" spans="1:15">
      <c r="A643" s="2186" t="s">
        <v>533</v>
      </c>
      <c r="B643" s="2155" t="s">
        <v>414</v>
      </c>
      <c r="C643" s="2156">
        <v>0.35</v>
      </c>
      <c r="D643" s="2157">
        <f>D617</f>
        <v>31.5</v>
      </c>
      <c r="E643" s="2159">
        <f t="shared" ref="E643:O643" si="145">E617</f>
        <v>32.200000000000003</v>
      </c>
      <c r="F643" s="2159">
        <f t="shared" si="145"/>
        <v>134.05000000000001</v>
      </c>
      <c r="G643" s="2159">
        <f t="shared" si="145"/>
        <v>952</v>
      </c>
      <c r="H643" s="2159">
        <f t="shared" si="145"/>
        <v>24.5</v>
      </c>
      <c r="I643" s="2159">
        <f t="shared" si="145"/>
        <v>0.48999999999999994</v>
      </c>
      <c r="J643" s="2159">
        <f t="shared" si="145"/>
        <v>0.56000000000000005</v>
      </c>
      <c r="K643" s="2159">
        <f t="shared" si="145"/>
        <v>315</v>
      </c>
      <c r="L643" s="2159">
        <f t="shared" si="145"/>
        <v>420</v>
      </c>
      <c r="M643" s="2159">
        <f t="shared" si="145"/>
        <v>420</v>
      </c>
      <c r="N643" s="2159">
        <f t="shared" si="145"/>
        <v>105</v>
      </c>
      <c r="O643" s="2160">
        <f t="shared" si="145"/>
        <v>6.3</v>
      </c>
    </row>
    <row r="644" spans="1:15" ht="14.25" customHeight="1">
      <c r="A644" s="2164"/>
      <c r="B644" s="2165" t="s">
        <v>316</v>
      </c>
      <c r="C644" s="2166"/>
      <c r="D644" s="2212">
        <f t="shared" ref="D644:O644" si="146">(D356+D415+D470+D525+D579)/5</f>
        <v>27.889199999999995</v>
      </c>
      <c r="E644" s="2209">
        <f t="shared" si="146"/>
        <v>27.071240000000007</v>
      </c>
      <c r="F644" s="2209">
        <f t="shared" si="146"/>
        <v>139.61886000000001</v>
      </c>
      <c r="G644" s="2213">
        <f t="shared" si="146"/>
        <v>930.87972000000013</v>
      </c>
      <c r="H644" s="2210">
        <f t="shared" si="146"/>
        <v>32.208180000000006</v>
      </c>
      <c r="I644" s="2209">
        <f t="shared" si="146"/>
        <v>0.48906399999999994</v>
      </c>
      <c r="J644" s="2209">
        <f t="shared" si="146"/>
        <v>0.31531999999999999</v>
      </c>
      <c r="K644" s="2209">
        <f t="shared" si="146"/>
        <v>236.80500000000001</v>
      </c>
      <c r="L644" s="2209">
        <f t="shared" si="146"/>
        <v>294.13958400000001</v>
      </c>
      <c r="M644" s="2209">
        <f t="shared" si="146"/>
        <v>377.03625200000005</v>
      </c>
      <c r="N644" s="2209">
        <f t="shared" si="146"/>
        <v>120.87226000000001</v>
      </c>
      <c r="O644" s="2211">
        <f t="shared" si="146"/>
        <v>6.5221800000000005</v>
      </c>
    </row>
    <row r="645" spans="1:15" ht="15" thickBot="1">
      <c r="A645" s="1201"/>
      <c r="B645" s="2191" t="s">
        <v>586</v>
      </c>
      <c r="C645" s="2192"/>
      <c r="D645" s="2193">
        <f t="shared" ref="D645:O645" si="147">(D644*100/D611)-35</f>
        <v>-4.012000000000004</v>
      </c>
      <c r="E645" s="2194">
        <f t="shared" si="147"/>
        <v>-5.5747391304347751</v>
      </c>
      <c r="F645" s="2194">
        <f t="shared" si="147"/>
        <v>1.4540104438642274</v>
      </c>
      <c r="G645" s="2194">
        <f t="shared" si="147"/>
        <v>-0.776480882352935</v>
      </c>
      <c r="H645" s="2194">
        <f t="shared" si="147"/>
        <v>11.011685714285726</v>
      </c>
      <c r="I645" s="2194">
        <f t="shared" si="147"/>
        <v>-6.6857142857145391E-2</v>
      </c>
      <c r="J645" s="2194">
        <f t="shared" si="147"/>
        <v>-15.2925</v>
      </c>
      <c r="K645" s="2194">
        <f t="shared" si="147"/>
        <v>-8.6883333333333326</v>
      </c>
      <c r="L645" s="2194">
        <f t="shared" si="147"/>
        <v>-10.488367999999998</v>
      </c>
      <c r="M645" s="2199">
        <f t="shared" si="147"/>
        <v>-3.5803123333333318</v>
      </c>
      <c r="N645" s="2199">
        <f t="shared" si="147"/>
        <v>5.2907533333333348</v>
      </c>
      <c r="O645" s="2202">
        <f t="shared" si="147"/>
        <v>1.2343333333333391</v>
      </c>
    </row>
    <row r="646" spans="1:15" ht="8.25" customHeight="1" thickBot="1">
      <c r="A646" s="105"/>
      <c r="B646" s="105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</row>
    <row r="647" spans="1:15">
      <c r="A647" s="2186" t="s">
        <v>533</v>
      </c>
      <c r="B647" s="2155" t="s">
        <v>409</v>
      </c>
      <c r="C647" s="2189">
        <v>0.1</v>
      </c>
      <c r="D647" s="2206">
        <f>D621</f>
        <v>9</v>
      </c>
      <c r="E647" s="2206">
        <f t="shared" ref="E647:O647" si="148">E621</f>
        <v>9.2000000000000011</v>
      </c>
      <c r="F647" s="2206">
        <f t="shared" si="148"/>
        <v>38.299999999999997</v>
      </c>
      <c r="G647" s="2206">
        <f t="shared" si="148"/>
        <v>272</v>
      </c>
      <c r="H647" s="2206">
        <f t="shared" si="148"/>
        <v>7</v>
      </c>
      <c r="I647" s="2206">
        <f t="shared" si="148"/>
        <v>0.13999999999999999</v>
      </c>
      <c r="J647" s="2206">
        <f t="shared" si="148"/>
        <v>0.16</v>
      </c>
      <c r="K647" s="2206">
        <f t="shared" si="148"/>
        <v>90</v>
      </c>
      <c r="L647" s="2206">
        <f t="shared" si="148"/>
        <v>120</v>
      </c>
      <c r="M647" s="2206">
        <f t="shared" si="148"/>
        <v>120</v>
      </c>
      <c r="N647" s="2206">
        <f t="shared" si="148"/>
        <v>30</v>
      </c>
      <c r="O647" s="2206">
        <f t="shared" si="148"/>
        <v>1.7999999999999998</v>
      </c>
    </row>
    <row r="648" spans="1:15" ht="13.5" customHeight="1">
      <c r="A648" s="2164"/>
      <c r="B648" s="2165" t="s">
        <v>316</v>
      </c>
      <c r="C648" s="2207"/>
      <c r="D648" s="2214">
        <f t="shared" ref="D648:O648" si="149">(D362+D422+D477+D532+D586)/5</f>
        <v>10.232999999999999</v>
      </c>
      <c r="E648" s="2209">
        <f t="shared" si="149"/>
        <v>8.4412000000000003</v>
      </c>
      <c r="F648" s="2209">
        <f t="shared" si="149"/>
        <v>44.254599999999996</v>
      </c>
      <c r="G648" s="2213">
        <f t="shared" si="149"/>
        <v>285.95760000000001</v>
      </c>
      <c r="H648" s="2210">
        <f t="shared" si="149"/>
        <v>7.1112000000000011</v>
      </c>
      <c r="I648" s="2209">
        <f t="shared" si="149"/>
        <v>0.19002999999999998</v>
      </c>
      <c r="J648" s="2209">
        <f t="shared" si="149"/>
        <v>0.17207999999999996</v>
      </c>
      <c r="K648" s="2209">
        <f t="shared" si="149"/>
        <v>82.207519999999988</v>
      </c>
      <c r="L648" s="2209">
        <f t="shared" si="149"/>
        <v>143.226664</v>
      </c>
      <c r="M648" s="2209">
        <f t="shared" si="149"/>
        <v>112.57542000000001</v>
      </c>
      <c r="N648" s="2209">
        <f t="shared" si="149"/>
        <v>36.158160000000002</v>
      </c>
      <c r="O648" s="2211">
        <f t="shared" si="149"/>
        <v>2.0125999999999999</v>
      </c>
    </row>
    <row r="649" spans="1:15" ht="15" thickBot="1">
      <c r="A649" s="1201"/>
      <c r="B649" s="2191" t="s">
        <v>586</v>
      </c>
      <c r="C649" s="2205"/>
      <c r="D649" s="2204">
        <f t="shared" ref="D649:O649" si="150">(D648*100/D611)-10</f>
        <v>1.3699999999999974</v>
      </c>
      <c r="E649" s="2194">
        <f t="shared" si="150"/>
        <v>-0.8247826086956529</v>
      </c>
      <c r="F649" s="2194">
        <f t="shared" si="150"/>
        <v>1.5547258485639688</v>
      </c>
      <c r="G649" s="2194">
        <f t="shared" si="150"/>
        <v>0.51314705882353095</v>
      </c>
      <c r="H649" s="2194">
        <f t="shared" si="150"/>
        <v>0.15885714285714414</v>
      </c>
      <c r="I649" s="2194">
        <f t="shared" si="150"/>
        <v>3.5735714285714266</v>
      </c>
      <c r="J649" s="2194">
        <f t="shared" si="150"/>
        <v>0.75499999999999545</v>
      </c>
      <c r="K649" s="2194">
        <f t="shared" si="150"/>
        <v>-0.86583111111111322</v>
      </c>
      <c r="L649" s="2194">
        <f t="shared" si="150"/>
        <v>1.9355553333333333</v>
      </c>
      <c r="M649" s="2198">
        <f t="shared" si="150"/>
        <v>-0.61871499999999813</v>
      </c>
      <c r="N649" s="2198">
        <f t="shared" si="150"/>
        <v>2.0527200000000008</v>
      </c>
      <c r="O649" s="2195">
        <f t="shared" si="150"/>
        <v>1.181111111111111</v>
      </c>
    </row>
    <row r="650" spans="1:15" ht="15" thickBot="1">
      <c r="A650" s="90"/>
      <c r="B650" s="90"/>
      <c r="C650" s="559"/>
      <c r="D650" s="559"/>
      <c r="E650" s="559"/>
      <c r="F650" s="559"/>
      <c r="G650" s="559"/>
      <c r="H650" s="559"/>
      <c r="I650" s="559"/>
      <c r="J650" s="559"/>
      <c r="K650" s="559"/>
      <c r="L650" s="559"/>
      <c r="M650" s="559"/>
      <c r="N650" s="559"/>
      <c r="O650" s="90"/>
    </row>
    <row r="651" spans="1:15">
      <c r="A651" s="2186" t="s">
        <v>533</v>
      </c>
      <c r="B651" s="2155" t="s">
        <v>252</v>
      </c>
      <c r="C651" s="2156">
        <v>0.6</v>
      </c>
      <c r="D651" s="2157">
        <f>D625</f>
        <v>54</v>
      </c>
      <c r="E651" s="2159">
        <f t="shared" ref="E651:O651" si="151">E625</f>
        <v>55.2</v>
      </c>
      <c r="F651" s="2159">
        <f t="shared" si="151"/>
        <v>229.8</v>
      </c>
      <c r="G651" s="2158">
        <f t="shared" si="151"/>
        <v>1632</v>
      </c>
      <c r="H651" s="2159">
        <f t="shared" si="151"/>
        <v>42</v>
      </c>
      <c r="I651" s="2159">
        <f t="shared" si="151"/>
        <v>0.83999999999999986</v>
      </c>
      <c r="J651" s="2159">
        <f t="shared" si="151"/>
        <v>0.96</v>
      </c>
      <c r="K651" s="2159">
        <f t="shared" si="151"/>
        <v>540</v>
      </c>
      <c r="L651" s="2159">
        <f t="shared" si="151"/>
        <v>720</v>
      </c>
      <c r="M651" s="2159">
        <f t="shared" si="151"/>
        <v>720</v>
      </c>
      <c r="N651" s="2159">
        <f t="shared" si="151"/>
        <v>180</v>
      </c>
      <c r="O651" s="2160">
        <f t="shared" si="151"/>
        <v>10.799999999999999</v>
      </c>
    </row>
    <row r="652" spans="1:15" ht="15.75" customHeight="1">
      <c r="A652" s="2164"/>
      <c r="B652" s="2165" t="s">
        <v>316</v>
      </c>
      <c r="C652" s="2166"/>
      <c r="D652" s="2212">
        <f t="shared" ref="D652:O652" si="152">(D367+D427+D482+D537+D590)/5</f>
        <v>49.9268</v>
      </c>
      <c r="E652" s="2209">
        <f t="shared" si="152"/>
        <v>53.467100000000002</v>
      </c>
      <c r="F652" s="2209">
        <f t="shared" si="152"/>
        <v>218.83973999999998</v>
      </c>
      <c r="G652" s="2169">
        <f t="shared" si="152"/>
        <v>1587.2227200000002</v>
      </c>
      <c r="H652" s="2210">
        <f t="shared" si="152"/>
        <v>57.144076000000005</v>
      </c>
      <c r="I652" s="2209">
        <f t="shared" si="152"/>
        <v>0.80198199999999997</v>
      </c>
      <c r="J652" s="2209">
        <f t="shared" si="152"/>
        <v>0.74956</v>
      </c>
      <c r="K652" s="2210">
        <f t="shared" si="152"/>
        <v>405.51459999999997</v>
      </c>
      <c r="L652" s="2210">
        <f t="shared" si="152"/>
        <v>643.92278400000009</v>
      </c>
      <c r="M652" s="2210">
        <f t="shared" si="152"/>
        <v>692.27685200000008</v>
      </c>
      <c r="N652" s="2209">
        <f t="shared" si="152"/>
        <v>213.30986000000001</v>
      </c>
      <c r="O652" s="2211">
        <f t="shared" si="152"/>
        <v>10.22508</v>
      </c>
    </row>
    <row r="653" spans="1:15" ht="15" thickBot="1">
      <c r="A653" s="1201"/>
      <c r="B653" s="2191" t="s">
        <v>586</v>
      </c>
      <c r="C653" s="2192"/>
      <c r="D653" s="2193">
        <f t="shared" ref="D653:O653" si="153">(D652*100/D611)-60</f>
        <v>-4.5257777777777761</v>
      </c>
      <c r="E653" s="2194">
        <f t="shared" si="153"/>
        <v>-1.8835869565217394</v>
      </c>
      <c r="F653" s="2194">
        <f t="shared" si="153"/>
        <v>-2.8616866840731134</v>
      </c>
      <c r="G653" s="2194">
        <f t="shared" si="153"/>
        <v>-1.6462235294117562</v>
      </c>
      <c r="H653" s="2194">
        <f t="shared" si="153"/>
        <v>21.634394285714293</v>
      </c>
      <c r="I653" s="2194">
        <f t="shared" si="153"/>
        <v>-2.7155714285714225</v>
      </c>
      <c r="J653" s="2194">
        <f t="shared" si="153"/>
        <v>-13.152500000000003</v>
      </c>
      <c r="K653" s="2194">
        <f t="shared" si="153"/>
        <v>-14.942822222222226</v>
      </c>
      <c r="L653" s="2194">
        <f t="shared" si="153"/>
        <v>-6.3397679999999923</v>
      </c>
      <c r="M653" s="2199">
        <f t="shared" si="153"/>
        <v>-2.310262333333327</v>
      </c>
      <c r="N653" s="2199">
        <f t="shared" si="153"/>
        <v>11.103286666666676</v>
      </c>
      <c r="O653" s="2202">
        <f t="shared" si="153"/>
        <v>-3.1939999999999955</v>
      </c>
    </row>
    <row r="654" spans="1:15" ht="11.25" customHeight="1" thickBot="1">
      <c r="A654" s="1837"/>
      <c r="B654" s="2111"/>
      <c r="C654" s="1838"/>
      <c r="D654" s="2096"/>
      <c r="E654" s="537"/>
      <c r="F654" s="537"/>
      <c r="G654" s="538"/>
      <c r="H654" s="578"/>
      <c r="I654" s="578"/>
      <c r="J654" s="578"/>
      <c r="K654" s="578"/>
      <c r="L654" s="578"/>
      <c r="M654" s="578"/>
      <c r="N654" s="578"/>
      <c r="O654" s="578"/>
    </row>
    <row r="655" spans="1:15" ht="12" customHeight="1">
      <c r="A655" s="2186" t="s">
        <v>533</v>
      </c>
      <c r="B655" s="2155" t="s">
        <v>410</v>
      </c>
      <c r="C655" s="2156">
        <v>0.45</v>
      </c>
      <c r="D655" s="2157">
        <f>D629</f>
        <v>40.5</v>
      </c>
      <c r="E655" s="2159">
        <f t="shared" ref="E655:O655" si="154">E629</f>
        <v>41.4</v>
      </c>
      <c r="F655" s="2159">
        <f t="shared" si="154"/>
        <v>172.35</v>
      </c>
      <c r="G655" s="2158">
        <f t="shared" si="154"/>
        <v>1224</v>
      </c>
      <c r="H655" s="2159">
        <f t="shared" si="154"/>
        <v>31.499999999999996</v>
      </c>
      <c r="I655" s="2159">
        <f t="shared" si="154"/>
        <v>0.62999999999999989</v>
      </c>
      <c r="J655" s="2159">
        <f t="shared" si="154"/>
        <v>0.72</v>
      </c>
      <c r="K655" s="2159">
        <f t="shared" si="154"/>
        <v>405</v>
      </c>
      <c r="L655" s="2159">
        <f t="shared" si="154"/>
        <v>540</v>
      </c>
      <c r="M655" s="2159">
        <f t="shared" si="154"/>
        <v>540</v>
      </c>
      <c r="N655" s="2159">
        <f t="shared" si="154"/>
        <v>135</v>
      </c>
      <c r="O655" s="2160">
        <f t="shared" si="154"/>
        <v>8.1</v>
      </c>
    </row>
    <row r="656" spans="1:15" ht="17.25" customHeight="1">
      <c r="A656" s="2164"/>
      <c r="B656" s="2165" t="s">
        <v>316</v>
      </c>
      <c r="C656" s="2166"/>
      <c r="D656" s="2472">
        <f t="shared" ref="D656:O656" si="155">(D372+D431+D486+D541+D594)/5</f>
        <v>38.122199999999999</v>
      </c>
      <c r="E656" s="2470">
        <f t="shared" si="155"/>
        <v>35.512440000000005</v>
      </c>
      <c r="F656" s="2470">
        <f t="shared" si="155"/>
        <v>183.87345999999999</v>
      </c>
      <c r="G656" s="2471">
        <f t="shared" si="155"/>
        <v>1216.8373199999999</v>
      </c>
      <c r="H656" s="2471">
        <f t="shared" si="155"/>
        <v>39.319380000000002</v>
      </c>
      <c r="I656" s="2470">
        <f t="shared" si="155"/>
        <v>0.67909399999999986</v>
      </c>
      <c r="J656" s="2470">
        <f t="shared" si="155"/>
        <v>0.48739999999999994</v>
      </c>
      <c r="K656" s="2470">
        <f t="shared" si="155"/>
        <v>319.01251999999994</v>
      </c>
      <c r="L656" s="2470">
        <f t="shared" si="155"/>
        <v>437.3662480000001</v>
      </c>
      <c r="M656" s="2470">
        <f t="shared" si="155"/>
        <v>489.611672</v>
      </c>
      <c r="N656" s="2470">
        <f t="shared" si="155"/>
        <v>157.03041999999999</v>
      </c>
      <c r="O656" s="2473">
        <f t="shared" si="155"/>
        <v>8.5347799999999996</v>
      </c>
    </row>
    <row r="657" spans="1:16" ht="13.5" customHeight="1" thickBot="1">
      <c r="A657" s="1201"/>
      <c r="B657" s="2191" t="s">
        <v>586</v>
      </c>
      <c r="C657" s="2192"/>
      <c r="D657" s="2193">
        <f t="shared" ref="D657:O657" si="156">(D656*100/D611)-45</f>
        <v>-2.642000000000003</v>
      </c>
      <c r="E657" s="2194">
        <f t="shared" si="156"/>
        <v>-6.399521739130428</v>
      </c>
      <c r="F657" s="2194">
        <f t="shared" si="156"/>
        <v>3.0087362924281891</v>
      </c>
      <c r="G657" s="2194">
        <f t="shared" si="156"/>
        <v>-0.2633338235294147</v>
      </c>
      <c r="H657" s="2194">
        <f t="shared" si="156"/>
        <v>11.170542857142856</v>
      </c>
      <c r="I657" s="2194">
        <f t="shared" si="156"/>
        <v>3.5067142857142812</v>
      </c>
      <c r="J657" s="2194">
        <f t="shared" si="156"/>
        <v>-14.537500000000005</v>
      </c>
      <c r="K657" s="2194">
        <f t="shared" si="156"/>
        <v>-9.5541644444444529</v>
      </c>
      <c r="L657" s="2194">
        <f t="shared" si="156"/>
        <v>-8.5528126666666537</v>
      </c>
      <c r="M657" s="2199">
        <f t="shared" si="156"/>
        <v>-4.1990273333333334</v>
      </c>
      <c r="N657" s="2199">
        <f t="shared" si="156"/>
        <v>7.3434733333333284</v>
      </c>
      <c r="O657" s="2202">
        <f t="shared" si="156"/>
        <v>2.4154444444444394</v>
      </c>
    </row>
    <row r="658" spans="1:16" ht="11.25" customHeight="1" thickBot="1"/>
    <row r="659" spans="1:16" ht="13.5" customHeight="1">
      <c r="A659" s="2186" t="s">
        <v>533</v>
      </c>
      <c r="B659" s="2159" t="s">
        <v>411</v>
      </c>
      <c r="C659" s="2156">
        <v>0.7</v>
      </c>
      <c r="D659" s="2200">
        <f>D633</f>
        <v>63</v>
      </c>
      <c r="E659" s="2187">
        <f t="shared" ref="E659:O659" si="157">E633</f>
        <v>64.400000000000006</v>
      </c>
      <c r="F659" s="2187">
        <f t="shared" si="157"/>
        <v>268.10000000000002</v>
      </c>
      <c r="G659" s="2188">
        <f t="shared" si="157"/>
        <v>1904</v>
      </c>
      <c r="H659" s="2188">
        <f t="shared" si="157"/>
        <v>49</v>
      </c>
      <c r="I659" s="2187">
        <f t="shared" si="157"/>
        <v>0.97999999999999987</v>
      </c>
      <c r="J659" s="2187">
        <f t="shared" si="157"/>
        <v>1.1200000000000001</v>
      </c>
      <c r="K659" s="2187">
        <f t="shared" si="157"/>
        <v>630</v>
      </c>
      <c r="L659" s="2187">
        <f t="shared" si="157"/>
        <v>840</v>
      </c>
      <c r="M659" s="2187">
        <f t="shared" si="157"/>
        <v>840</v>
      </c>
      <c r="N659" s="2187">
        <f t="shared" si="157"/>
        <v>210</v>
      </c>
      <c r="O659" s="2201">
        <f t="shared" si="157"/>
        <v>12.6</v>
      </c>
    </row>
    <row r="660" spans="1:16">
      <c r="A660" s="2164"/>
      <c r="B660" s="2165" t="s">
        <v>412</v>
      </c>
      <c r="C660" s="2166"/>
      <c r="D660" s="2212">
        <f t="shared" ref="D660:O660" si="158">(D377+D435+D490+D545+D598)/5</f>
        <v>60.159800000000004</v>
      </c>
      <c r="E660" s="2209">
        <f t="shared" si="158"/>
        <v>61.908300000000011</v>
      </c>
      <c r="F660" s="2209">
        <f t="shared" si="158"/>
        <v>263.09433999999999</v>
      </c>
      <c r="G660" s="2169">
        <f t="shared" si="158"/>
        <v>1873.1803200000002</v>
      </c>
      <c r="H660" s="2210">
        <f t="shared" si="158"/>
        <v>64.255276000000009</v>
      </c>
      <c r="I660" s="2209">
        <f t="shared" si="158"/>
        <v>0.99201200000000012</v>
      </c>
      <c r="J660" s="2209">
        <f t="shared" si="158"/>
        <v>0.92164000000000001</v>
      </c>
      <c r="K660" s="2210">
        <f t="shared" si="158"/>
        <v>487.72212000000002</v>
      </c>
      <c r="L660" s="2170">
        <f t="shared" si="158"/>
        <v>787.14944799999989</v>
      </c>
      <c r="M660" s="2210">
        <f t="shared" si="158"/>
        <v>804.85227199999997</v>
      </c>
      <c r="N660" s="2209">
        <f t="shared" si="158"/>
        <v>249.46802000000002</v>
      </c>
      <c r="O660" s="2211">
        <f t="shared" si="158"/>
        <v>12.237680000000001</v>
      </c>
    </row>
    <row r="661" spans="1:16" ht="13.5" customHeight="1" thickBot="1">
      <c r="A661" s="1201"/>
      <c r="B661" s="2191" t="s">
        <v>586</v>
      </c>
      <c r="C661" s="2192"/>
      <c r="D661" s="2193">
        <f t="shared" ref="D661:O661" si="159">(D660*100/D611)-70</f>
        <v>-3.1557777777777716</v>
      </c>
      <c r="E661" s="2194">
        <f t="shared" si="159"/>
        <v>-2.7083695652173816</v>
      </c>
      <c r="F661" s="2194">
        <f t="shared" si="159"/>
        <v>-1.3069608355091447</v>
      </c>
      <c r="G661" s="2194">
        <f t="shared" si="159"/>
        <v>-1.1330764705882359</v>
      </c>
      <c r="H661" s="2194">
        <f t="shared" si="159"/>
        <v>21.793251428571452</v>
      </c>
      <c r="I661" s="2194">
        <f t="shared" si="159"/>
        <v>0.8580000000000183</v>
      </c>
      <c r="J661" s="2194">
        <f t="shared" si="159"/>
        <v>-12.397500000000001</v>
      </c>
      <c r="K661" s="2194">
        <f t="shared" si="159"/>
        <v>-15.808653333333332</v>
      </c>
      <c r="L661" s="2194">
        <f t="shared" si="159"/>
        <v>-4.4042126666666803</v>
      </c>
      <c r="M661" s="2199">
        <f t="shared" si="159"/>
        <v>-2.9289773333333358</v>
      </c>
      <c r="N661" s="2199">
        <f t="shared" si="159"/>
        <v>13.156006666666684</v>
      </c>
      <c r="O661" s="2202">
        <f t="shared" si="159"/>
        <v>-2.012888888888881</v>
      </c>
    </row>
    <row r="662" spans="1:16" ht="12" customHeight="1">
      <c r="A662" s="105"/>
      <c r="B662" s="361"/>
      <c r="C662" s="1839"/>
      <c r="D662" s="539"/>
      <c r="E662" s="539"/>
      <c r="F662" s="539"/>
      <c r="G662" s="539"/>
      <c r="H662" s="539"/>
      <c r="I662" s="539"/>
      <c r="J662" s="539"/>
      <c r="K662" s="539"/>
      <c r="L662" s="539"/>
      <c r="M662" s="539"/>
      <c r="N662" s="539"/>
      <c r="O662" s="539"/>
    </row>
    <row r="663" spans="1:16">
      <c r="B663" s="765" t="s">
        <v>477</v>
      </c>
      <c r="C663"/>
      <c r="D663" s="317"/>
      <c r="O663"/>
      <c r="P663" s="546"/>
    </row>
    <row r="664" spans="1:16">
      <c r="B664" s="765" t="s">
        <v>519</v>
      </c>
      <c r="C664"/>
      <c r="D664" s="317"/>
      <c r="J664" s="317"/>
      <c r="O664"/>
      <c r="P664" s="546"/>
    </row>
    <row r="665" spans="1:16">
      <c r="B665" s="183" t="s">
        <v>520</v>
      </c>
      <c r="C665" s="154"/>
      <c r="D665" s="1" t="s">
        <v>521</v>
      </c>
      <c r="J665"/>
      <c r="O665"/>
      <c r="P665" s="546"/>
    </row>
    <row r="666" spans="1:16" ht="12" customHeight="1">
      <c r="B666" s="765" t="s">
        <v>510</v>
      </c>
      <c r="C666" s="21" t="s">
        <v>522</v>
      </c>
      <c r="D666"/>
      <c r="O666"/>
      <c r="P666" s="546"/>
    </row>
    <row r="667" spans="1:16" ht="15" customHeight="1" thickBot="1">
      <c r="B667" s="2" t="s">
        <v>511</v>
      </c>
      <c r="C667"/>
      <c r="E667" s="715" t="s">
        <v>528</v>
      </c>
      <c r="I667" s="24" t="s">
        <v>0</v>
      </c>
      <c r="J667"/>
      <c r="K667" s="2" t="s">
        <v>777</v>
      </c>
      <c r="L667" s="22"/>
      <c r="M667" s="22"/>
      <c r="N667" s="28"/>
      <c r="P667" s="546"/>
    </row>
    <row r="668" spans="1:16" ht="15" thickBot="1">
      <c r="A668" s="74" t="s">
        <v>532</v>
      </c>
      <c r="B668" s="49"/>
      <c r="C668" s="500"/>
      <c r="D668" s="2331" t="s">
        <v>769</v>
      </c>
      <c r="E668" s="2326"/>
      <c r="F668" s="2326"/>
      <c r="G668" s="2276" t="s">
        <v>770</v>
      </c>
      <c r="H668" s="786" t="s">
        <v>481</v>
      </c>
      <c r="I668" s="787"/>
      <c r="J668" s="787"/>
      <c r="K668" s="788"/>
      <c r="L668" s="780" t="s">
        <v>486</v>
      </c>
      <c r="M668" s="34"/>
      <c r="N668" s="768"/>
      <c r="O668" s="501"/>
      <c r="P668" s="546"/>
    </row>
    <row r="669" spans="1:16">
      <c r="A669" s="50"/>
      <c r="B669" s="907" t="s">
        <v>415</v>
      </c>
      <c r="C669" s="502"/>
      <c r="D669" s="2333" t="s">
        <v>230</v>
      </c>
      <c r="E669" s="852" t="s">
        <v>55</v>
      </c>
      <c r="F669" s="2332" t="s">
        <v>56</v>
      </c>
      <c r="G669" s="2340" t="s">
        <v>771</v>
      </c>
      <c r="H669" s="784" t="s">
        <v>482</v>
      </c>
      <c r="I669" s="785" t="s">
        <v>483</v>
      </c>
      <c r="J669" s="866" t="s">
        <v>484</v>
      </c>
      <c r="K669" s="783" t="s">
        <v>485</v>
      </c>
      <c r="L669" s="778" t="s">
        <v>487</v>
      </c>
      <c r="M669" s="777" t="s">
        <v>488</v>
      </c>
      <c r="N669" s="775" t="s">
        <v>489</v>
      </c>
      <c r="O669" s="2466" t="s">
        <v>490</v>
      </c>
      <c r="P669" s="546"/>
    </row>
    <row r="670" spans="1:16" ht="12.75" customHeight="1" thickBot="1">
      <c r="A670" s="48"/>
      <c r="B670" s="581"/>
      <c r="C670" s="481"/>
      <c r="D670" s="716" t="s">
        <v>6</v>
      </c>
      <c r="E670" s="717" t="s">
        <v>7</v>
      </c>
      <c r="F670" s="717" t="s">
        <v>8</v>
      </c>
      <c r="G670" s="2345" t="s">
        <v>599</v>
      </c>
      <c r="H670" s="47"/>
      <c r="I670" s="797"/>
      <c r="K670" s="797"/>
      <c r="L670" s="792" t="s">
        <v>491</v>
      </c>
      <c r="M670" s="781" t="s">
        <v>492</v>
      </c>
      <c r="N670" s="782" t="s">
        <v>493</v>
      </c>
      <c r="O670" s="867" t="s">
        <v>494</v>
      </c>
      <c r="P670" s="546"/>
    </row>
    <row r="671" spans="1:16" ht="14.25" customHeight="1">
      <c r="A671" s="1562" t="s">
        <v>603</v>
      </c>
      <c r="B671" s="909"/>
      <c r="C671" s="910">
        <v>1</v>
      </c>
      <c r="D671" s="2178">
        <f>D611</f>
        <v>90</v>
      </c>
      <c r="E671" s="2289">
        <f t="shared" ref="E671:O671" si="160">E611</f>
        <v>92</v>
      </c>
      <c r="F671" s="2256">
        <f t="shared" si="160"/>
        <v>383</v>
      </c>
      <c r="G671" s="2289">
        <f t="shared" si="160"/>
        <v>2720</v>
      </c>
      <c r="H671" s="2256">
        <f t="shared" si="160"/>
        <v>70</v>
      </c>
      <c r="I671" s="2289">
        <f t="shared" si="160"/>
        <v>1.4</v>
      </c>
      <c r="J671" s="2256">
        <f t="shared" si="160"/>
        <v>1.6</v>
      </c>
      <c r="K671" s="2289">
        <f t="shared" si="160"/>
        <v>900</v>
      </c>
      <c r="L671" s="2256">
        <f t="shared" si="160"/>
        <v>1200</v>
      </c>
      <c r="M671" s="2289">
        <f t="shared" si="160"/>
        <v>1200</v>
      </c>
      <c r="N671" s="2256">
        <f t="shared" si="160"/>
        <v>300</v>
      </c>
      <c r="O671" s="2290">
        <f t="shared" si="160"/>
        <v>18</v>
      </c>
      <c r="P671" s="546"/>
    </row>
    <row r="672" spans="1:16" ht="15" thickBot="1">
      <c r="A672" s="181"/>
      <c r="B672" s="158" t="s">
        <v>135</v>
      </c>
      <c r="C672" s="504"/>
      <c r="D672" s="2225"/>
      <c r="E672" s="2226"/>
      <c r="F672" s="2147"/>
      <c r="G672" s="2226"/>
      <c r="H672" s="2147"/>
      <c r="I672" s="2226"/>
      <c r="J672" s="2147"/>
      <c r="K672" s="2226"/>
      <c r="L672" s="2147"/>
      <c r="M672" s="2226"/>
      <c r="N672" s="2147"/>
      <c r="O672" s="2474"/>
      <c r="P672" s="546"/>
    </row>
    <row r="673" spans="1:16" ht="14.25" customHeight="1">
      <c r="A673" s="2190" t="s">
        <v>533</v>
      </c>
      <c r="B673" s="2146" t="s">
        <v>413</v>
      </c>
      <c r="C673" s="2177">
        <v>0.25</v>
      </c>
      <c r="D673" s="2157">
        <f>D613</f>
        <v>22.5</v>
      </c>
      <c r="E673" s="2159">
        <f t="shared" ref="E673:O673" si="161">E613</f>
        <v>23</v>
      </c>
      <c r="F673" s="2159">
        <f t="shared" si="161"/>
        <v>95.75</v>
      </c>
      <c r="G673" s="2159">
        <f t="shared" si="161"/>
        <v>680</v>
      </c>
      <c r="H673" s="2159">
        <f t="shared" si="161"/>
        <v>17.5</v>
      </c>
      <c r="I673" s="2159">
        <f t="shared" si="161"/>
        <v>0.35</v>
      </c>
      <c r="J673" s="2159">
        <f t="shared" si="161"/>
        <v>0.4</v>
      </c>
      <c r="K673" s="2159">
        <f t="shared" si="161"/>
        <v>225</v>
      </c>
      <c r="L673" s="2159">
        <f t="shared" si="161"/>
        <v>300</v>
      </c>
      <c r="M673" s="2159">
        <f t="shared" si="161"/>
        <v>300</v>
      </c>
      <c r="N673" s="2159">
        <f t="shared" si="161"/>
        <v>75</v>
      </c>
      <c r="O673" s="2160">
        <f t="shared" si="161"/>
        <v>4.5</v>
      </c>
      <c r="P673" s="546"/>
    </row>
    <row r="674" spans="1:16">
      <c r="A674" s="2164"/>
      <c r="B674" s="2165" t="s">
        <v>166</v>
      </c>
      <c r="C674" s="2166"/>
      <c r="D674" s="2212">
        <f t="shared" ref="D674:O674" si="162">(D75+D128+D180+D235+D287+D345+D403+D459+D512+D566)/10</f>
        <v>22.697099999999999</v>
      </c>
      <c r="E674" s="2209">
        <f t="shared" si="162"/>
        <v>22.818840000000002</v>
      </c>
      <c r="F674" s="2209">
        <f t="shared" si="162"/>
        <v>87.929009999999991</v>
      </c>
      <c r="G674" s="2213">
        <f t="shared" si="162"/>
        <v>660.221</v>
      </c>
      <c r="H674" s="2170">
        <f t="shared" si="162"/>
        <v>23.338518000000001</v>
      </c>
      <c r="I674" s="2209">
        <f t="shared" si="162"/>
        <v>0.34196100000000007</v>
      </c>
      <c r="J674" s="2209">
        <f t="shared" si="162"/>
        <v>0.30433999999999994</v>
      </c>
      <c r="K674" s="2209">
        <f t="shared" si="162"/>
        <v>173.64319999999998</v>
      </c>
      <c r="L674" s="2209">
        <f t="shared" si="162"/>
        <v>293.03278</v>
      </c>
      <c r="M674" s="2209">
        <f t="shared" si="162"/>
        <v>299.27340000000004</v>
      </c>
      <c r="N674" s="2209">
        <f t="shared" si="162"/>
        <v>91.255500000000012</v>
      </c>
      <c r="O674" s="2211">
        <f t="shared" si="162"/>
        <v>4.1011499999999996</v>
      </c>
      <c r="P674" s="546"/>
    </row>
    <row r="675" spans="1:16" ht="12.75" customHeight="1" thickBot="1">
      <c r="A675" s="1201"/>
      <c r="B675" s="2191" t="s">
        <v>586</v>
      </c>
      <c r="C675" s="2192"/>
      <c r="D675" s="2193">
        <f t="shared" ref="D675:O675" si="163">(D674*100/D611)-25</f>
        <v>0.21900000000000119</v>
      </c>
      <c r="E675" s="2194">
        <f t="shared" si="163"/>
        <v>-0.19691304347826133</v>
      </c>
      <c r="F675" s="2194">
        <f t="shared" si="163"/>
        <v>-2.0420339425587457</v>
      </c>
      <c r="G675" s="2194">
        <f t="shared" si="163"/>
        <v>-0.72716911764705827</v>
      </c>
      <c r="H675" s="2199">
        <f t="shared" si="163"/>
        <v>8.3407399999999967</v>
      </c>
      <c r="I675" s="2194">
        <f t="shared" si="163"/>
        <v>-0.57421428571427668</v>
      </c>
      <c r="J675" s="2194">
        <f t="shared" si="163"/>
        <v>-5.9787500000000051</v>
      </c>
      <c r="K675" s="2194">
        <f t="shared" si="163"/>
        <v>-5.7063111111111127</v>
      </c>
      <c r="L675" s="2194">
        <f t="shared" si="163"/>
        <v>-0.58060166666666646</v>
      </c>
      <c r="M675" s="2199">
        <f t="shared" si="163"/>
        <v>-6.0549999999995663E-2</v>
      </c>
      <c r="N675" s="2199">
        <f t="shared" si="163"/>
        <v>5.4185000000000052</v>
      </c>
      <c r="O675" s="2202">
        <f t="shared" si="163"/>
        <v>-2.215833333333336</v>
      </c>
      <c r="P675" s="546"/>
    </row>
    <row r="676" spans="1:16" ht="10.5" customHeight="1" thickBot="1">
      <c r="A676" s="998"/>
      <c r="B676" s="998"/>
      <c r="C676" s="2215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05"/>
      <c r="P676" s="546"/>
    </row>
    <row r="677" spans="1:16">
      <c r="A677" s="2186" t="s">
        <v>533</v>
      </c>
      <c r="B677" s="2155" t="s">
        <v>414</v>
      </c>
      <c r="C677" s="2156">
        <v>0.35</v>
      </c>
      <c r="D677" s="2223">
        <f>D617</f>
        <v>31.5</v>
      </c>
      <c r="E677" s="2158">
        <f t="shared" ref="E677:O677" si="164">E617</f>
        <v>32.200000000000003</v>
      </c>
      <c r="F677" s="2158">
        <f t="shared" si="164"/>
        <v>134.05000000000001</v>
      </c>
      <c r="G677" s="2158">
        <f t="shared" si="164"/>
        <v>952</v>
      </c>
      <c r="H677" s="2158">
        <f t="shared" si="164"/>
        <v>24.5</v>
      </c>
      <c r="I677" s="2158">
        <f t="shared" si="164"/>
        <v>0.48999999999999994</v>
      </c>
      <c r="J677" s="2158">
        <f t="shared" si="164"/>
        <v>0.56000000000000005</v>
      </c>
      <c r="K677" s="2158">
        <f t="shared" si="164"/>
        <v>315</v>
      </c>
      <c r="L677" s="2158">
        <f t="shared" si="164"/>
        <v>420</v>
      </c>
      <c r="M677" s="2158">
        <f t="shared" si="164"/>
        <v>420</v>
      </c>
      <c r="N677" s="2158">
        <f t="shared" si="164"/>
        <v>105</v>
      </c>
      <c r="O677" s="2224">
        <f t="shared" si="164"/>
        <v>6.3</v>
      </c>
      <c r="P677" s="546"/>
    </row>
    <row r="678" spans="1:16">
      <c r="A678" s="2164"/>
      <c r="B678" s="2165" t="s">
        <v>166</v>
      </c>
      <c r="C678" s="2166"/>
      <c r="D678" s="2212">
        <f t="shared" ref="D678:O678" si="165">(D86+D139+D192+D246+D300+D356+D415+D470+D525+D579)/10</f>
        <v>31.068900000000003</v>
      </c>
      <c r="E678" s="2209">
        <f t="shared" si="165"/>
        <v>31.092310000000005</v>
      </c>
      <c r="F678" s="2209">
        <f t="shared" si="165"/>
        <v>126.18063000000002</v>
      </c>
      <c r="G678" s="2169">
        <f t="shared" si="165"/>
        <v>938.81205999999997</v>
      </c>
      <c r="H678" s="2170">
        <f t="shared" si="165"/>
        <v>31.832489999999996</v>
      </c>
      <c r="I678" s="2209">
        <f t="shared" si="165"/>
        <v>0.50243699999999991</v>
      </c>
      <c r="J678" s="2209">
        <f t="shared" si="165"/>
        <v>0.53354000000000001</v>
      </c>
      <c r="K678" s="2210">
        <f t="shared" si="165"/>
        <v>353.20659999999998</v>
      </c>
      <c r="L678" s="2209">
        <f t="shared" si="165"/>
        <v>380.52236199999999</v>
      </c>
      <c r="M678" s="2209">
        <f t="shared" si="165"/>
        <v>469.66543600000006</v>
      </c>
      <c r="N678" s="2209">
        <f t="shared" si="165"/>
        <v>139.70673000000002</v>
      </c>
      <c r="O678" s="2211">
        <f t="shared" si="165"/>
        <v>6.61259</v>
      </c>
      <c r="P678" s="546"/>
    </row>
    <row r="679" spans="1:16" ht="12.75" customHeight="1" thickBot="1">
      <c r="A679" s="1201"/>
      <c r="B679" s="2191" t="s">
        <v>586</v>
      </c>
      <c r="C679" s="2192"/>
      <c r="D679" s="2193">
        <f t="shared" ref="D679:O679" si="166">(D678*100/D611)-35</f>
        <v>-0.4789999999999992</v>
      </c>
      <c r="E679" s="2194">
        <f t="shared" si="166"/>
        <v>-1.2040108695652094</v>
      </c>
      <c r="F679" s="2194">
        <f t="shared" si="166"/>
        <v>-2.0546657963446435</v>
      </c>
      <c r="G679" s="2198">
        <f t="shared" si="166"/>
        <v>-0.48485073529412404</v>
      </c>
      <c r="H679" s="2198">
        <f t="shared" si="166"/>
        <v>10.474985714285708</v>
      </c>
      <c r="I679" s="2194">
        <f t="shared" si="166"/>
        <v>0.88835714285713863</v>
      </c>
      <c r="J679" s="2194">
        <f t="shared" si="166"/>
        <v>-1.6537500000000023</v>
      </c>
      <c r="K679" s="2194">
        <f t="shared" si="166"/>
        <v>4.2451777777777764</v>
      </c>
      <c r="L679" s="2194">
        <f t="shared" si="166"/>
        <v>-3.2898031666666689</v>
      </c>
      <c r="M679" s="2199">
        <f t="shared" si="166"/>
        <v>4.1387863333333357</v>
      </c>
      <c r="N679" s="2199">
        <f t="shared" si="166"/>
        <v>11.56891000000001</v>
      </c>
      <c r="O679" s="2202">
        <f t="shared" si="166"/>
        <v>1.7366111111111096</v>
      </c>
      <c r="P679" s="546"/>
    </row>
    <row r="680" spans="1:16" ht="14.25" customHeight="1" thickBot="1">
      <c r="A680" s="1837"/>
      <c r="B680" s="2111"/>
      <c r="C680" s="1838"/>
      <c r="D680" s="2096"/>
      <c r="E680" s="537"/>
      <c r="F680" s="537"/>
      <c r="G680" s="538"/>
      <c r="H680" s="578"/>
      <c r="I680" s="578"/>
      <c r="J680" s="578"/>
      <c r="K680" s="578"/>
      <c r="L680" s="578"/>
      <c r="M680" s="578"/>
      <c r="N680" s="578"/>
      <c r="O680" s="578"/>
      <c r="P680" s="546"/>
    </row>
    <row r="681" spans="1:16">
      <c r="A681" s="2186" t="s">
        <v>533</v>
      </c>
      <c r="B681" s="2155" t="s">
        <v>409</v>
      </c>
      <c r="C681" s="2156">
        <v>0.1</v>
      </c>
      <c r="D681" s="2223">
        <f>D621</f>
        <v>9</v>
      </c>
      <c r="E681" s="2158">
        <f t="shared" ref="E681:O681" si="167">E621</f>
        <v>9.2000000000000011</v>
      </c>
      <c r="F681" s="2158">
        <f t="shared" si="167"/>
        <v>38.299999999999997</v>
      </c>
      <c r="G681" s="2158">
        <f t="shared" si="167"/>
        <v>272</v>
      </c>
      <c r="H681" s="2158">
        <f t="shared" si="167"/>
        <v>7</v>
      </c>
      <c r="I681" s="2158">
        <f t="shared" si="167"/>
        <v>0.13999999999999999</v>
      </c>
      <c r="J681" s="2158">
        <f t="shared" si="167"/>
        <v>0.16</v>
      </c>
      <c r="K681" s="2158">
        <f t="shared" si="167"/>
        <v>90</v>
      </c>
      <c r="L681" s="2158">
        <f t="shared" si="167"/>
        <v>120</v>
      </c>
      <c r="M681" s="2158">
        <f t="shared" si="167"/>
        <v>120</v>
      </c>
      <c r="N681" s="2158">
        <f t="shared" si="167"/>
        <v>30</v>
      </c>
      <c r="O681" s="2224">
        <f t="shared" si="167"/>
        <v>1.7999999999999998</v>
      </c>
      <c r="P681" s="546"/>
    </row>
    <row r="682" spans="1:16">
      <c r="A682" s="2164"/>
      <c r="B682" s="2165" t="s">
        <v>166</v>
      </c>
      <c r="C682" s="2166"/>
      <c r="D682" s="2212">
        <f t="shared" ref="D682:O682" si="168">(D93+D146+D200+D253+D307+D362+D422+D477+D532+D586)/10</f>
        <v>10.1829</v>
      </c>
      <c r="E682" s="2209">
        <f t="shared" si="168"/>
        <v>8.9396000000000004</v>
      </c>
      <c r="F682" s="2209">
        <f t="shared" si="168"/>
        <v>42.525840000000002</v>
      </c>
      <c r="G682" s="2213">
        <f t="shared" si="168"/>
        <v>286.23500000000001</v>
      </c>
      <c r="H682" s="2210">
        <f t="shared" si="168"/>
        <v>5.2538999999999998</v>
      </c>
      <c r="I682" s="2209">
        <f t="shared" si="168"/>
        <v>0.16800000000000001</v>
      </c>
      <c r="J682" s="2209">
        <f t="shared" si="168"/>
        <v>0.15600000000000003</v>
      </c>
      <c r="K682" s="2209">
        <f t="shared" si="168"/>
        <v>84.510290000000012</v>
      </c>
      <c r="L682" s="2209">
        <f t="shared" si="168"/>
        <v>159.37653200000003</v>
      </c>
      <c r="M682" s="2209">
        <f t="shared" si="168"/>
        <v>135.23040000000003</v>
      </c>
      <c r="N682" s="2209">
        <f t="shared" si="168"/>
        <v>35.689360000000001</v>
      </c>
      <c r="O682" s="2211">
        <f t="shared" si="168"/>
        <v>1.8906099999999999</v>
      </c>
      <c r="P682" s="546"/>
    </row>
    <row r="683" spans="1:16" ht="15" thickBot="1">
      <c r="A683" s="1201"/>
      <c r="B683" s="2191" t="s">
        <v>586</v>
      </c>
      <c r="C683" s="2192"/>
      <c r="D683" s="2193">
        <f t="shared" ref="D683:O683" si="169">(D682*100/D611)-10</f>
        <v>1.3143333333333338</v>
      </c>
      <c r="E683" s="2194">
        <f t="shared" si="169"/>
        <v>-0.2830434782608684</v>
      </c>
      <c r="F683" s="2194">
        <f t="shared" si="169"/>
        <v>1.1033524804177546</v>
      </c>
      <c r="G683" s="2194">
        <f t="shared" si="169"/>
        <v>0.5233455882352942</v>
      </c>
      <c r="H683" s="2194">
        <f t="shared" si="169"/>
        <v>-2.4944285714285712</v>
      </c>
      <c r="I683" s="2194">
        <f t="shared" si="169"/>
        <v>2.0000000000000018</v>
      </c>
      <c r="J683" s="2194">
        <f t="shared" si="169"/>
        <v>-0.24999999999999822</v>
      </c>
      <c r="K683" s="2194">
        <f t="shared" si="169"/>
        <v>-0.60996777777777744</v>
      </c>
      <c r="L683" s="2194">
        <f t="shared" si="169"/>
        <v>3.2813776666666694</v>
      </c>
      <c r="M683" s="2199">
        <f t="shared" si="169"/>
        <v>1.2692000000000014</v>
      </c>
      <c r="N683" s="2199">
        <f t="shared" si="169"/>
        <v>1.8964533333333335</v>
      </c>
      <c r="O683" s="2202">
        <f t="shared" si="169"/>
        <v>0.50338888888888711</v>
      </c>
      <c r="P683" s="546"/>
    </row>
    <row r="684" spans="1:16" ht="15" thickBot="1">
      <c r="P684" s="546"/>
    </row>
    <row r="685" spans="1:16" ht="12" customHeight="1">
      <c r="A685" s="2186" t="s">
        <v>533</v>
      </c>
      <c r="B685" s="2155" t="s">
        <v>252</v>
      </c>
      <c r="C685" s="2156">
        <v>0.6</v>
      </c>
      <c r="D685" s="2157">
        <f>D625</f>
        <v>54</v>
      </c>
      <c r="E685" s="2159">
        <f t="shared" ref="E685:O685" si="170">E625</f>
        <v>55.2</v>
      </c>
      <c r="F685" s="2159">
        <f t="shared" si="170"/>
        <v>229.8</v>
      </c>
      <c r="G685" s="2158">
        <f t="shared" si="170"/>
        <v>1632</v>
      </c>
      <c r="H685" s="2159">
        <f t="shared" si="170"/>
        <v>42</v>
      </c>
      <c r="I685" s="2159">
        <f t="shared" si="170"/>
        <v>0.83999999999999986</v>
      </c>
      <c r="J685" s="2159">
        <f t="shared" si="170"/>
        <v>0.96</v>
      </c>
      <c r="K685" s="2159">
        <f t="shared" si="170"/>
        <v>540</v>
      </c>
      <c r="L685" s="2159">
        <f t="shared" si="170"/>
        <v>720</v>
      </c>
      <c r="M685" s="2159">
        <f t="shared" si="170"/>
        <v>720</v>
      </c>
      <c r="N685" s="2159">
        <f t="shared" si="170"/>
        <v>180</v>
      </c>
      <c r="O685" s="2160">
        <f t="shared" si="170"/>
        <v>10.799999999999999</v>
      </c>
      <c r="P685" s="546"/>
    </row>
    <row r="686" spans="1:16">
      <c r="A686" s="2164"/>
      <c r="B686" s="2165" t="s">
        <v>166</v>
      </c>
      <c r="C686" s="2166"/>
      <c r="D686" s="2212">
        <f t="shared" ref="D686:O686" si="171">(D97+D151+D204+D258+D311+D367+D427+D482+D537+D590)/10</f>
        <v>53.765999999999998</v>
      </c>
      <c r="E686" s="2209">
        <f t="shared" si="171"/>
        <v>53.911149999999999</v>
      </c>
      <c r="F686" s="2209">
        <f t="shared" si="171"/>
        <v>214.10963999999996</v>
      </c>
      <c r="G686" s="2169">
        <f t="shared" si="171"/>
        <v>1599.0330600000002</v>
      </c>
      <c r="H686" s="2170">
        <f t="shared" si="171"/>
        <v>55.171007999999993</v>
      </c>
      <c r="I686" s="2209">
        <f t="shared" si="171"/>
        <v>0.84439799999999998</v>
      </c>
      <c r="J686" s="2209">
        <f t="shared" si="171"/>
        <v>0.83788000000000018</v>
      </c>
      <c r="K686" s="2210">
        <f t="shared" si="171"/>
        <v>526.84980000000007</v>
      </c>
      <c r="L686" s="2210">
        <f t="shared" si="171"/>
        <v>673.55514199999993</v>
      </c>
      <c r="M686" s="2210">
        <f t="shared" si="171"/>
        <v>768.93883600000004</v>
      </c>
      <c r="N686" s="2209">
        <f t="shared" si="171"/>
        <v>230.96223000000001</v>
      </c>
      <c r="O686" s="2211">
        <f t="shared" si="171"/>
        <v>10.71374</v>
      </c>
      <c r="P686" s="546"/>
    </row>
    <row r="687" spans="1:16" ht="15" thickBot="1">
      <c r="A687" s="1201"/>
      <c r="B687" s="2191" t="s">
        <v>586</v>
      </c>
      <c r="C687" s="2192"/>
      <c r="D687" s="2193">
        <f t="shared" ref="D687:O687" si="172">(D686*100/D611)-60</f>
        <v>-0.26000000000000512</v>
      </c>
      <c r="E687" s="2194">
        <f t="shared" si="172"/>
        <v>-1.4009239130434779</v>
      </c>
      <c r="F687" s="2194">
        <f t="shared" si="172"/>
        <v>-4.0966997389034034</v>
      </c>
      <c r="G687" s="2194">
        <f t="shared" si="172"/>
        <v>-1.2120198529411752</v>
      </c>
      <c r="H687" s="2199">
        <f t="shared" si="172"/>
        <v>18.815725714285705</v>
      </c>
      <c r="I687" s="2194">
        <f t="shared" si="172"/>
        <v>0.31414285714285484</v>
      </c>
      <c r="J687" s="2194">
        <f t="shared" si="172"/>
        <v>-7.6324999999999932</v>
      </c>
      <c r="K687" s="2194">
        <f t="shared" si="172"/>
        <v>-1.4611333333333221</v>
      </c>
      <c r="L687" s="2194">
        <f t="shared" si="172"/>
        <v>-3.870404833333339</v>
      </c>
      <c r="M687" s="2199">
        <f t="shared" si="172"/>
        <v>4.0782363333333365</v>
      </c>
      <c r="N687" s="2199">
        <f t="shared" si="172"/>
        <v>16.987410000000011</v>
      </c>
      <c r="O687" s="2202">
        <f t="shared" si="172"/>
        <v>-0.47922222222221933</v>
      </c>
      <c r="P687" s="546"/>
    </row>
    <row r="688" spans="1:16" ht="12.75" customHeight="1" thickBot="1">
      <c r="A688" s="105"/>
      <c r="B688" s="524"/>
      <c r="C688" s="121"/>
      <c r="D688" s="121"/>
      <c r="E688" s="121"/>
      <c r="F688" s="121"/>
      <c r="G688" s="121"/>
      <c r="H688" s="125"/>
      <c r="I688" s="125"/>
      <c r="J688" s="951"/>
      <c r="K688" s="951"/>
      <c r="L688" s="951"/>
      <c r="M688" s="104"/>
      <c r="N688" s="125"/>
      <c r="O688" s="951"/>
      <c r="P688" s="546"/>
    </row>
    <row r="689" spans="1:16" ht="12.75" customHeight="1">
      <c r="A689" s="2186" t="s">
        <v>533</v>
      </c>
      <c r="B689" s="2155" t="s">
        <v>410</v>
      </c>
      <c r="C689" s="2156">
        <v>0.45</v>
      </c>
      <c r="D689" s="2223">
        <f>D629</f>
        <v>40.5</v>
      </c>
      <c r="E689" s="2158">
        <f t="shared" ref="E689:O689" si="173">E629</f>
        <v>41.4</v>
      </c>
      <c r="F689" s="2158">
        <f t="shared" si="173"/>
        <v>172.35</v>
      </c>
      <c r="G689" s="2158">
        <f t="shared" si="173"/>
        <v>1224</v>
      </c>
      <c r="H689" s="2158">
        <f t="shared" si="173"/>
        <v>31.499999999999996</v>
      </c>
      <c r="I689" s="2158">
        <f t="shared" si="173"/>
        <v>0.62999999999999989</v>
      </c>
      <c r="J689" s="2158">
        <f t="shared" si="173"/>
        <v>0.72</v>
      </c>
      <c r="K689" s="2158">
        <f t="shared" si="173"/>
        <v>405</v>
      </c>
      <c r="L689" s="2158">
        <f t="shared" si="173"/>
        <v>540</v>
      </c>
      <c r="M689" s="2158">
        <f t="shared" si="173"/>
        <v>540</v>
      </c>
      <c r="N689" s="2158">
        <f t="shared" si="173"/>
        <v>135</v>
      </c>
      <c r="O689" s="2224">
        <f t="shared" si="173"/>
        <v>8.1</v>
      </c>
      <c r="P689" s="546"/>
    </row>
    <row r="690" spans="1:16" ht="15" thickBot="1">
      <c r="A690" s="2228"/>
      <c r="B690" s="2165" t="s">
        <v>166</v>
      </c>
      <c r="C690" s="2166"/>
      <c r="D690" s="2212">
        <f t="shared" ref="D690:O690" si="174">(D101+D155+D208+D262+D315+D372+D431+D486+D541+D594)/10</f>
        <v>41.251799999999989</v>
      </c>
      <c r="E690" s="2209">
        <f t="shared" si="174"/>
        <v>40.031910000000003</v>
      </c>
      <c r="F690" s="2209">
        <f t="shared" si="174"/>
        <v>168.70647000000002</v>
      </c>
      <c r="G690" s="2169">
        <f t="shared" si="174"/>
        <v>1225.0470599999999</v>
      </c>
      <c r="H690" s="2170">
        <f t="shared" si="174"/>
        <v>37.086389999999994</v>
      </c>
      <c r="I690" s="2209">
        <f t="shared" si="174"/>
        <v>0.67043699999999995</v>
      </c>
      <c r="J690" s="2209">
        <f t="shared" si="174"/>
        <v>0.68953999999999993</v>
      </c>
      <c r="K690" s="2210">
        <f t="shared" si="174"/>
        <v>437.71689000000003</v>
      </c>
      <c r="L690" s="2210">
        <f t="shared" si="174"/>
        <v>539.89889399999993</v>
      </c>
      <c r="M690" s="2209">
        <f t="shared" si="174"/>
        <v>604.89583599999992</v>
      </c>
      <c r="N690" s="2209">
        <f t="shared" si="174"/>
        <v>175.39609000000002</v>
      </c>
      <c r="O690" s="2211">
        <f t="shared" si="174"/>
        <v>8.5031999999999996</v>
      </c>
      <c r="P690" s="546"/>
    </row>
    <row r="691" spans="1:16" ht="14.25" customHeight="1" thickBot="1">
      <c r="A691" s="1201"/>
      <c r="B691" s="2191" t="s">
        <v>586</v>
      </c>
      <c r="C691" s="2192"/>
      <c r="D691" s="2193">
        <f t="shared" ref="D691:O691" si="175">(D690*100/D611)-45</f>
        <v>0.83533333333331683</v>
      </c>
      <c r="E691" s="2194">
        <f t="shared" si="175"/>
        <v>-1.4870543478260814</v>
      </c>
      <c r="F691" s="2194">
        <f t="shared" si="175"/>
        <v>-0.95131331592688895</v>
      </c>
      <c r="G691" s="2194">
        <f t="shared" si="175"/>
        <v>3.8494852941170166E-2</v>
      </c>
      <c r="H691" s="2199">
        <f t="shared" si="175"/>
        <v>7.9805571428571298</v>
      </c>
      <c r="I691" s="2194">
        <f t="shared" si="175"/>
        <v>2.8883571428571457</v>
      </c>
      <c r="J691" s="2194">
        <f t="shared" si="175"/>
        <v>-1.9037500000000094</v>
      </c>
      <c r="K691" s="2194">
        <f t="shared" si="175"/>
        <v>3.6352100000000078</v>
      </c>
      <c r="L691" s="2194">
        <f t="shared" si="175"/>
        <v>-8.4255000000084124E-3</v>
      </c>
      <c r="M691" s="2199">
        <f t="shared" si="175"/>
        <v>5.4079863333333265</v>
      </c>
      <c r="N691" s="2199">
        <f t="shared" si="175"/>
        <v>13.465363333333336</v>
      </c>
      <c r="O691" s="2202">
        <f t="shared" si="175"/>
        <v>2.2399999999999949</v>
      </c>
      <c r="P691" s="546"/>
    </row>
    <row r="692" spans="1:16" ht="15" thickBot="1">
      <c r="P692" s="546"/>
    </row>
    <row r="693" spans="1:16" ht="13.5" customHeight="1">
      <c r="A693" s="2186" t="s">
        <v>533</v>
      </c>
      <c r="B693" s="2227" t="s">
        <v>529</v>
      </c>
      <c r="C693" s="2156">
        <v>0.7</v>
      </c>
      <c r="D693" s="2200">
        <f>D633</f>
        <v>63</v>
      </c>
      <c r="E693" s="2187">
        <f t="shared" ref="E693:O693" si="176">E633</f>
        <v>64.400000000000006</v>
      </c>
      <c r="F693" s="2187">
        <f t="shared" si="176"/>
        <v>268.10000000000002</v>
      </c>
      <c r="G693" s="2188">
        <f t="shared" si="176"/>
        <v>1904</v>
      </c>
      <c r="H693" s="2187">
        <f t="shared" si="176"/>
        <v>49</v>
      </c>
      <c r="I693" s="2187">
        <f t="shared" si="176"/>
        <v>0.97999999999999987</v>
      </c>
      <c r="J693" s="2187">
        <f t="shared" si="176"/>
        <v>1.1200000000000001</v>
      </c>
      <c r="K693" s="2187">
        <f t="shared" si="176"/>
        <v>630</v>
      </c>
      <c r="L693" s="2187">
        <f t="shared" si="176"/>
        <v>840</v>
      </c>
      <c r="M693" s="2187">
        <f t="shared" si="176"/>
        <v>840</v>
      </c>
      <c r="N693" s="2187">
        <f t="shared" si="176"/>
        <v>210</v>
      </c>
      <c r="O693" s="2201">
        <f t="shared" si="176"/>
        <v>12.6</v>
      </c>
      <c r="P693" s="546"/>
    </row>
    <row r="694" spans="1:16">
      <c r="A694" s="2164"/>
      <c r="B694" s="2165" t="s">
        <v>166</v>
      </c>
      <c r="C694" s="2166"/>
      <c r="D694" s="2212">
        <f t="shared" ref="D694:O694" si="177">(D105+D159+D212+D266+D319+D377+D435+D490+D545+D598)/10</f>
        <v>63.948900000000002</v>
      </c>
      <c r="E694" s="2209">
        <f t="shared" si="177"/>
        <v>62.850750000000005</v>
      </c>
      <c r="F694" s="2209">
        <f t="shared" si="177"/>
        <v>256.63548000000003</v>
      </c>
      <c r="G694" s="2210">
        <f t="shared" si="177"/>
        <v>1885.2680599999999</v>
      </c>
      <c r="H694" s="2170">
        <f t="shared" si="177"/>
        <v>60.424908000000002</v>
      </c>
      <c r="I694" s="2209">
        <f t="shared" si="177"/>
        <v>1.0123979999999997</v>
      </c>
      <c r="J694" s="2209">
        <f t="shared" si="177"/>
        <v>0.9938800000000001</v>
      </c>
      <c r="K694" s="2210">
        <f t="shared" si="177"/>
        <v>611.3600899999999</v>
      </c>
      <c r="L694" s="2170">
        <f t="shared" si="177"/>
        <v>832.93167399999982</v>
      </c>
      <c r="M694" s="2210">
        <f t="shared" si="177"/>
        <v>904.16923599999996</v>
      </c>
      <c r="N694" s="2209">
        <f t="shared" si="177"/>
        <v>266.65159000000006</v>
      </c>
      <c r="O694" s="2211">
        <f t="shared" si="177"/>
        <v>12.60435</v>
      </c>
      <c r="P694" s="546"/>
    </row>
    <row r="695" spans="1:16" ht="15" thickBot="1">
      <c r="A695" s="1201"/>
      <c r="B695" s="2191" t="s">
        <v>586</v>
      </c>
      <c r="C695" s="2192"/>
      <c r="D695" s="2193">
        <f t="shared" ref="D695:O695" si="178">(D694*100/D611)-70</f>
        <v>1.0543333333333322</v>
      </c>
      <c r="E695" s="2194">
        <f t="shared" si="178"/>
        <v>-1.6839673913043356</v>
      </c>
      <c r="F695" s="2194">
        <f t="shared" si="178"/>
        <v>-2.9933472584856275</v>
      </c>
      <c r="G695" s="2705">
        <f t="shared" si="178"/>
        <v>-0.68867426470589521</v>
      </c>
      <c r="H695" s="2199">
        <f t="shared" si="178"/>
        <v>16.321297142857148</v>
      </c>
      <c r="I695" s="2194">
        <f t="shared" si="178"/>
        <v>2.3141428571428406</v>
      </c>
      <c r="J695" s="2194">
        <f t="shared" si="178"/>
        <v>-7.8825000000000003</v>
      </c>
      <c r="K695" s="2194">
        <f t="shared" si="178"/>
        <v>-2.0711011111111191</v>
      </c>
      <c r="L695" s="2194">
        <f t="shared" si="178"/>
        <v>-0.58902716666668198</v>
      </c>
      <c r="M695" s="2710">
        <f t="shared" si="178"/>
        <v>5.3474363333333343</v>
      </c>
      <c r="N695" s="2199">
        <f t="shared" si="178"/>
        <v>18.883863333333352</v>
      </c>
      <c r="O695" s="2195">
        <f t="shared" si="178"/>
        <v>2.4166666666658898E-2</v>
      </c>
      <c r="P695" s="546"/>
    </row>
    <row r="696" spans="1:16" ht="14.25" customHeight="1">
      <c r="A696" s="105"/>
      <c r="B696" s="2185"/>
      <c r="C696" s="1839"/>
      <c r="D696" s="575"/>
      <c r="E696" s="575"/>
      <c r="F696" s="575"/>
      <c r="G696" s="390"/>
      <c r="H696" s="390"/>
      <c r="I696" s="390"/>
      <c r="J696" s="390"/>
      <c r="K696" s="390"/>
      <c r="L696" s="163"/>
      <c r="M696" s="163"/>
      <c r="N696" s="163"/>
      <c r="O696" s="163"/>
      <c r="P696" s="546"/>
    </row>
    <row r="697" spans="1:16" ht="12" customHeight="1">
      <c r="A697" s="105"/>
      <c r="B697" s="524"/>
      <c r="C697" s="121"/>
      <c r="D697" s="121"/>
      <c r="E697" s="121"/>
      <c r="F697" s="121"/>
      <c r="G697" s="121"/>
      <c r="H697" s="125"/>
      <c r="I697" s="125"/>
      <c r="J697" s="951"/>
      <c r="K697" s="951"/>
      <c r="L697" s="951"/>
      <c r="M697" s="104"/>
      <c r="N697" s="125"/>
      <c r="O697" s="951"/>
      <c r="P697" s="546"/>
    </row>
    <row r="698" spans="1:16" ht="13.5" customHeight="1">
      <c r="A698" s="1837"/>
      <c r="B698" s="2111"/>
      <c r="C698" s="1838"/>
      <c r="D698" s="2096"/>
      <c r="E698" s="537"/>
      <c r="F698" s="537"/>
      <c r="G698" s="538"/>
      <c r="H698" s="578"/>
      <c r="I698" s="578"/>
      <c r="J698" s="578"/>
      <c r="K698" s="578"/>
      <c r="L698" s="578"/>
      <c r="M698" s="578"/>
      <c r="N698" s="578"/>
      <c r="O698" s="578"/>
      <c r="P698" s="546"/>
    </row>
    <row r="699" spans="1:16">
      <c r="A699" s="105"/>
      <c r="B699" s="361"/>
      <c r="C699" s="1839"/>
      <c r="D699" s="539"/>
      <c r="E699" s="539"/>
      <c r="F699" s="539"/>
      <c r="G699" s="539"/>
      <c r="H699" s="539"/>
      <c r="I699" s="539"/>
      <c r="J699" s="539"/>
      <c r="K699" s="539"/>
      <c r="L699" s="539"/>
      <c r="M699" s="539"/>
      <c r="N699" s="539"/>
      <c r="O699" s="539"/>
      <c r="P699" s="546"/>
    </row>
    <row r="700" spans="1:16" ht="13.5" customHeight="1">
      <c r="A700" s="10"/>
      <c r="B700" s="10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46"/>
    </row>
    <row r="701" spans="1:16">
      <c r="A701" s="978" t="s">
        <v>126</v>
      </c>
      <c r="B701" s="90"/>
      <c r="C701" s="90"/>
      <c r="D701" s="90"/>
      <c r="E701" s="90"/>
      <c r="F701" s="90"/>
      <c r="G701" s="90" t="s">
        <v>127</v>
      </c>
      <c r="H701" s="559"/>
      <c r="I701" s="559"/>
      <c r="J701" s="559"/>
      <c r="K701" s="559"/>
      <c r="L701" s="559"/>
      <c r="M701" s="559"/>
      <c r="N701" s="5"/>
      <c r="O701" s="5"/>
      <c r="P701" s="546"/>
    </row>
    <row r="702" spans="1:16" ht="12" customHeight="1">
      <c r="A702" s="90"/>
      <c r="B702" s="90"/>
      <c r="C702" s="559"/>
      <c r="D702" s="559"/>
      <c r="E702" s="559"/>
      <c r="F702" s="559"/>
      <c r="G702" s="559"/>
      <c r="H702" s="559"/>
      <c r="I702" s="559"/>
      <c r="J702" s="559"/>
      <c r="K702" s="559"/>
      <c r="L702" s="559"/>
      <c r="M702" s="559"/>
      <c r="P702" s="546"/>
    </row>
    <row r="703" spans="1:16">
      <c r="A703" s="90"/>
      <c r="B703" s="90" t="s">
        <v>14</v>
      </c>
      <c r="C703" s="90"/>
      <c r="D703" s="1150"/>
      <c r="E703" s="90"/>
      <c r="F703" s="90"/>
      <c r="G703" s="90"/>
      <c r="H703" s="559"/>
      <c r="I703" s="559"/>
      <c r="J703" s="559"/>
      <c r="K703" s="559"/>
      <c r="L703" s="559"/>
      <c r="M703" s="559"/>
      <c r="N703" s="559"/>
      <c r="O703" s="90"/>
      <c r="P703" s="546"/>
    </row>
    <row r="704" spans="1:16">
      <c r="A704" s="2216">
        <v>1</v>
      </c>
      <c r="B704" s="2197" t="s">
        <v>15</v>
      </c>
      <c r="C704" s="2197"/>
      <c r="D704" s="2217"/>
      <c r="E704" s="2197" t="s">
        <v>16</v>
      </c>
      <c r="F704" s="2197"/>
      <c r="G704" s="2197"/>
      <c r="H704" s="559"/>
      <c r="I704" s="559"/>
      <c r="J704" s="559"/>
      <c r="K704" s="559"/>
      <c r="L704" s="559"/>
      <c r="M704" s="559"/>
      <c r="N704" s="121"/>
      <c r="O704" s="105"/>
      <c r="P704" s="86"/>
    </row>
    <row r="705" spans="1:16">
      <c r="A705" s="2216"/>
      <c r="B705" s="2197" t="s">
        <v>17</v>
      </c>
      <c r="C705" s="2197"/>
      <c r="D705" s="2217"/>
      <c r="E705" s="2197"/>
      <c r="F705" s="2218"/>
      <c r="G705" s="2197"/>
      <c r="H705" s="559"/>
      <c r="I705" s="559"/>
      <c r="J705" s="559"/>
      <c r="K705" s="559"/>
      <c r="L705" s="559"/>
      <c r="M705" s="559"/>
      <c r="N705" s="163"/>
      <c r="O705" s="163"/>
      <c r="P705" s="86"/>
    </row>
    <row r="706" spans="1:16" ht="10.5" customHeight="1">
      <c r="A706" s="90">
        <v>2</v>
      </c>
      <c r="B706" s="2197" t="s">
        <v>18</v>
      </c>
      <c r="C706" s="2197"/>
      <c r="D706" s="2217"/>
      <c r="E706" s="2197"/>
      <c r="F706" s="2197"/>
      <c r="G706" s="2197"/>
      <c r="H706" s="559"/>
      <c r="I706" s="559"/>
      <c r="J706" s="559"/>
      <c r="K706" s="559"/>
      <c r="L706" s="559"/>
      <c r="M706" s="559"/>
      <c r="N706" s="125"/>
      <c r="O706" s="951"/>
      <c r="P706" s="86"/>
    </row>
    <row r="707" spans="1:16" ht="12.75" customHeight="1">
      <c r="A707" s="90"/>
      <c r="B707" s="2197" t="s">
        <v>762</v>
      </c>
      <c r="C707" s="2197"/>
      <c r="D707" s="2217"/>
      <c r="E707" s="2197"/>
      <c r="F707" s="2218"/>
      <c r="G707" s="2197"/>
      <c r="H707" s="559"/>
      <c r="I707" s="559"/>
      <c r="J707" s="559"/>
      <c r="K707" s="559"/>
      <c r="L707" s="559"/>
      <c r="M707" s="559"/>
      <c r="N707" s="578"/>
      <c r="O707" s="578"/>
      <c r="P707" s="86"/>
    </row>
    <row r="708" spans="1:16">
      <c r="A708" s="90">
        <v>3</v>
      </c>
      <c r="B708" s="2219" t="s">
        <v>564</v>
      </c>
      <c r="C708" s="2219"/>
      <c r="D708" s="2219"/>
      <c r="E708" s="2219"/>
      <c r="F708" s="2219"/>
      <c r="G708" s="2219"/>
      <c r="H708" s="2219"/>
      <c r="I708" s="2219"/>
      <c r="J708" s="559"/>
      <c r="K708" s="559"/>
      <c r="L708" s="559"/>
      <c r="M708" s="559"/>
      <c r="N708" s="539"/>
      <c r="O708" s="539"/>
      <c r="P708" s="86"/>
    </row>
    <row r="709" spans="1:16">
      <c r="A709" s="90"/>
      <c r="B709" s="2219" t="s">
        <v>565</v>
      </c>
      <c r="C709" s="2219"/>
      <c r="D709" s="2219"/>
      <c r="E709" s="2219"/>
      <c r="F709" s="2219"/>
      <c r="G709" s="2219"/>
      <c r="H709" s="2219"/>
      <c r="I709" s="978"/>
      <c r="J709" s="559"/>
      <c r="K709" s="559"/>
      <c r="L709" s="559"/>
      <c r="M709" s="559"/>
      <c r="N709" s="5"/>
      <c r="O709" s="5"/>
      <c r="P709" s="86"/>
    </row>
    <row r="710" spans="1:16">
      <c r="A710" s="90"/>
      <c r="B710" s="2219" t="s">
        <v>566</v>
      </c>
      <c r="C710" s="2219"/>
      <c r="D710" s="2219"/>
      <c r="E710" s="2219"/>
      <c r="F710" s="2219"/>
      <c r="G710" s="2219"/>
      <c r="H710" s="2219"/>
      <c r="I710" s="2219"/>
      <c r="J710" s="2219"/>
      <c r="K710" s="2219"/>
      <c r="L710" s="2219"/>
      <c r="M710" s="2219"/>
      <c r="N710" s="5"/>
      <c r="O710" s="5"/>
      <c r="P710" s="86"/>
    </row>
    <row r="711" spans="1:16" ht="13.5" customHeight="1">
      <c r="A711" s="90">
        <v>4</v>
      </c>
      <c r="B711" s="2219" t="s">
        <v>596</v>
      </c>
      <c r="C711" s="2219"/>
      <c r="D711" s="2219"/>
      <c r="E711" s="2219"/>
      <c r="F711" s="2219"/>
      <c r="G711" s="2219"/>
      <c r="H711" s="559"/>
      <c r="I711" s="559"/>
      <c r="J711" s="2219"/>
      <c r="K711" s="2219"/>
      <c r="L711" s="2219"/>
      <c r="M711" s="2219"/>
      <c r="N711" s="5"/>
      <c r="O711" s="5"/>
      <c r="P711" s="86"/>
    </row>
    <row r="712" spans="1:16">
      <c r="A712" s="90"/>
      <c r="B712" s="2219" t="s">
        <v>597</v>
      </c>
      <c r="C712" s="2219"/>
      <c r="D712" s="2219"/>
      <c r="E712" s="2219"/>
      <c r="F712" s="2219"/>
      <c r="G712" s="2219"/>
      <c r="H712" s="559"/>
      <c r="I712" s="559"/>
      <c r="J712" s="2219"/>
      <c r="K712" s="2219"/>
      <c r="L712" s="2219"/>
      <c r="M712" s="2219"/>
      <c r="N712" s="121"/>
      <c r="O712" s="105"/>
      <c r="P712" s="86"/>
    </row>
    <row r="713" spans="1:16">
      <c r="A713" s="100"/>
      <c r="B713" s="1840"/>
      <c r="C713" s="2221"/>
      <c r="D713" s="192"/>
      <c r="E713" s="192"/>
      <c r="F713" s="192"/>
      <c r="G713" s="573"/>
      <c r="H713" s="640"/>
      <c r="I713" s="121"/>
      <c r="J713" s="115"/>
      <c r="K713" s="121"/>
      <c r="L713" s="121"/>
      <c r="M713" s="121"/>
      <c r="N713" s="121"/>
      <c r="O713" s="105"/>
      <c r="P713" s="86"/>
    </row>
    <row r="714" spans="1:16">
      <c r="A714" s="2222"/>
      <c r="B714" s="1836"/>
      <c r="C714" s="1839"/>
      <c r="D714" s="575"/>
      <c r="E714" s="575"/>
      <c r="F714" s="575"/>
      <c r="G714" s="390"/>
      <c r="H714" s="390"/>
      <c r="I714" s="390"/>
      <c r="J714" s="390"/>
      <c r="K714" s="390"/>
      <c r="L714" s="163"/>
      <c r="M714" s="163"/>
      <c r="N714" s="163"/>
      <c r="O714" s="163"/>
      <c r="P714" s="86"/>
    </row>
    <row r="715" spans="1:16">
      <c r="A715" s="105"/>
      <c r="B715" s="164"/>
      <c r="C715" s="121"/>
      <c r="D715" s="121"/>
      <c r="E715" s="121"/>
      <c r="F715" s="121"/>
      <c r="G715" s="121"/>
      <c r="H715" s="125"/>
      <c r="I715" s="125"/>
      <c r="J715" s="951"/>
      <c r="K715" s="951"/>
      <c r="L715" s="951"/>
      <c r="M715" s="104"/>
      <c r="N715" s="125"/>
      <c r="O715" s="951"/>
      <c r="P715" s="86"/>
    </row>
    <row r="716" spans="1:16">
      <c r="A716" s="1837"/>
      <c r="B716" s="2111"/>
      <c r="C716" s="1838"/>
      <c r="D716" s="2096"/>
      <c r="E716" s="537"/>
      <c r="F716" s="537"/>
      <c r="G716" s="538"/>
      <c r="H716" s="578"/>
      <c r="I716" s="578"/>
      <c r="J716" s="578"/>
      <c r="K716" s="578"/>
      <c r="L716" s="578"/>
      <c r="M716" s="578"/>
      <c r="N716" s="578"/>
      <c r="O716" s="578"/>
      <c r="P716" s="86"/>
    </row>
    <row r="717" spans="1:16">
      <c r="A717" s="105"/>
      <c r="B717" s="361"/>
      <c r="C717" s="1839"/>
      <c r="D717" s="539"/>
      <c r="E717" s="539"/>
      <c r="F717" s="539"/>
      <c r="G717" s="539"/>
      <c r="H717" s="539"/>
      <c r="I717" s="539"/>
      <c r="J717" s="539"/>
      <c r="K717" s="539"/>
      <c r="L717" s="539"/>
      <c r="M717" s="539"/>
      <c r="N717" s="539"/>
      <c r="O717" s="539"/>
      <c r="P717" s="86"/>
    </row>
    <row r="718" spans="1:16">
      <c r="A718" s="10"/>
      <c r="B718" s="10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86"/>
    </row>
    <row r="719" spans="1:16" ht="14.25" customHeight="1">
      <c r="P719" s="546"/>
    </row>
    <row r="720" spans="1:16" ht="12" customHeight="1">
      <c r="P720" s="546"/>
    </row>
    <row r="721" spans="1:16" ht="12.75" customHeight="1">
      <c r="A721" s="90"/>
      <c r="B721" s="90"/>
      <c r="C721" s="559"/>
      <c r="D721" s="559"/>
      <c r="E721" s="559"/>
      <c r="F721" s="559"/>
      <c r="G721" s="559"/>
      <c r="H721" s="559"/>
      <c r="I721" s="559"/>
      <c r="J721" s="559"/>
      <c r="K721" s="559"/>
      <c r="L721" s="559"/>
      <c r="M721" s="559"/>
      <c r="N721" s="559"/>
      <c r="O721" s="90"/>
      <c r="P721" s="546"/>
    </row>
    <row r="722" spans="1:16">
      <c r="A722" s="90"/>
      <c r="B722" s="90"/>
      <c r="C722" s="559"/>
      <c r="D722" s="559"/>
      <c r="E722" s="559"/>
      <c r="F722" s="559"/>
      <c r="G722" s="559"/>
      <c r="H722" s="559"/>
      <c r="I722" s="559"/>
      <c r="J722" s="559"/>
      <c r="K722" s="559"/>
      <c r="L722" s="559"/>
      <c r="M722" s="559"/>
      <c r="N722" s="559"/>
      <c r="O722" s="559"/>
      <c r="P722" s="546"/>
    </row>
    <row r="723" spans="1:16" ht="14.25" customHeight="1">
      <c r="A723" s="90"/>
      <c r="B723" s="90"/>
      <c r="C723" s="559"/>
      <c r="D723" s="559"/>
      <c r="E723" s="559"/>
      <c r="F723" s="559"/>
      <c r="G723" s="559"/>
      <c r="H723" s="559"/>
      <c r="I723" s="559"/>
      <c r="J723" s="559"/>
      <c r="K723" s="559"/>
      <c r="L723" s="559"/>
      <c r="M723" s="559"/>
      <c r="N723" s="559"/>
      <c r="O723" s="90"/>
      <c r="P723" s="546"/>
    </row>
    <row r="724" spans="1:16" ht="13.5" customHeight="1">
      <c r="A724" s="90"/>
      <c r="B724" s="90"/>
      <c r="C724" s="559"/>
      <c r="D724" s="559"/>
      <c r="E724" s="559"/>
      <c r="F724" s="559"/>
      <c r="G724" s="559"/>
      <c r="H724" s="559"/>
      <c r="I724" s="559"/>
      <c r="J724" s="559"/>
      <c r="K724" s="559"/>
      <c r="L724" s="559"/>
      <c r="M724" s="559"/>
      <c r="N724" s="559"/>
      <c r="O724" s="90"/>
      <c r="P724" s="546"/>
    </row>
    <row r="725" spans="1:16" ht="13.5" customHeight="1">
      <c r="A725" s="90"/>
      <c r="B725" s="90"/>
      <c r="C725" s="559"/>
      <c r="D725" s="559"/>
      <c r="E725" s="559"/>
      <c r="F725" s="559"/>
      <c r="G725" s="559"/>
      <c r="H725" s="559"/>
      <c r="I725" s="559"/>
      <c r="J725" s="559"/>
      <c r="K725" s="559"/>
      <c r="L725" s="559"/>
      <c r="M725" s="559"/>
      <c r="N725" s="559"/>
      <c r="O725" s="90"/>
      <c r="P725" s="546"/>
    </row>
    <row r="726" spans="1:16">
      <c r="N726" s="559"/>
      <c r="O726" s="90"/>
      <c r="P726" s="546"/>
    </row>
    <row r="727" spans="1:16">
      <c r="N727" s="559"/>
      <c r="O727" s="90"/>
      <c r="P727" s="546"/>
    </row>
    <row r="728" spans="1:16">
      <c r="N728" s="559"/>
      <c r="O728" s="90"/>
      <c r="P728" s="546"/>
    </row>
    <row r="729" spans="1:16" ht="13.5" customHeight="1">
      <c r="N729" s="559"/>
      <c r="O729" s="90"/>
      <c r="P729" s="546"/>
    </row>
    <row r="730" spans="1:16" ht="14.25" customHeight="1">
      <c r="N730" s="559"/>
      <c r="O730" s="90"/>
      <c r="P730" s="546"/>
    </row>
    <row r="731" spans="1:16">
      <c r="N731" s="559"/>
      <c r="O731" s="90"/>
      <c r="P731" s="546"/>
    </row>
    <row r="732" spans="1:16" ht="12.75" customHeight="1">
      <c r="N732" s="559"/>
      <c r="O732" s="90"/>
      <c r="P732" s="546"/>
    </row>
    <row r="733" spans="1:16">
      <c r="N733" s="559"/>
      <c r="O733" s="90"/>
      <c r="P733" s="546"/>
    </row>
    <row r="734" spans="1:16" ht="12.75" customHeight="1">
      <c r="N734" s="559"/>
      <c r="O734" s="90"/>
      <c r="P734" s="546"/>
    </row>
    <row r="735" spans="1:16">
      <c r="N735" s="2220"/>
      <c r="O735" s="90"/>
      <c r="P735" s="546"/>
    </row>
    <row r="736" spans="1:16" ht="11.25" customHeight="1">
      <c r="N736" s="2220"/>
      <c r="O736" s="90"/>
      <c r="P736" s="546"/>
    </row>
    <row r="737" spans="1:16">
      <c r="N737" s="2220"/>
      <c r="O737" s="90"/>
      <c r="P737" s="546"/>
    </row>
    <row r="738" spans="1:16" ht="12.75" customHeight="1">
      <c r="A738" s="90"/>
      <c r="B738" s="2219"/>
      <c r="C738" s="2219"/>
      <c r="D738" s="2219"/>
      <c r="E738" s="2219"/>
      <c r="F738" s="2219"/>
      <c r="G738" s="2219"/>
      <c r="H738" s="2219"/>
      <c r="I738" s="559"/>
      <c r="J738" s="559"/>
      <c r="K738" s="559"/>
      <c r="L738" s="559"/>
      <c r="M738" s="559"/>
      <c r="N738" s="559"/>
      <c r="O738" s="90"/>
      <c r="P738" s="546"/>
    </row>
    <row r="739" spans="1:16" ht="15" customHeight="1">
      <c r="A739" s="90"/>
      <c r="B739" s="2219"/>
      <c r="C739" s="2219"/>
      <c r="D739" s="2219"/>
      <c r="E739" s="2219"/>
      <c r="F739" s="2219"/>
      <c r="G739" s="2219"/>
      <c r="H739" s="2219"/>
      <c r="I739" s="90"/>
      <c r="J739" s="559"/>
      <c r="K739" s="559"/>
      <c r="L739" s="559"/>
      <c r="M739" s="559"/>
      <c r="N739" s="559"/>
      <c r="O739" s="90"/>
      <c r="P739" s="546"/>
    </row>
    <row r="740" spans="1:16">
      <c r="A740" s="90"/>
      <c r="B740" s="2197"/>
      <c r="C740" s="2197"/>
      <c r="D740" s="2217"/>
      <c r="E740" s="2197"/>
      <c r="F740" s="2218"/>
      <c r="G740" s="2197"/>
      <c r="H740" s="559"/>
      <c r="I740" s="559"/>
      <c r="J740" s="559"/>
      <c r="K740" s="559"/>
      <c r="L740" s="559"/>
      <c r="M740" s="559"/>
      <c r="N740" s="559"/>
      <c r="O740" s="90"/>
      <c r="P740" s="546"/>
    </row>
    <row r="741" spans="1:16">
      <c r="A741" s="90"/>
      <c r="B741" s="90"/>
      <c r="C741" s="559"/>
      <c r="D741" s="559"/>
      <c r="E741" s="559"/>
      <c r="F741" s="559"/>
      <c r="G741" s="559"/>
      <c r="H741" s="559"/>
      <c r="I741" s="559"/>
      <c r="J741" s="559"/>
      <c r="K741" s="559"/>
      <c r="L741" s="559"/>
      <c r="M741" s="559"/>
      <c r="N741" s="559"/>
      <c r="O741" s="90"/>
      <c r="P741" s="546"/>
    </row>
    <row r="742" spans="1:16">
      <c r="A742" s="90"/>
      <c r="B742" s="90"/>
      <c r="C742" s="559"/>
      <c r="D742" s="559"/>
      <c r="E742" s="559"/>
      <c r="F742" s="559"/>
      <c r="G742" s="559"/>
      <c r="H742" s="559"/>
      <c r="I742" s="559"/>
      <c r="J742" s="559"/>
      <c r="K742" s="559"/>
      <c r="L742" s="559"/>
      <c r="M742" s="559"/>
      <c r="N742" s="559"/>
      <c r="O742" s="90"/>
      <c r="P742" s="546"/>
    </row>
    <row r="743" spans="1:16" ht="12.75" customHeight="1">
      <c r="A743" s="90"/>
      <c r="B743" s="90"/>
      <c r="C743" s="559"/>
      <c r="D743" s="559"/>
      <c r="E743" s="559"/>
      <c r="F743" s="559"/>
      <c r="G743" s="559"/>
      <c r="H743" s="559"/>
      <c r="I743" s="559"/>
      <c r="J743" s="559"/>
      <c r="K743" s="559"/>
      <c r="L743" s="559"/>
      <c r="M743" s="559"/>
      <c r="N743" s="559"/>
      <c r="O743" s="90"/>
      <c r="P743" s="546"/>
    </row>
    <row r="744" spans="1:16">
      <c r="A744" s="90"/>
      <c r="B744" s="90"/>
      <c r="C744" s="559"/>
      <c r="D744" s="559"/>
      <c r="E744" s="559"/>
      <c r="F744" s="559"/>
      <c r="G744" s="559"/>
      <c r="H744" s="559"/>
      <c r="I744" s="559"/>
      <c r="J744" s="559"/>
      <c r="K744" s="559"/>
      <c r="L744" s="559"/>
      <c r="M744" s="559"/>
      <c r="N744" s="559"/>
      <c r="O744" s="90"/>
      <c r="P744" s="546"/>
    </row>
    <row r="745" spans="1:16" ht="10.5" customHeight="1">
      <c r="A745" s="90"/>
      <c r="B745" s="90"/>
      <c r="C745" s="559"/>
      <c r="D745" s="559"/>
      <c r="E745" s="559"/>
      <c r="F745" s="559"/>
      <c r="G745" s="559"/>
      <c r="H745" s="559"/>
      <c r="I745" s="559"/>
      <c r="J745" s="559"/>
      <c r="K745" s="559"/>
      <c r="L745" s="559"/>
      <c r="M745" s="559"/>
      <c r="N745" s="559"/>
      <c r="O745" s="90"/>
      <c r="P745" s="546"/>
    </row>
    <row r="746" spans="1:16">
      <c r="A746" s="90"/>
      <c r="B746" s="90"/>
      <c r="C746" s="559"/>
      <c r="D746" s="559"/>
      <c r="E746" s="559"/>
      <c r="F746" s="559"/>
      <c r="G746" s="559"/>
      <c r="H746" s="559"/>
      <c r="I746" s="559"/>
      <c r="J746" s="559"/>
      <c r="K746" s="559"/>
      <c r="L746" s="559"/>
      <c r="M746" s="559"/>
      <c r="N746" s="559"/>
      <c r="O746" s="90"/>
      <c r="P746" s="546"/>
    </row>
    <row r="747" spans="1:16" ht="14.25" customHeight="1">
      <c r="A747" s="90"/>
      <c r="B747" s="90"/>
      <c r="C747" s="559"/>
      <c r="D747" s="559"/>
      <c r="E747" s="559"/>
      <c r="F747" s="559"/>
      <c r="G747" s="559"/>
      <c r="H747" s="559"/>
      <c r="I747" s="559"/>
      <c r="J747" s="559"/>
      <c r="K747" s="559"/>
      <c r="L747" s="559"/>
      <c r="M747" s="559"/>
      <c r="N747" s="559"/>
      <c r="O747" s="90"/>
      <c r="P747" s="546"/>
    </row>
    <row r="748" spans="1:16">
      <c r="A748" s="90"/>
      <c r="B748" s="90"/>
      <c r="C748" s="559"/>
      <c r="D748" s="559"/>
      <c r="E748" s="559"/>
      <c r="F748" s="559"/>
      <c r="G748" s="559"/>
      <c r="H748" s="559"/>
      <c r="I748" s="559"/>
      <c r="J748" s="559"/>
      <c r="K748" s="559"/>
      <c r="L748" s="559"/>
      <c r="M748" s="559"/>
      <c r="N748" s="559"/>
      <c r="O748" s="90"/>
      <c r="P748" s="546"/>
    </row>
    <row r="749" spans="1:16">
      <c r="A749" s="90"/>
      <c r="B749" s="90"/>
      <c r="C749" s="559"/>
      <c r="D749" s="559"/>
      <c r="E749" s="559"/>
      <c r="F749" s="559"/>
      <c r="G749" s="559"/>
      <c r="H749" s="559"/>
      <c r="I749" s="1150"/>
      <c r="J749" s="559"/>
      <c r="K749" s="559"/>
      <c r="L749" s="559"/>
      <c r="M749" s="559"/>
      <c r="N749" s="559"/>
      <c r="O749" s="90"/>
      <c r="P749" s="546"/>
    </row>
    <row r="750" spans="1:16">
      <c r="A750" s="90"/>
      <c r="B750" s="90"/>
      <c r="C750" s="559"/>
      <c r="D750" s="559"/>
      <c r="E750" s="559"/>
      <c r="F750" s="559"/>
      <c r="G750" s="559"/>
      <c r="H750" s="559"/>
      <c r="I750" s="1150"/>
      <c r="J750" s="559"/>
      <c r="K750" s="559"/>
      <c r="L750" s="559"/>
      <c r="M750" s="559"/>
      <c r="N750" s="559"/>
      <c r="O750" s="90"/>
      <c r="P750" s="546"/>
    </row>
    <row r="751" spans="1:16">
      <c r="A751" s="90"/>
      <c r="B751" s="90"/>
      <c r="C751" s="559"/>
      <c r="D751" s="559"/>
      <c r="E751" s="559"/>
      <c r="F751" s="559"/>
      <c r="G751" s="559"/>
      <c r="H751" s="559"/>
      <c r="I751" s="1150"/>
      <c r="J751" s="559"/>
      <c r="K751" s="559"/>
      <c r="L751" s="559"/>
      <c r="M751" s="559"/>
      <c r="N751" s="559"/>
      <c r="O751" s="90"/>
      <c r="P751" s="546"/>
    </row>
    <row r="752" spans="1:16" ht="13.5" customHeight="1">
      <c r="A752" s="90"/>
      <c r="B752" s="90"/>
      <c r="C752" s="559"/>
      <c r="D752" s="559"/>
      <c r="E752" s="559"/>
      <c r="F752" s="559"/>
      <c r="G752" s="559"/>
      <c r="H752" s="559"/>
      <c r="I752" s="1150"/>
      <c r="J752" s="559"/>
      <c r="K752" s="559"/>
      <c r="L752" s="559"/>
      <c r="M752" s="559"/>
      <c r="N752" s="559"/>
      <c r="O752" s="90"/>
      <c r="P752" s="546"/>
    </row>
    <row r="753" spans="1:16">
      <c r="A753" s="90"/>
      <c r="B753" s="90"/>
      <c r="C753" s="559"/>
      <c r="D753" s="559"/>
      <c r="E753" s="559"/>
      <c r="F753" s="559"/>
      <c r="G753" s="559"/>
      <c r="H753" s="559"/>
      <c r="I753" s="1150"/>
      <c r="J753" s="559"/>
      <c r="K753" s="559"/>
      <c r="L753" s="559"/>
      <c r="M753" s="559"/>
      <c r="N753" s="559"/>
      <c r="O753" s="90"/>
      <c r="P753" s="546"/>
    </row>
    <row r="754" spans="1:16" ht="10.5" customHeight="1">
      <c r="A754" s="90"/>
      <c r="B754" s="90"/>
      <c r="C754" s="559"/>
      <c r="D754" s="559"/>
      <c r="E754" s="559"/>
      <c r="F754" s="559"/>
      <c r="G754" s="559"/>
      <c r="H754" s="559"/>
      <c r="I754" s="1150"/>
      <c r="J754" s="559"/>
      <c r="K754" s="559"/>
      <c r="L754" s="559"/>
      <c r="M754" s="559"/>
      <c r="N754" s="559"/>
      <c r="O754" s="90"/>
      <c r="P754" s="546"/>
    </row>
    <row r="755" spans="1:16">
      <c r="A755" s="90"/>
      <c r="B755" s="90"/>
      <c r="C755" s="559"/>
      <c r="D755" s="559"/>
      <c r="E755" s="559"/>
      <c r="F755" s="559"/>
      <c r="G755" s="559"/>
      <c r="H755" s="559"/>
      <c r="I755" s="1150"/>
      <c r="J755" s="559"/>
      <c r="K755" s="559"/>
      <c r="L755" s="559"/>
      <c r="M755" s="559"/>
      <c r="N755" s="559"/>
      <c r="O755" s="90"/>
      <c r="P755" s="546"/>
    </row>
    <row r="756" spans="1:16">
      <c r="A756" s="90"/>
      <c r="B756" s="90"/>
      <c r="C756" s="559"/>
      <c r="D756" s="559"/>
      <c r="E756" s="559"/>
      <c r="F756" s="559"/>
      <c r="G756" s="559"/>
      <c r="H756" s="559"/>
      <c r="I756" s="1150"/>
      <c r="J756" s="559"/>
      <c r="K756" s="559"/>
      <c r="L756" s="559"/>
      <c r="M756" s="559"/>
      <c r="N756" s="559"/>
      <c r="O756" s="90"/>
      <c r="P756" s="546"/>
    </row>
    <row r="757" spans="1:16" ht="13.5" customHeight="1">
      <c r="A757" s="90"/>
      <c r="B757" s="90"/>
      <c r="C757" s="559"/>
      <c r="D757" s="559"/>
      <c r="E757" s="559"/>
      <c r="F757" s="559"/>
      <c r="G757" s="559"/>
      <c r="H757" s="559"/>
      <c r="I757" s="1150"/>
      <c r="J757" s="559"/>
      <c r="K757" s="559"/>
      <c r="L757" s="559"/>
      <c r="M757" s="559"/>
      <c r="N757" s="559"/>
      <c r="O757" s="90"/>
      <c r="P757" s="546"/>
    </row>
    <row r="758" spans="1:16" ht="11.25" customHeight="1">
      <c r="A758" s="90"/>
      <c r="B758" s="90"/>
      <c r="C758" s="559"/>
      <c r="D758" s="559"/>
      <c r="E758" s="559"/>
      <c r="F758" s="559"/>
      <c r="G758" s="559"/>
      <c r="H758" s="559"/>
      <c r="I758" s="1150"/>
      <c r="J758" s="559"/>
      <c r="K758" s="559"/>
      <c r="L758" s="559"/>
      <c r="M758" s="559"/>
      <c r="N758" s="559"/>
      <c r="O758" s="90"/>
      <c r="P758" s="546"/>
    </row>
    <row r="759" spans="1:16" ht="12.75" customHeight="1">
      <c r="A759" s="90"/>
      <c r="B759" s="90"/>
      <c r="C759" s="559"/>
      <c r="D759" s="559"/>
      <c r="E759" s="559"/>
      <c r="F759" s="559"/>
      <c r="G759" s="559"/>
      <c r="H759" s="559"/>
      <c r="I759" s="1150"/>
      <c r="J759" s="559"/>
      <c r="K759" s="559"/>
      <c r="L759" s="559"/>
      <c r="M759" s="559"/>
      <c r="N759" s="559"/>
      <c r="O759" s="90"/>
      <c r="P759" s="546"/>
    </row>
    <row r="760" spans="1:16">
      <c r="A760" s="90"/>
      <c r="B760" s="90"/>
      <c r="C760" s="559"/>
      <c r="D760" s="559"/>
      <c r="E760" s="559"/>
      <c r="F760" s="559"/>
      <c r="G760" s="559"/>
      <c r="H760" s="559"/>
      <c r="I760" s="1150"/>
      <c r="J760" s="559"/>
      <c r="K760" s="559"/>
      <c r="L760" s="559"/>
      <c r="M760" s="559"/>
      <c r="N760" s="559"/>
      <c r="O760" s="90"/>
      <c r="P760" s="546"/>
    </row>
    <row r="761" spans="1:16">
      <c r="A761" s="90"/>
      <c r="B761" s="90"/>
      <c r="C761" s="559"/>
      <c r="D761" s="559"/>
      <c r="E761" s="559"/>
      <c r="F761" s="559"/>
      <c r="G761" s="559"/>
      <c r="H761" s="559"/>
      <c r="I761" s="1150"/>
      <c r="J761" s="559"/>
      <c r="K761" s="559"/>
      <c r="L761" s="559"/>
      <c r="M761" s="559"/>
      <c r="N761" s="559"/>
      <c r="O761" s="90"/>
      <c r="P761" s="546"/>
    </row>
    <row r="762" spans="1:16">
      <c r="I762" s="6"/>
      <c r="O762"/>
      <c r="P762" s="546"/>
    </row>
    <row r="763" spans="1:16" ht="10.5" customHeight="1">
      <c r="I763" s="6"/>
      <c r="O763"/>
      <c r="P763" s="546"/>
    </row>
    <row r="764" spans="1:16">
      <c r="I764" s="6"/>
      <c r="O764"/>
      <c r="P764" s="546"/>
    </row>
    <row r="765" spans="1:16" ht="12.75" customHeight="1">
      <c r="I765" s="6"/>
      <c r="O765"/>
      <c r="P765" s="546"/>
    </row>
    <row r="766" spans="1:16" ht="12.75" customHeight="1">
      <c r="I766" s="6"/>
      <c r="O766"/>
      <c r="P766" s="546"/>
    </row>
    <row r="767" spans="1:16">
      <c r="I767" s="6"/>
      <c r="O767"/>
      <c r="P767" s="546"/>
    </row>
    <row r="768" spans="1:16" ht="12.75" customHeight="1">
      <c r="I768" s="6"/>
      <c r="O768"/>
      <c r="P768" s="546"/>
    </row>
    <row r="769" spans="9:16" ht="13.5" customHeight="1">
      <c r="I769" s="6"/>
      <c r="O769"/>
      <c r="P769" s="546"/>
    </row>
    <row r="770" spans="9:16" ht="11.25" customHeight="1">
      <c r="I770" s="6"/>
      <c r="O770"/>
      <c r="P770" s="546"/>
    </row>
    <row r="771" spans="9:16" ht="13.5" customHeight="1">
      <c r="I771" s="6"/>
      <c r="O771"/>
      <c r="P771" s="546"/>
    </row>
    <row r="772" spans="9:16">
      <c r="I772" s="6"/>
      <c r="O772"/>
      <c r="P772" s="546"/>
    </row>
    <row r="773" spans="9:16">
      <c r="I773" s="6"/>
      <c r="O773"/>
      <c r="P773" s="546"/>
    </row>
    <row r="774" spans="9:16">
      <c r="I774" s="6"/>
      <c r="O774"/>
      <c r="P774" s="546"/>
    </row>
    <row r="775" spans="9:16">
      <c r="I775" s="6"/>
      <c r="O775"/>
      <c r="P775" s="546"/>
    </row>
    <row r="776" spans="9:16">
      <c r="I776" s="6"/>
      <c r="O776"/>
      <c r="P776" s="546"/>
    </row>
    <row r="777" spans="9:16">
      <c r="I777" s="6"/>
      <c r="O777"/>
      <c r="P777" s="546"/>
    </row>
    <row r="778" spans="9:16">
      <c r="I778" s="6"/>
      <c r="O778"/>
      <c r="P778" s="546"/>
    </row>
    <row r="779" spans="9:16">
      <c r="I779" s="6"/>
      <c r="O779"/>
      <c r="P779" s="546"/>
    </row>
    <row r="780" spans="9:16">
      <c r="I780" s="6"/>
      <c r="O780"/>
      <c r="P780" s="546"/>
    </row>
    <row r="781" spans="9:16">
      <c r="I781" s="6"/>
      <c r="O781"/>
      <c r="P781" s="546"/>
    </row>
    <row r="782" spans="9:16">
      <c r="I782" s="6"/>
      <c r="O782"/>
      <c r="P782" s="546"/>
    </row>
    <row r="783" spans="9:16">
      <c r="I783" s="6"/>
      <c r="O783"/>
    </row>
    <row r="784" spans="9:16">
      <c r="I784" s="6"/>
      <c r="O784"/>
    </row>
    <row r="785" spans="9:15">
      <c r="I785" s="6"/>
      <c r="O785"/>
    </row>
    <row r="786" spans="9:15">
      <c r="I786" s="6"/>
      <c r="O786"/>
    </row>
    <row r="787" spans="9:15">
      <c r="I787" s="6"/>
      <c r="O787"/>
    </row>
    <row r="788" spans="9:15">
      <c r="I788" s="6"/>
      <c r="O788"/>
    </row>
    <row r="789" spans="9:15">
      <c r="I789" s="6"/>
      <c r="O789"/>
    </row>
    <row r="790" spans="9:15">
      <c r="I790" s="6"/>
      <c r="O790"/>
    </row>
    <row r="791" spans="9:15">
      <c r="I791" s="6"/>
      <c r="O791"/>
    </row>
    <row r="792" spans="9:15">
      <c r="I792" s="6"/>
      <c r="O792"/>
    </row>
    <row r="793" spans="9:15">
      <c r="I793" s="6"/>
      <c r="O793"/>
    </row>
    <row r="794" spans="9:15">
      <c r="I794" s="6"/>
      <c r="O794"/>
    </row>
    <row r="795" spans="9:15">
      <c r="I795" s="6"/>
      <c r="O795"/>
    </row>
    <row r="796" spans="9:15">
      <c r="I796" s="6"/>
      <c r="O796"/>
    </row>
    <row r="797" spans="9:15">
      <c r="I797" s="6"/>
      <c r="O797"/>
    </row>
    <row r="798" spans="9:15">
      <c r="I798" s="6"/>
      <c r="O798"/>
    </row>
    <row r="799" spans="9:15">
      <c r="I799" s="6"/>
      <c r="O799"/>
    </row>
    <row r="800" spans="9:15">
      <c r="I800" s="6"/>
      <c r="O800"/>
    </row>
    <row r="801" spans="9:15">
      <c r="I801" s="6"/>
      <c r="O801"/>
    </row>
    <row r="802" spans="9:15">
      <c r="I802" s="6"/>
      <c r="O802"/>
    </row>
    <row r="803" spans="9:15">
      <c r="I803" s="6"/>
      <c r="O803"/>
    </row>
    <row r="804" spans="9:15">
      <c r="I804" s="6"/>
      <c r="O804"/>
    </row>
    <row r="805" spans="9:15">
      <c r="I805" s="6"/>
      <c r="O805"/>
    </row>
    <row r="806" spans="9:15">
      <c r="I806" s="6"/>
      <c r="O806"/>
    </row>
    <row r="807" spans="9:15">
      <c r="I807" s="6"/>
      <c r="O807"/>
    </row>
    <row r="808" spans="9:15">
      <c r="I808" s="6"/>
      <c r="O808"/>
    </row>
    <row r="809" spans="9:15">
      <c r="I809" s="6"/>
      <c r="O809"/>
    </row>
    <row r="810" spans="9:15">
      <c r="I810" s="6"/>
      <c r="O810"/>
    </row>
    <row r="811" spans="9:15">
      <c r="I811" s="6"/>
      <c r="O811"/>
    </row>
    <row r="812" spans="9:15">
      <c r="I812" s="6"/>
      <c r="O812"/>
    </row>
    <row r="813" spans="9:15">
      <c r="I813" s="6"/>
      <c r="O813"/>
    </row>
    <row r="814" spans="9:15">
      <c r="I814" s="6"/>
      <c r="O814"/>
    </row>
    <row r="815" spans="9:15">
      <c r="I815" s="6"/>
      <c r="O815"/>
    </row>
    <row r="816" spans="9:15">
      <c r="I816" s="6"/>
      <c r="O816"/>
    </row>
    <row r="817" spans="9:15">
      <c r="I817" s="6"/>
      <c r="O817"/>
    </row>
    <row r="818" spans="9:15">
      <c r="I818" s="6"/>
      <c r="O818"/>
    </row>
    <row r="819" spans="9:15">
      <c r="I819" s="6"/>
      <c r="O819"/>
    </row>
    <row r="820" spans="9:15">
      <c r="I820" s="6"/>
      <c r="O820"/>
    </row>
    <row r="821" spans="9:15">
      <c r="I821" s="6"/>
      <c r="O821"/>
    </row>
    <row r="822" spans="9:15">
      <c r="I822" s="6"/>
      <c r="O822"/>
    </row>
    <row r="823" spans="9:15">
      <c r="I823" s="6"/>
      <c r="O823"/>
    </row>
    <row r="824" spans="9:15">
      <c r="I824" s="6"/>
      <c r="O824"/>
    </row>
    <row r="825" spans="9:15">
      <c r="I825" s="6"/>
      <c r="O825"/>
    </row>
    <row r="826" spans="9:15">
      <c r="I826" s="6"/>
      <c r="O826"/>
    </row>
    <row r="827" spans="9:15">
      <c r="I827" s="6"/>
      <c r="O827"/>
    </row>
    <row r="828" spans="9:15">
      <c r="I828" s="6"/>
      <c r="O828"/>
    </row>
    <row r="829" spans="9:15">
      <c r="I829" s="6"/>
      <c r="O829"/>
    </row>
    <row r="830" spans="9:15">
      <c r="I830" s="6"/>
      <c r="O830"/>
    </row>
    <row r="831" spans="9:15">
      <c r="I831" s="6"/>
      <c r="O831"/>
    </row>
    <row r="832" spans="9:15">
      <c r="I832" s="6"/>
      <c r="O832"/>
    </row>
    <row r="833" spans="9:15">
      <c r="I833" s="6"/>
      <c r="O833"/>
    </row>
    <row r="834" spans="9:15">
      <c r="I834" s="6"/>
      <c r="O834"/>
    </row>
    <row r="835" spans="9:15">
      <c r="I835" s="6"/>
      <c r="O835"/>
    </row>
    <row r="836" spans="9:15">
      <c r="I836" s="6"/>
      <c r="O836"/>
    </row>
    <row r="837" spans="9:15">
      <c r="I837" s="6"/>
      <c r="O837"/>
    </row>
    <row r="838" spans="9:15">
      <c r="I838" s="6"/>
      <c r="O838"/>
    </row>
    <row r="839" spans="9:15">
      <c r="I839" s="6"/>
      <c r="O839"/>
    </row>
    <row r="840" spans="9:15">
      <c r="I840" s="6"/>
      <c r="O840"/>
    </row>
    <row r="841" spans="9:15">
      <c r="I841" s="6"/>
      <c r="O841"/>
    </row>
    <row r="842" spans="9:15">
      <c r="I842" s="6"/>
      <c r="O842"/>
    </row>
    <row r="843" spans="9:15">
      <c r="I843" s="6"/>
      <c r="O843"/>
    </row>
    <row r="844" spans="9:15">
      <c r="I844" s="6"/>
      <c r="O844"/>
    </row>
    <row r="845" spans="9:15">
      <c r="I845" s="6"/>
      <c r="O845"/>
    </row>
    <row r="846" spans="9:15">
      <c r="I846" s="6"/>
      <c r="O846"/>
    </row>
    <row r="847" spans="9:15">
      <c r="I847" s="6"/>
      <c r="O847"/>
    </row>
    <row r="848" spans="9:15">
      <c r="I848" s="6"/>
      <c r="O848"/>
    </row>
    <row r="849" spans="9:15">
      <c r="I849" s="6"/>
      <c r="O849"/>
    </row>
    <row r="850" spans="9:15">
      <c r="I850" s="6"/>
      <c r="O850"/>
    </row>
    <row r="851" spans="9:15">
      <c r="I851" s="6"/>
      <c r="O851"/>
    </row>
    <row r="852" spans="9:15">
      <c r="I852" s="6"/>
      <c r="O852"/>
    </row>
    <row r="853" spans="9:15">
      <c r="I853" s="6"/>
      <c r="O853"/>
    </row>
    <row r="854" spans="9:15">
      <c r="I854" s="6"/>
      <c r="O854"/>
    </row>
    <row r="855" spans="9:15">
      <c r="I855" s="6"/>
      <c r="O855"/>
    </row>
    <row r="856" spans="9:15">
      <c r="I856" s="6"/>
      <c r="O856"/>
    </row>
    <row r="857" spans="9:15">
      <c r="I857" s="6"/>
      <c r="O857"/>
    </row>
    <row r="858" spans="9:15">
      <c r="I858" s="6"/>
      <c r="O858"/>
    </row>
    <row r="859" spans="9:15">
      <c r="I859" s="6"/>
      <c r="O859"/>
    </row>
    <row r="860" spans="9:15">
      <c r="I860" s="6"/>
      <c r="O860"/>
    </row>
    <row r="861" spans="9:15">
      <c r="I861" s="6"/>
      <c r="O861"/>
    </row>
    <row r="862" spans="9:15">
      <c r="I862" s="6"/>
      <c r="O862"/>
    </row>
    <row r="863" spans="9:15">
      <c r="I863" s="6"/>
      <c r="O863"/>
    </row>
    <row r="864" spans="9:15">
      <c r="I864" s="6"/>
      <c r="O864"/>
    </row>
    <row r="865" spans="9:15">
      <c r="I865" s="6"/>
      <c r="O865"/>
    </row>
    <row r="866" spans="9:15">
      <c r="I866" s="6"/>
      <c r="O866"/>
    </row>
    <row r="867" spans="9:15">
      <c r="I867" s="6"/>
      <c r="O867"/>
    </row>
    <row r="868" spans="9:15">
      <c r="I868" s="6"/>
      <c r="O868"/>
    </row>
    <row r="869" spans="9:15">
      <c r="I869" s="6"/>
      <c r="O869"/>
    </row>
    <row r="870" spans="9:15">
      <c r="I870" s="6"/>
      <c r="O870"/>
    </row>
    <row r="871" spans="9:15">
      <c r="I871" s="6"/>
      <c r="O871"/>
    </row>
    <row r="872" spans="9:15">
      <c r="I872" s="6"/>
      <c r="O872"/>
    </row>
    <row r="873" spans="9:15">
      <c r="I873" s="6"/>
      <c r="O873"/>
    </row>
    <row r="874" spans="9:15">
      <c r="I874" s="6"/>
      <c r="O874"/>
    </row>
    <row r="875" spans="9:15">
      <c r="I875" s="6"/>
      <c r="O875"/>
    </row>
    <row r="876" spans="9:15">
      <c r="I876" s="6"/>
      <c r="O876"/>
    </row>
    <row r="877" spans="9:15">
      <c r="I877" s="6"/>
      <c r="O877"/>
    </row>
    <row r="878" spans="9:15">
      <c r="I878" s="6"/>
      <c r="O878"/>
    </row>
    <row r="879" spans="9:15">
      <c r="I879" s="6"/>
      <c r="O879"/>
    </row>
    <row r="880" spans="9:15">
      <c r="I880" s="6"/>
      <c r="O880"/>
    </row>
    <row r="881" spans="9:15">
      <c r="I881" s="6"/>
      <c r="O881"/>
    </row>
    <row r="882" spans="9:15">
      <c r="I882" s="6"/>
      <c r="O882"/>
    </row>
    <row r="883" spans="9:15">
      <c r="I883" s="6"/>
      <c r="O883"/>
    </row>
    <row r="884" spans="9:15">
      <c r="I884" s="6"/>
      <c r="O884"/>
    </row>
    <row r="885" spans="9:15">
      <c r="I885" s="6"/>
      <c r="O885"/>
    </row>
    <row r="886" spans="9:15">
      <c r="I886" s="6"/>
      <c r="O886"/>
    </row>
    <row r="887" spans="9:15">
      <c r="I887" s="6"/>
      <c r="O887"/>
    </row>
    <row r="888" spans="9:15">
      <c r="I888" s="6"/>
      <c r="O888"/>
    </row>
    <row r="889" spans="9:15">
      <c r="I889" s="6"/>
      <c r="O889"/>
    </row>
    <row r="890" spans="9:15">
      <c r="I890" s="6"/>
      <c r="O890"/>
    </row>
    <row r="891" spans="9:15">
      <c r="I891" s="6"/>
      <c r="O891"/>
    </row>
    <row r="892" spans="9:15">
      <c r="I892" s="6"/>
      <c r="O892"/>
    </row>
    <row r="893" spans="9:15">
      <c r="I893" s="6"/>
      <c r="O893"/>
    </row>
    <row r="894" spans="9:15">
      <c r="I894" s="6"/>
      <c r="O894"/>
    </row>
    <row r="895" spans="9:15">
      <c r="I895" s="6"/>
      <c r="O895"/>
    </row>
    <row r="896" spans="9:15">
      <c r="I896" s="6"/>
      <c r="O896"/>
    </row>
    <row r="897" spans="9:15">
      <c r="I897" s="6"/>
      <c r="O897"/>
    </row>
    <row r="898" spans="9:15">
      <c r="I898" s="6"/>
      <c r="O898"/>
    </row>
    <row r="899" spans="9:15">
      <c r="I899" s="6"/>
      <c r="O899"/>
    </row>
    <row r="900" spans="9:15">
      <c r="I900" s="6"/>
      <c r="O900"/>
    </row>
    <row r="901" spans="9:15">
      <c r="I901" s="6"/>
      <c r="O901"/>
    </row>
    <row r="902" spans="9:15">
      <c r="I902" s="6"/>
      <c r="O902"/>
    </row>
    <row r="903" spans="9:15">
      <c r="I903" s="6"/>
      <c r="O903"/>
    </row>
    <row r="904" spans="9:15">
      <c r="I904" s="6"/>
      <c r="O904"/>
    </row>
    <row r="905" spans="9:15">
      <c r="I905" s="6"/>
      <c r="O905"/>
    </row>
    <row r="906" spans="9:15">
      <c r="I906" s="6"/>
      <c r="O906"/>
    </row>
    <row r="907" spans="9:15">
      <c r="I907" s="6"/>
      <c r="O907"/>
    </row>
    <row r="908" spans="9:15">
      <c r="I908" s="6"/>
      <c r="O908"/>
    </row>
    <row r="909" spans="9:15">
      <c r="I909" s="6"/>
      <c r="O909"/>
    </row>
    <row r="910" spans="9:15">
      <c r="I910" s="6"/>
      <c r="O910"/>
    </row>
    <row r="911" spans="9:15">
      <c r="I911" s="6"/>
      <c r="O911"/>
    </row>
    <row r="912" spans="9:15">
      <c r="I912" s="6"/>
      <c r="O912"/>
    </row>
    <row r="913" spans="9:15">
      <c r="I913" s="6"/>
      <c r="O913"/>
    </row>
    <row r="914" spans="9:15">
      <c r="I914" s="6"/>
      <c r="O914"/>
    </row>
    <row r="915" spans="9:15">
      <c r="I915" s="6"/>
      <c r="O915"/>
    </row>
    <row r="916" spans="9:15">
      <c r="I916" s="6"/>
      <c r="O916"/>
    </row>
    <row r="917" spans="9:15">
      <c r="I917" s="6"/>
      <c r="O917"/>
    </row>
    <row r="919" spans="9:15">
      <c r="I919" s="6"/>
      <c r="O919"/>
    </row>
    <row r="920" spans="9:15">
      <c r="I920" s="6"/>
      <c r="O920"/>
    </row>
    <row r="921" spans="9:15">
      <c r="I921" s="6"/>
      <c r="O921"/>
    </row>
    <row r="922" spans="9:15">
      <c r="I922" s="6"/>
      <c r="O922"/>
    </row>
    <row r="923" spans="9:15">
      <c r="I923" s="6"/>
      <c r="O923"/>
    </row>
    <row r="924" spans="9:15">
      <c r="I924" s="6"/>
      <c r="O924"/>
    </row>
    <row r="925" spans="9:15">
      <c r="I925" s="6"/>
      <c r="O925"/>
    </row>
    <row r="926" spans="9:15">
      <c r="I926" s="6"/>
      <c r="O926"/>
    </row>
    <row r="927" spans="9:15">
      <c r="I927" s="6"/>
      <c r="O927"/>
    </row>
    <row r="928" spans="9:15">
      <c r="I928" s="6"/>
      <c r="O928"/>
    </row>
    <row r="929" spans="9:15">
      <c r="I929" s="6"/>
      <c r="O929"/>
    </row>
    <row r="930" spans="9:15">
      <c r="I930" s="6"/>
      <c r="O930"/>
    </row>
    <row r="931" spans="9:15">
      <c r="I931" s="6"/>
      <c r="O931"/>
    </row>
    <row r="932" spans="9:15">
      <c r="I932" s="6"/>
      <c r="O932"/>
    </row>
    <row r="933" spans="9:15">
      <c r="I933" s="6"/>
      <c r="O933"/>
    </row>
    <row r="934" spans="9:15">
      <c r="I934" s="6"/>
      <c r="O934"/>
    </row>
    <row r="935" spans="9:15">
      <c r="I935" s="6"/>
      <c r="O935"/>
    </row>
    <row r="936" spans="9:15">
      <c r="I936" s="6"/>
      <c r="O936"/>
    </row>
    <row r="937" spans="9:15">
      <c r="I937" s="6"/>
      <c r="O937"/>
    </row>
    <row r="938" spans="9:15">
      <c r="I938" s="6"/>
      <c r="O938"/>
    </row>
    <row r="939" spans="9:15">
      <c r="I939" s="6"/>
      <c r="O939"/>
    </row>
    <row r="940" spans="9:15">
      <c r="I940" s="6"/>
      <c r="O940"/>
    </row>
    <row r="941" spans="9:15">
      <c r="I941" s="6"/>
      <c r="O941"/>
    </row>
    <row r="942" spans="9:15">
      <c r="I942" s="6"/>
      <c r="O942"/>
    </row>
    <row r="943" spans="9:15">
      <c r="I943" s="6"/>
      <c r="O943"/>
    </row>
    <row r="944" spans="9:15">
      <c r="I944" s="6"/>
      <c r="O944"/>
    </row>
    <row r="945" spans="9:15">
      <c r="I945" s="6"/>
      <c r="O945"/>
    </row>
    <row r="946" spans="9:15">
      <c r="I946" s="6"/>
      <c r="O946"/>
    </row>
    <row r="947" spans="9:15">
      <c r="I947" s="6"/>
      <c r="O947"/>
    </row>
    <row r="948" spans="9:15">
      <c r="I948" s="6"/>
      <c r="O948"/>
    </row>
    <row r="949" spans="9:15">
      <c r="I949" s="6"/>
      <c r="O949"/>
    </row>
    <row r="950" spans="9:15">
      <c r="I950" s="6"/>
      <c r="O950"/>
    </row>
    <row r="951" spans="9:15">
      <c r="I951" s="6"/>
      <c r="O951"/>
    </row>
    <row r="952" spans="9:15">
      <c r="I952" s="6"/>
      <c r="O952"/>
    </row>
    <row r="953" spans="9:15">
      <c r="I953" s="6"/>
      <c r="O953"/>
    </row>
    <row r="954" spans="9:15">
      <c r="I954" s="6"/>
      <c r="O954"/>
    </row>
    <row r="955" spans="9:15">
      <c r="I955" s="6"/>
      <c r="O955"/>
    </row>
    <row r="956" spans="9:15">
      <c r="I956" s="6"/>
      <c r="O956"/>
    </row>
    <row r="957" spans="9:15">
      <c r="I957" s="6"/>
      <c r="O957"/>
    </row>
    <row r="958" spans="9:15">
      <c r="I958" s="6"/>
      <c r="O958"/>
    </row>
    <row r="959" spans="9:15">
      <c r="I959" s="6"/>
      <c r="O959"/>
    </row>
    <row r="960" spans="9:15">
      <c r="I960" s="6"/>
      <c r="O960"/>
    </row>
    <row r="961" spans="9:15">
      <c r="I961" s="6"/>
      <c r="O961"/>
    </row>
    <row r="962" spans="9:15">
      <c r="I962" s="6"/>
      <c r="O962"/>
    </row>
    <row r="963" spans="9:15">
      <c r="I963" s="6"/>
      <c r="O963"/>
    </row>
    <row r="964" spans="9:15">
      <c r="I964" s="6"/>
      <c r="O964"/>
    </row>
    <row r="965" spans="9:15">
      <c r="I965" s="6"/>
      <c r="O965"/>
    </row>
    <row r="966" spans="9:15">
      <c r="I966" s="6"/>
      <c r="O966"/>
    </row>
    <row r="967" spans="9:15">
      <c r="I967" s="6"/>
      <c r="O967"/>
    </row>
    <row r="968" spans="9:15">
      <c r="I968" s="6"/>
      <c r="O968"/>
    </row>
    <row r="969" spans="9:15">
      <c r="I969" s="6"/>
      <c r="O969"/>
    </row>
    <row r="970" spans="9:15">
      <c r="I970" s="6"/>
      <c r="O970"/>
    </row>
    <row r="971" spans="9:15">
      <c r="I971" s="6"/>
      <c r="O971"/>
    </row>
    <row r="972" spans="9:15">
      <c r="I972" s="6"/>
      <c r="O972"/>
    </row>
    <row r="973" spans="9:15">
      <c r="I973" s="6"/>
      <c r="O973"/>
    </row>
    <row r="974" spans="9:15">
      <c r="I974" s="6"/>
      <c r="O974"/>
    </row>
    <row r="975" spans="9:15">
      <c r="I975" s="6"/>
      <c r="O975"/>
    </row>
    <row r="976" spans="9:15">
      <c r="I976" s="6"/>
      <c r="O976"/>
    </row>
    <row r="977" spans="9:15">
      <c r="I977" s="6"/>
      <c r="O977"/>
    </row>
    <row r="978" spans="9:15">
      <c r="I978" s="6"/>
      <c r="O978"/>
    </row>
    <row r="979" spans="9:15">
      <c r="I979" s="6"/>
      <c r="O979"/>
    </row>
    <row r="980" spans="9:15">
      <c r="I980" s="6"/>
      <c r="O980"/>
    </row>
    <row r="981" spans="9:15">
      <c r="I981" s="6"/>
      <c r="O981"/>
    </row>
    <row r="982" spans="9:15">
      <c r="I982" s="6"/>
      <c r="O982"/>
    </row>
    <row r="983" spans="9:15">
      <c r="I983" s="6"/>
      <c r="O983"/>
    </row>
    <row r="984" spans="9:15">
      <c r="I984" s="6"/>
      <c r="O984"/>
    </row>
    <row r="985" spans="9:15">
      <c r="I985" s="6"/>
      <c r="O985"/>
    </row>
    <row r="986" spans="9:15">
      <c r="I986" s="6"/>
      <c r="O986"/>
    </row>
    <row r="987" spans="9:15">
      <c r="I987" s="6"/>
      <c r="O987"/>
    </row>
    <row r="988" spans="9:15">
      <c r="I988" s="6"/>
      <c r="O988"/>
    </row>
    <row r="989" spans="9:15">
      <c r="I989" s="6"/>
      <c r="O989"/>
    </row>
    <row r="990" spans="9:15">
      <c r="I990" s="6"/>
      <c r="O990"/>
    </row>
    <row r="991" spans="9:15">
      <c r="I991" s="6"/>
      <c r="O991"/>
    </row>
    <row r="992" spans="9:15">
      <c r="I992" s="6"/>
      <c r="O992"/>
    </row>
    <row r="993" spans="9:15">
      <c r="I993" s="6"/>
      <c r="O993"/>
    </row>
    <row r="994" spans="9:15">
      <c r="I994" s="6"/>
      <c r="O994"/>
    </row>
    <row r="995" spans="9:15">
      <c r="I995" s="6"/>
      <c r="O995"/>
    </row>
    <row r="996" spans="9:15">
      <c r="I996" s="6"/>
      <c r="O996"/>
    </row>
    <row r="997" spans="9:15">
      <c r="I997" s="6"/>
      <c r="O997"/>
    </row>
    <row r="998" spans="9:15">
      <c r="I998" s="6"/>
      <c r="O998"/>
    </row>
    <row r="999" spans="9:15">
      <c r="I999" s="6"/>
      <c r="O999"/>
    </row>
    <row r="1000" spans="9:15">
      <c r="I1000" s="6"/>
      <c r="O1000"/>
    </row>
    <row r="1001" spans="9:15">
      <c r="I1001" s="6"/>
      <c r="O1001"/>
    </row>
    <row r="1002" spans="9:15">
      <c r="I1002" s="6"/>
      <c r="O1002"/>
    </row>
    <row r="1003" spans="9:15">
      <c r="I1003" s="6"/>
      <c r="O1003"/>
    </row>
    <row r="1004" spans="9:15">
      <c r="I1004" s="6"/>
      <c r="O1004"/>
    </row>
    <row r="1005" spans="9:15">
      <c r="I1005" s="6"/>
      <c r="O1005"/>
    </row>
    <row r="1006" spans="9:15">
      <c r="I1006" s="6"/>
      <c r="O1006"/>
    </row>
    <row r="1007" spans="9:15">
      <c r="I1007" s="6"/>
      <c r="O1007"/>
    </row>
    <row r="1008" spans="9:15">
      <c r="I1008" s="6"/>
      <c r="O1008"/>
    </row>
    <row r="1009" spans="9:15">
      <c r="I1009" s="6"/>
      <c r="O1009"/>
    </row>
    <row r="1010" spans="9:15">
      <c r="I1010" s="6"/>
      <c r="O1010"/>
    </row>
    <row r="1011" spans="9:15">
      <c r="I1011" s="6"/>
      <c r="O1011"/>
    </row>
    <row r="1012" spans="9:15">
      <c r="I1012" s="6"/>
      <c r="O1012"/>
    </row>
    <row r="1013" spans="9:15">
      <c r="I1013" s="6"/>
      <c r="O1013"/>
    </row>
    <row r="1014" spans="9:15">
      <c r="I1014" s="6"/>
      <c r="O1014"/>
    </row>
    <row r="1015" spans="9:15">
      <c r="I1015" s="6"/>
      <c r="O1015"/>
    </row>
    <row r="1016" spans="9:15">
      <c r="I1016" s="6"/>
      <c r="O1016"/>
    </row>
    <row r="1017" spans="9:15">
      <c r="I1017" s="6"/>
      <c r="O1017"/>
    </row>
    <row r="1018" spans="9:15">
      <c r="I1018" s="6"/>
      <c r="O1018"/>
    </row>
    <row r="1019" spans="9:15">
      <c r="I1019" s="6"/>
      <c r="O1019"/>
    </row>
    <row r="1020" spans="9:15">
      <c r="I1020" s="6"/>
      <c r="O1020"/>
    </row>
    <row r="1021" spans="9:15">
      <c r="I1021" s="6"/>
      <c r="O1021"/>
    </row>
    <row r="1022" spans="9:15">
      <c r="I1022" s="6"/>
      <c r="O1022"/>
    </row>
    <row r="1023" spans="9:15">
      <c r="I1023" s="6"/>
      <c r="O1023"/>
    </row>
    <row r="1024" spans="9:15">
      <c r="I1024" s="6"/>
      <c r="O1024"/>
    </row>
    <row r="1025" spans="9:15">
      <c r="I1025" s="6"/>
      <c r="O1025"/>
    </row>
    <row r="1026" spans="9:15">
      <c r="I1026" s="6"/>
      <c r="O1026"/>
    </row>
    <row r="1027" spans="9:15">
      <c r="I1027" s="6"/>
      <c r="O1027"/>
    </row>
    <row r="1028" spans="9:15">
      <c r="I1028" s="6"/>
      <c r="O1028"/>
    </row>
    <row r="1029" spans="9:15">
      <c r="I1029" s="6"/>
      <c r="O1029"/>
    </row>
    <row r="1030" spans="9:15">
      <c r="I1030" s="6"/>
      <c r="O1030"/>
    </row>
    <row r="1031" spans="9:15">
      <c r="I1031" s="6"/>
      <c r="O1031"/>
    </row>
    <row r="1032" spans="9:15">
      <c r="I1032" s="6"/>
      <c r="O1032"/>
    </row>
    <row r="1033" spans="9:15">
      <c r="I1033" s="6"/>
      <c r="O1033"/>
    </row>
    <row r="1034" spans="9:15">
      <c r="I1034" s="6"/>
      <c r="O1034"/>
    </row>
    <row r="1035" spans="9:15">
      <c r="I1035" s="6"/>
      <c r="O1035"/>
    </row>
    <row r="1036" spans="9:15">
      <c r="I1036" s="6"/>
      <c r="O1036"/>
    </row>
    <row r="1037" spans="9:15">
      <c r="I1037" s="6"/>
      <c r="O1037"/>
    </row>
    <row r="1038" spans="9:15">
      <c r="I1038" s="6"/>
      <c r="O1038"/>
    </row>
    <row r="1039" spans="9:15">
      <c r="I1039" s="6"/>
      <c r="O1039"/>
    </row>
    <row r="1040" spans="9:15">
      <c r="I1040" s="6"/>
      <c r="O1040"/>
    </row>
    <row r="1041" spans="9:15">
      <c r="I1041" s="6"/>
      <c r="O1041"/>
    </row>
    <row r="1042" spans="9:15">
      <c r="I1042" s="6"/>
      <c r="O1042"/>
    </row>
    <row r="1043" spans="9:15">
      <c r="I1043" s="6"/>
      <c r="O1043"/>
    </row>
    <row r="1044" spans="9:15">
      <c r="I1044" s="6"/>
      <c r="O1044"/>
    </row>
    <row r="1045" spans="9:15">
      <c r="I1045" s="6"/>
      <c r="O1045"/>
    </row>
    <row r="1046" spans="9:15">
      <c r="I1046" s="6"/>
      <c r="O1046"/>
    </row>
    <row r="1047" spans="9:15">
      <c r="I1047" s="6"/>
      <c r="O1047"/>
    </row>
    <row r="1048" spans="9:15">
      <c r="I1048" s="6"/>
      <c r="O1048"/>
    </row>
    <row r="1049" spans="9:15">
      <c r="I1049" s="6"/>
      <c r="O1049"/>
    </row>
    <row r="1050" spans="9:15">
      <c r="I1050" s="6"/>
      <c r="O1050"/>
    </row>
    <row r="1051" spans="9:15">
      <c r="I1051" s="6"/>
      <c r="O1051"/>
    </row>
    <row r="1052" spans="9:15">
      <c r="I1052" s="6"/>
      <c r="O1052"/>
    </row>
    <row r="1053" spans="9:15">
      <c r="I1053" s="6"/>
      <c r="O1053"/>
    </row>
    <row r="1054" spans="9:15">
      <c r="I1054" s="6"/>
      <c r="O1054"/>
    </row>
    <row r="1055" spans="9:15">
      <c r="I1055" s="6"/>
      <c r="O1055"/>
    </row>
    <row r="1056" spans="9:15">
      <c r="I1056" s="6"/>
      <c r="O1056"/>
    </row>
    <row r="1057" spans="9:15">
      <c r="I1057" s="6"/>
      <c r="O1057"/>
    </row>
    <row r="1058" spans="9:15">
      <c r="I1058" s="6"/>
      <c r="O1058"/>
    </row>
    <row r="1059" spans="9:15">
      <c r="I1059" s="6"/>
      <c r="O1059"/>
    </row>
    <row r="1060" spans="9:15">
      <c r="I1060" s="6"/>
      <c r="O1060"/>
    </row>
    <row r="1061" spans="9:15">
      <c r="I1061" s="6"/>
      <c r="O1061"/>
    </row>
    <row r="1062" spans="9:15">
      <c r="I1062" s="6"/>
      <c r="O1062"/>
    </row>
    <row r="1063" spans="9:15">
      <c r="I1063" s="6"/>
      <c r="O1063"/>
    </row>
    <row r="1064" spans="9:15">
      <c r="I1064" s="6"/>
      <c r="O1064"/>
    </row>
    <row r="1065" spans="9:15">
      <c r="I1065" s="6"/>
      <c r="O1065"/>
    </row>
    <row r="1191" spans="9:15">
      <c r="I1191" s="6"/>
      <c r="O1191"/>
    </row>
    <row r="1192" spans="9:15">
      <c r="I1192" s="6"/>
      <c r="O1192"/>
    </row>
    <row r="1193" spans="9:15">
      <c r="I1193" s="6"/>
      <c r="O1193"/>
    </row>
    <row r="1194" spans="9:15">
      <c r="I1194" s="6"/>
      <c r="O1194"/>
    </row>
    <row r="1195" spans="9:15">
      <c r="I1195" s="6"/>
      <c r="O1195"/>
    </row>
    <row r="1196" spans="9:15">
      <c r="I1196" s="6"/>
      <c r="O1196"/>
    </row>
    <row r="1197" spans="9:15">
      <c r="I1197" s="6"/>
      <c r="O1197"/>
    </row>
    <row r="1198" spans="9:15">
      <c r="I1198" s="6"/>
      <c r="O1198"/>
    </row>
    <row r="1199" spans="9:15">
      <c r="I1199" s="6"/>
      <c r="O1199"/>
    </row>
    <row r="1200" spans="9:15">
      <c r="I1200" s="6"/>
      <c r="O1200"/>
    </row>
    <row r="1201" spans="9:15">
      <c r="I1201" s="6"/>
      <c r="O1201"/>
    </row>
    <row r="1202" spans="9:15">
      <c r="I1202" s="6"/>
      <c r="O1202"/>
    </row>
    <row r="1203" spans="9:15">
      <c r="I1203" s="6"/>
      <c r="O1203"/>
    </row>
    <row r="1204" spans="9:15">
      <c r="I1204" s="6"/>
      <c r="O1204"/>
    </row>
    <row r="1205" spans="9:15">
      <c r="I1205" s="6"/>
      <c r="O1205"/>
    </row>
    <row r="1206" spans="9:15">
      <c r="I1206" s="6"/>
      <c r="O1206"/>
    </row>
    <row r="1207" spans="9:15">
      <c r="I1207" s="6"/>
      <c r="O1207"/>
    </row>
    <row r="1208" spans="9:15">
      <c r="I1208" s="6"/>
      <c r="O1208"/>
    </row>
    <row r="1209" spans="9:15">
      <c r="J1209" s="6"/>
    </row>
    <row r="1210" spans="9:15">
      <c r="J1210" s="6"/>
    </row>
    <row r="1211" spans="9:15">
      <c r="J1211" s="6"/>
    </row>
    <row r="1215" spans="9:15">
      <c r="J1215" s="6"/>
    </row>
    <row r="1216" spans="9:15">
      <c r="J1216" s="6"/>
    </row>
    <row r="1217" spans="10:10">
      <c r="J1217" s="6"/>
    </row>
    <row r="1218" spans="10:10">
      <c r="J1218" s="6"/>
    </row>
    <row r="1219" spans="10:10">
      <c r="J1219" s="6"/>
    </row>
    <row r="1220" spans="10:10">
      <c r="J1220" s="6"/>
    </row>
    <row r="1221" spans="10:10">
      <c r="J1221" s="6"/>
    </row>
    <row r="1222" spans="10:10">
      <c r="J1222" s="6"/>
    </row>
    <row r="1223" spans="10:10">
      <c r="J1223" s="6"/>
    </row>
    <row r="1224" spans="10:10">
      <c r="J1224" s="6"/>
    </row>
    <row r="1225" spans="10:10">
      <c r="J1225" s="6"/>
    </row>
    <row r="1226" spans="10:10">
      <c r="J1226" s="6"/>
    </row>
    <row r="1227" spans="10:10">
      <c r="J1227" s="6"/>
    </row>
    <row r="1228" spans="10:10">
      <c r="J1228" s="6"/>
    </row>
    <row r="1229" spans="10:10">
      <c r="J1229" s="6"/>
    </row>
    <row r="1230" spans="10:10">
      <c r="J1230" s="6"/>
    </row>
    <row r="1231" spans="10:10">
      <c r="J1231" s="6"/>
    </row>
    <row r="1232" spans="10:10">
      <c r="J1232" s="6"/>
    </row>
    <row r="1233" spans="10:10">
      <c r="J1233" s="6"/>
    </row>
    <row r="1234" spans="10:10">
      <c r="J1234" s="6"/>
    </row>
  </sheetData>
  <phoneticPr fontId="49" type="noConversion"/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65"/>
  <sheetViews>
    <sheetView tabSelected="1" view="pageBreakPreview" zoomScale="60" workbookViewId="0">
      <selection activeCell="F61" sqref="F61"/>
    </sheetView>
  </sheetViews>
  <sheetFormatPr defaultRowHeight="14.4"/>
  <cols>
    <col min="1" max="1" width="8.6640625" customWidth="1"/>
    <col min="2" max="2" width="32.88671875" customWidth="1"/>
    <col min="3" max="3" width="8.5546875" style="1" customWidth="1"/>
    <col min="4" max="4" width="6.109375" style="1" customWidth="1"/>
    <col min="5" max="5" width="7.109375" style="1" customWidth="1"/>
    <col min="6" max="6" width="9.109375" style="1" customWidth="1"/>
    <col min="7" max="7" width="9.5546875" style="1" customWidth="1"/>
    <col min="8" max="8" width="8.44140625" style="1" customWidth="1"/>
    <col min="9" max="9" width="8.109375" style="1" customWidth="1"/>
  </cols>
  <sheetData>
    <row r="1" spans="1:9" ht="7.5" customHeight="1"/>
    <row r="3" spans="1:9" ht="12.75" customHeight="1"/>
    <row r="6" spans="1:9">
      <c r="E6"/>
      <c r="F6" s="2" t="s">
        <v>180</v>
      </c>
      <c r="I6"/>
    </row>
    <row r="7" spans="1:9">
      <c r="E7" s="1" t="s">
        <v>873</v>
      </c>
      <c r="F7"/>
      <c r="I7"/>
    </row>
    <row r="8" spans="1:9">
      <c r="E8"/>
      <c r="F8"/>
      <c r="G8"/>
      <c r="H8"/>
      <c r="I8"/>
    </row>
    <row r="9" spans="1:9">
      <c r="E9"/>
      <c r="F9"/>
      <c r="H9" s="11"/>
    </row>
    <row r="10" spans="1:9">
      <c r="E10"/>
      <c r="F10"/>
      <c r="G10"/>
      <c r="H10"/>
      <c r="I10"/>
    </row>
    <row r="11" spans="1:9">
      <c r="H11" s="2"/>
      <c r="I11" s="2"/>
    </row>
    <row r="12" spans="1:9">
      <c r="E12"/>
      <c r="F12"/>
      <c r="G12"/>
      <c r="H12" s="2"/>
      <c r="I12" s="2"/>
    </row>
    <row r="13" spans="1:9">
      <c r="H13"/>
      <c r="I13"/>
    </row>
    <row r="14" spans="1:9">
      <c r="A14" s="10"/>
      <c r="E14" s="15"/>
      <c r="F14" s="15"/>
      <c r="G14" s="15"/>
      <c r="H14" t="s">
        <v>874</v>
      </c>
    </row>
    <row r="15" spans="1:9" ht="18.75" customHeight="1">
      <c r="C15"/>
      <c r="D15"/>
      <c r="E15"/>
      <c r="F15" s="314"/>
      <c r="G15" s="314"/>
      <c r="H15" s="314"/>
      <c r="I15" s="314"/>
    </row>
    <row r="16" spans="1:9" ht="16.5" customHeight="1">
      <c r="A16" s="71"/>
      <c r="B16" s="154"/>
      <c r="C16"/>
      <c r="D16"/>
      <c r="E16"/>
      <c r="F16"/>
      <c r="G16"/>
      <c r="H16"/>
      <c r="I16" s="313"/>
    </row>
    <row r="17" spans="1:9">
      <c r="A17" s="71"/>
      <c r="B17" s="154"/>
      <c r="C17" s="2"/>
      <c r="D17" s="314"/>
      <c r="E17" s="6"/>
      <c r="F17" s="6"/>
      <c r="G17" s="9"/>
      <c r="H17"/>
      <c r="I17" s="154"/>
    </row>
    <row r="18" spans="1:9">
      <c r="A18" s="71"/>
      <c r="B18" s="317"/>
      <c r="C18" s="2"/>
      <c r="D18" s="2"/>
      <c r="E18" s="9"/>
      <c r="F18"/>
      <c r="G18" s="9"/>
      <c r="H18"/>
      <c r="I18" s="154"/>
    </row>
    <row r="19" spans="1:9" ht="15.75" customHeight="1">
      <c r="A19" s="71"/>
      <c r="B19" s="11" t="s">
        <v>286</v>
      </c>
      <c r="E19" s="314"/>
      <c r="G19"/>
      <c r="H19" s="22"/>
      <c r="I19" s="22"/>
    </row>
    <row r="20" spans="1:9" ht="15.75" customHeight="1">
      <c r="A20" s="71"/>
      <c r="B20" s="154"/>
      <c r="C20"/>
      <c r="D20" s="317"/>
      <c r="E20"/>
      <c r="F20" s="314"/>
      <c r="G20" s="314"/>
      <c r="H20" s="314"/>
      <c r="I20" s="314"/>
    </row>
    <row r="21" spans="1:9" ht="20.25" customHeight="1">
      <c r="B21" s="12" t="s">
        <v>218</v>
      </c>
      <c r="C21" s="154"/>
      <c r="D21" s="2"/>
      <c r="E21" s="6"/>
      <c r="F21" s="6"/>
      <c r="G21" s="98"/>
      <c r="I21" s="153"/>
    </row>
    <row r="22" spans="1:9" ht="15.75" customHeight="1">
      <c r="A22" s="320"/>
      <c r="B22" s="71"/>
      <c r="D22"/>
      <c r="E22"/>
      <c r="F22" s="9"/>
      <c r="G22" s="9"/>
      <c r="H22"/>
      <c r="I22" s="153"/>
    </row>
    <row r="23" spans="1:9" ht="13.5" customHeight="1">
      <c r="A23" s="322"/>
      <c r="B23" s="432" t="s">
        <v>600</v>
      </c>
    </row>
    <row r="24" spans="1:9" ht="13.5" customHeight="1">
      <c r="A24" s="324"/>
    </row>
    <row r="25" spans="1:9" ht="12.75" customHeight="1">
      <c r="B25" s="21" t="s">
        <v>219</v>
      </c>
      <c r="D25"/>
      <c r="F25" s="9"/>
      <c r="G25" s="2"/>
      <c r="H25"/>
      <c r="I25" s="153"/>
    </row>
    <row r="26" spans="1:9" ht="13.5" customHeight="1">
      <c r="A26" s="317"/>
      <c r="B26" s="323"/>
      <c r="C26" s="323"/>
      <c r="D26" s="153"/>
      <c r="E26" s="153"/>
      <c r="F26" s="153"/>
      <c r="G26" s="317"/>
      <c r="H26" s="71"/>
      <c r="I26" s="153"/>
    </row>
    <row r="27" spans="1:9" ht="15.75" customHeight="1">
      <c r="A27" s="325"/>
      <c r="B27" s="323"/>
      <c r="C27"/>
      <c r="D27"/>
      <c r="E27"/>
      <c r="F27"/>
      <c r="G27" s="325"/>
      <c r="H27" s="71"/>
      <c r="I27" s="153"/>
    </row>
    <row r="28" spans="1:9" ht="17.25" customHeight="1">
      <c r="B28" s="71"/>
      <c r="C28" s="98" t="s">
        <v>534</v>
      </c>
      <c r="E28"/>
      <c r="G28"/>
      <c r="H28" s="11" t="s">
        <v>875</v>
      </c>
    </row>
    <row r="29" spans="1:9" ht="13.5" customHeight="1">
      <c r="B29" s="71"/>
      <c r="C29" s="154"/>
      <c r="D29"/>
      <c r="E29"/>
      <c r="F29"/>
      <c r="G29"/>
      <c r="H29"/>
      <c r="I29"/>
    </row>
    <row r="30" spans="1:9" ht="15.75" customHeight="1">
      <c r="B30" s="70"/>
      <c r="C30"/>
      <c r="D30"/>
      <c r="E30"/>
      <c r="F30"/>
      <c r="G30"/>
      <c r="H30"/>
      <c r="I30" s="154"/>
    </row>
    <row r="31" spans="1:9" ht="15" customHeight="1">
      <c r="B31" s="328" t="s">
        <v>435</v>
      </c>
      <c r="C31"/>
      <c r="D31"/>
      <c r="E31" s="24"/>
      <c r="F31" s="327"/>
      <c r="G31"/>
      <c r="H31" s="24"/>
      <c r="I31" s="24"/>
    </row>
    <row r="32" spans="1:9" ht="13.5" customHeight="1">
      <c r="B32" s="1"/>
      <c r="D32"/>
      <c r="F32"/>
      <c r="G32"/>
      <c r="H32"/>
      <c r="I32"/>
    </row>
    <row r="33" spans="1:9" ht="14.25" customHeight="1">
      <c r="C33"/>
      <c r="D33"/>
      <c r="E33"/>
      <c r="F33"/>
      <c r="G33"/>
      <c r="H33"/>
      <c r="I33"/>
    </row>
    <row r="34" spans="1:9" ht="12.75" customHeight="1">
      <c r="A34" s="331"/>
      <c r="B34" s="332"/>
      <c r="C34" s="333"/>
      <c r="D34" s="334"/>
      <c r="E34" s="39"/>
      <c r="F34" s="39"/>
      <c r="G34" s="39"/>
      <c r="H34" s="39"/>
      <c r="I34" s="39"/>
    </row>
    <row r="35" spans="1:9" ht="16.5" customHeight="1">
      <c r="A35" s="335"/>
      <c r="B35" s="335"/>
      <c r="C35" s="335"/>
      <c r="D35" s="336"/>
      <c r="E35" s="335"/>
      <c r="F35" s="335"/>
      <c r="G35" s="335"/>
      <c r="H35" s="335"/>
      <c r="I35" s="335"/>
    </row>
    <row r="36" spans="1:9" ht="15" customHeight="1">
      <c r="A36" s="326"/>
      <c r="B36" s="326"/>
      <c r="C36" s="329"/>
      <c r="D36" s="337"/>
      <c r="E36" s="326"/>
      <c r="F36" s="319"/>
      <c r="G36" s="319"/>
      <c r="H36" s="319"/>
      <c r="I36" s="319"/>
    </row>
    <row r="37" spans="1:9" ht="16.5" customHeight="1">
      <c r="A37" s="338"/>
      <c r="B37" s="338"/>
      <c r="C37" s="338"/>
      <c r="D37" s="339"/>
      <c r="E37" s="338"/>
      <c r="F37" s="338"/>
      <c r="G37" s="340"/>
      <c r="H37" s="338"/>
      <c r="I37" s="340"/>
    </row>
    <row r="38" spans="1:9" ht="13.5" customHeight="1">
      <c r="C38"/>
      <c r="D38"/>
      <c r="E38"/>
      <c r="F38"/>
      <c r="G38"/>
      <c r="H38"/>
      <c r="I38"/>
    </row>
    <row r="39" spans="1:9" ht="17.25" customHeight="1">
      <c r="C39"/>
      <c r="D39"/>
      <c r="E39"/>
      <c r="F39"/>
      <c r="G39"/>
      <c r="H39"/>
      <c r="I39"/>
    </row>
    <row r="40" spans="1:9" ht="13.5" customHeight="1">
      <c r="C40"/>
      <c r="D40" s="155"/>
      <c r="E40"/>
      <c r="F40"/>
      <c r="G40"/>
      <c r="H40"/>
      <c r="I40"/>
    </row>
    <row r="41" spans="1:9" ht="15" customHeight="1">
      <c r="A41" s="330"/>
      <c r="C41"/>
      <c r="D41"/>
      <c r="E41"/>
      <c r="F41"/>
      <c r="G41"/>
      <c r="H41"/>
      <c r="I41"/>
    </row>
    <row r="42" spans="1:9" ht="12" customHeight="1">
      <c r="C42" s="341"/>
      <c r="D42"/>
      <c r="E42"/>
      <c r="F42"/>
      <c r="G42"/>
      <c r="H42"/>
      <c r="I42"/>
    </row>
    <row r="43" spans="1:9" ht="12" customHeight="1">
      <c r="A43" s="342"/>
      <c r="B43" s="71"/>
      <c r="C43" s="154"/>
      <c r="D43"/>
      <c r="E43"/>
      <c r="F43" s="154"/>
      <c r="G43" s="154"/>
      <c r="H43" s="154"/>
      <c r="I43" s="154"/>
    </row>
    <row r="44" spans="1:9" ht="15" customHeight="1">
      <c r="A44" s="317"/>
      <c r="B44" s="71"/>
      <c r="C44" s="154"/>
      <c r="D44"/>
      <c r="E44"/>
      <c r="F44" s="154"/>
      <c r="G44" s="154"/>
      <c r="H44" s="154"/>
      <c r="I44" s="154"/>
    </row>
    <row r="45" spans="1:9" ht="16.5" customHeight="1">
      <c r="A45" s="317"/>
    </row>
    <row r="46" spans="1:9" ht="16.5" customHeight="1"/>
    <row r="47" spans="1:9" ht="15.75" customHeight="1"/>
    <row r="48" spans="1:9" ht="12.75" customHeight="1">
      <c r="A48" s="10"/>
      <c r="B48" s="10"/>
      <c r="C48" s="5"/>
      <c r="D48" s="5"/>
      <c r="E48" s="5"/>
      <c r="F48" s="5"/>
      <c r="G48" s="5"/>
      <c r="H48" s="5"/>
      <c r="I48" s="5"/>
    </row>
    <row r="49" spans="1:9" ht="15" customHeight="1"/>
    <row r="50" spans="1:9" ht="16.5" customHeight="1">
      <c r="B50" s="1" t="s">
        <v>220</v>
      </c>
      <c r="C50"/>
      <c r="D50"/>
      <c r="E50"/>
      <c r="F50" t="s">
        <v>135</v>
      </c>
      <c r="G50"/>
      <c r="H50"/>
    </row>
    <row r="51" spans="1:9" ht="15" customHeight="1"/>
    <row r="52" spans="1:9" ht="15.75" customHeight="1">
      <c r="D52" t="s">
        <v>876</v>
      </c>
    </row>
    <row r="53" spans="1:9" ht="14.25" customHeight="1"/>
    <row r="54" spans="1:9" ht="15" customHeight="1"/>
    <row r="55" spans="1:9" ht="18" customHeight="1">
      <c r="C55" s="5"/>
      <c r="D55" s="5"/>
      <c r="E55" s="5"/>
      <c r="F55" s="5"/>
    </row>
    <row r="56" spans="1:9" ht="15" customHeight="1">
      <c r="C56" s="5"/>
      <c r="D56" s="161"/>
      <c r="E56" s="161"/>
      <c r="F56" s="161"/>
    </row>
    <row r="57" spans="1:9" ht="12.75" customHeight="1"/>
    <row r="58" spans="1:9" ht="15" customHeight="1">
      <c r="C58" s="11" t="s">
        <v>253</v>
      </c>
    </row>
    <row r="59" spans="1:9" ht="18" customHeight="1">
      <c r="A59" s="2920" t="s">
        <v>601</v>
      </c>
      <c r="B59" s="2920"/>
      <c r="C59" s="2920"/>
      <c r="D59" s="2920"/>
      <c r="E59" s="2920"/>
      <c r="F59" s="2920"/>
      <c r="G59" s="2920"/>
      <c r="H59" s="2920"/>
      <c r="I59" s="2920"/>
    </row>
    <row r="60" spans="1:9" ht="16.5" customHeight="1">
      <c r="B60" s="21" t="s">
        <v>250</v>
      </c>
      <c r="D60"/>
      <c r="E60"/>
      <c r="F60" s="21"/>
      <c r="G60" s="21"/>
      <c r="H60" s="22"/>
      <c r="I60" s="22"/>
    </row>
    <row r="61" spans="1:9" ht="18" customHeight="1">
      <c r="A61" s="24" t="s">
        <v>436</v>
      </c>
      <c r="B61" s="22"/>
      <c r="C61"/>
      <c r="D61" s="24" t="s">
        <v>0</v>
      </c>
      <c r="E61"/>
      <c r="F61" s="2" t="s">
        <v>877</v>
      </c>
      <c r="G61" s="22"/>
      <c r="H61" s="22"/>
      <c r="I61" s="28"/>
    </row>
    <row r="62" spans="1:9" ht="18" customHeight="1" thickBot="1">
      <c r="C62" s="27" t="s">
        <v>1</v>
      </c>
    </row>
    <row r="63" spans="1:9" ht="15" thickBot="1">
      <c r="A63" s="433" t="s">
        <v>221</v>
      </c>
      <c r="B63" s="85"/>
      <c r="C63" s="434" t="s">
        <v>222</v>
      </c>
      <c r="D63" s="368" t="s">
        <v>223</v>
      </c>
      <c r="E63" s="368"/>
      <c r="F63" s="368"/>
      <c r="G63" s="435" t="s">
        <v>224</v>
      </c>
      <c r="H63" s="436" t="s">
        <v>225</v>
      </c>
      <c r="I63" s="437" t="s">
        <v>226</v>
      </c>
    </row>
    <row r="64" spans="1:9" ht="15" customHeight="1">
      <c r="A64" s="438" t="s">
        <v>227</v>
      </c>
      <c r="B64" s="439" t="s">
        <v>228</v>
      </c>
      <c r="C64" s="440" t="s">
        <v>229</v>
      </c>
      <c r="D64" s="441" t="s">
        <v>230</v>
      </c>
      <c r="E64" s="441" t="s">
        <v>55</v>
      </c>
      <c r="F64" s="441" t="s">
        <v>56</v>
      </c>
      <c r="G64" s="442" t="s">
        <v>231</v>
      </c>
      <c r="H64" s="443" t="s">
        <v>232</v>
      </c>
      <c r="I64" s="444" t="s">
        <v>233</v>
      </c>
    </row>
    <row r="65" spans="1:9" ht="14.25" customHeight="1" thickBot="1">
      <c r="A65" s="445"/>
      <c r="B65" s="482"/>
      <c r="C65" s="446"/>
      <c r="D65" s="447" t="s">
        <v>6</v>
      </c>
      <c r="E65" s="447" t="s">
        <v>7</v>
      </c>
      <c r="F65" s="447" t="s">
        <v>8</v>
      </c>
      <c r="G65" s="448" t="s">
        <v>234</v>
      </c>
      <c r="H65" s="449" t="s">
        <v>590</v>
      </c>
      <c r="I65" s="450" t="s">
        <v>235</v>
      </c>
    </row>
    <row r="66" spans="1:9" ht="12.75" customHeight="1">
      <c r="A66" s="85"/>
      <c r="B66" s="176" t="s">
        <v>182</v>
      </c>
      <c r="C66" s="451"/>
      <c r="D66" s="452"/>
      <c r="E66" s="453"/>
      <c r="F66" s="453"/>
      <c r="G66" s="454"/>
      <c r="H66" s="455"/>
      <c r="I66" s="456"/>
    </row>
    <row r="67" spans="1:9" ht="15.75" customHeight="1">
      <c r="A67" s="458" t="s">
        <v>236</v>
      </c>
      <c r="B67" s="1038" t="s">
        <v>419</v>
      </c>
      <c r="C67" s="467">
        <v>240</v>
      </c>
      <c r="D67" s="1753">
        <v>8.4960000000000004</v>
      </c>
      <c r="E67" s="1120">
        <v>12.205</v>
      </c>
      <c r="F67" s="1120">
        <v>37.110999999999997</v>
      </c>
      <c r="G67" s="886">
        <v>295.14299999999997</v>
      </c>
      <c r="H67" s="238">
        <v>25</v>
      </c>
      <c r="I67" s="457" t="s">
        <v>663</v>
      </c>
    </row>
    <row r="68" spans="1:9" ht="16.5" customHeight="1">
      <c r="A68" s="80"/>
      <c r="B68" s="266" t="s">
        <v>768</v>
      </c>
      <c r="C68" s="467">
        <v>30</v>
      </c>
      <c r="D68" s="237">
        <v>1.5</v>
      </c>
      <c r="E68" s="348">
        <v>5.367</v>
      </c>
      <c r="F68" s="348">
        <v>19.664999999999999</v>
      </c>
      <c r="G68" s="812">
        <v>136.96</v>
      </c>
      <c r="H68" s="238">
        <v>14</v>
      </c>
      <c r="I68" s="464" t="s">
        <v>9</v>
      </c>
    </row>
    <row r="69" spans="1:9" ht="13.5" customHeight="1">
      <c r="A69" s="461" t="s">
        <v>237</v>
      </c>
      <c r="B69" s="694" t="s">
        <v>13</v>
      </c>
      <c r="C69" s="958">
        <v>200</v>
      </c>
      <c r="D69" s="1757">
        <v>0.2</v>
      </c>
      <c r="E69" s="355">
        <v>0</v>
      </c>
      <c r="F69" s="355">
        <v>6.5</v>
      </c>
      <c r="G69" s="817">
        <v>26.8</v>
      </c>
      <c r="H69" s="1036">
        <v>68</v>
      </c>
      <c r="I69" s="1037" t="s">
        <v>552</v>
      </c>
    </row>
    <row r="70" spans="1:9">
      <c r="A70" s="80"/>
      <c r="B70" s="1038" t="s">
        <v>10</v>
      </c>
      <c r="C70" s="467">
        <v>40</v>
      </c>
      <c r="D70" s="237">
        <v>2.1040000000000001</v>
      </c>
      <c r="E70" s="348">
        <v>0.28000000000000003</v>
      </c>
      <c r="F70" s="348">
        <v>16.32</v>
      </c>
      <c r="G70" s="812">
        <v>76.215999999999994</v>
      </c>
      <c r="H70" s="1039">
        <v>12</v>
      </c>
      <c r="I70" s="1040" t="s">
        <v>9</v>
      </c>
    </row>
    <row r="71" spans="1:9" ht="15.6">
      <c r="A71" s="462" t="s">
        <v>12</v>
      </c>
      <c r="B71" s="1038" t="s">
        <v>575</v>
      </c>
      <c r="C71" s="960">
        <v>40</v>
      </c>
      <c r="D71" s="356">
        <v>2.2599999999999998</v>
      </c>
      <c r="E71" s="358">
        <v>0.48</v>
      </c>
      <c r="F71" s="358">
        <v>16.739999999999998</v>
      </c>
      <c r="G71" s="817">
        <v>80.319999999999993</v>
      </c>
      <c r="H71" s="1039">
        <v>13</v>
      </c>
      <c r="I71" s="1040" t="s">
        <v>9</v>
      </c>
    </row>
    <row r="72" spans="1:9" ht="15" thickBot="1">
      <c r="A72" s="975" t="s">
        <v>238</v>
      </c>
      <c r="B72" s="1041" t="s">
        <v>652</v>
      </c>
      <c r="C72" s="478">
        <v>140</v>
      </c>
      <c r="D72" s="487">
        <v>0.56000000000000005</v>
      </c>
      <c r="E72" s="488">
        <v>0.56000000000000005</v>
      </c>
      <c r="F72" s="489">
        <v>13.72</v>
      </c>
      <c r="G72" s="2911">
        <v>61.6</v>
      </c>
      <c r="H72" s="2904">
        <v>80</v>
      </c>
      <c r="I72" s="1445" t="s">
        <v>651</v>
      </c>
    </row>
    <row r="73" spans="1:9">
      <c r="A73" s="469" t="s">
        <v>251</v>
      </c>
      <c r="B73" s="90"/>
      <c r="C73" s="187">
        <f>SUM(C67:C72)</f>
        <v>690</v>
      </c>
      <c r="D73" s="814">
        <f>SUM(D67:D72)</f>
        <v>15.120000000000001</v>
      </c>
      <c r="E73" s="815">
        <f>SUM(E67:E72)</f>
        <v>18.891999999999999</v>
      </c>
      <c r="F73" s="816">
        <f>SUM(F67:F72)</f>
        <v>110.056</v>
      </c>
      <c r="G73" s="2908">
        <f>SUM(G67:G72)</f>
        <v>677.03899999999987</v>
      </c>
      <c r="H73" s="2905"/>
      <c r="I73" s="2906"/>
    </row>
    <row r="74" spans="1:9">
      <c r="A74" s="429"/>
      <c r="B74" s="1530" t="s">
        <v>11</v>
      </c>
      <c r="C74" s="1534">
        <v>0.25</v>
      </c>
      <c r="D74" s="1531">
        <v>22.5</v>
      </c>
      <c r="E74" s="1532">
        <v>23</v>
      </c>
      <c r="F74" s="1532">
        <v>95.75</v>
      </c>
      <c r="G74" s="2909">
        <v>680</v>
      </c>
      <c r="H74" s="2907"/>
      <c r="I74" s="1498"/>
    </row>
    <row r="75" spans="1:9" ht="12.75" customHeight="1" thickBot="1">
      <c r="A75" s="252"/>
      <c r="B75" s="856" t="s">
        <v>586</v>
      </c>
      <c r="C75" s="1529"/>
      <c r="D75" s="1820">
        <f>(D73*100/D606)-25</f>
        <v>-8.1999999999999993</v>
      </c>
      <c r="E75" s="488">
        <f>(E73*100/E606)-25</f>
        <v>-4.4652173913043463</v>
      </c>
      <c r="F75" s="488">
        <f>(F73*100/F606)-25</f>
        <v>3.7352480417754563</v>
      </c>
      <c r="G75" s="2910">
        <f>(G73*100/G606)-25</f>
        <v>-0.10886029411764753</v>
      </c>
      <c r="H75" s="473"/>
      <c r="I75" s="481"/>
    </row>
    <row r="76" spans="1:9" ht="13.5" customHeight="1">
      <c r="A76" s="85"/>
      <c r="B76" s="394" t="s">
        <v>142</v>
      </c>
      <c r="C76" s="702"/>
      <c r="D76" s="1044"/>
      <c r="E76" s="1045"/>
      <c r="F76" s="1045"/>
      <c r="G76" s="1045"/>
      <c r="H76" s="1056"/>
      <c r="I76" s="1056"/>
    </row>
    <row r="77" spans="1:9" ht="13.5" customHeight="1">
      <c r="A77" s="458" t="s">
        <v>236</v>
      </c>
      <c r="B77" s="759" t="s">
        <v>703</v>
      </c>
      <c r="C77" s="958">
        <v>80</v>
      </c>
      <c r="D77" s="237">
        <v>0.64</v>
      </c>
      <c r="E77" s="348">
        <v>0.1</v>
      </c>
      <c r="F77" s="348">
        <v>2</v>
      </c>
      <c r="G77" s="817">
        <v>11.3</v>
      </c>
      <c r="H77" s="1047">
        <v>1</v>
      </c>
      <c r="I77" s="1048" t="s">
        <v>546</v>
      </c>
    </row>
    <row r="78" spans="1:9">
      <c r="A78" s="80"/>
      <c r="B78" s="2762" t="s">
        <v>827</v>
      </c>
      <c r="C78" s="959">
        <v>255</v>
      </c>
      <c r="D78" s="1763">
        <v>2.3849999999999998</v>
      </c>
      <c r="E78" s="355">
        <v>4.3399000000000001</v>
      </c>
      <c r="F78" s="355">
        <v>11.635</v>
      </c>
      <c r="G78" s="1088">
        <v>95.504000000000005</v>
      </c>
      <c r="H78" s="1047">
        <v>16</v>
      </c>
      <c r="I78" s="457" t="s">
        <v>665</v>
      </c>
    </row>
    <row r="79" spans="1:9" ht="13.5" customHeight="1">
      <c r="A79" s="461" t="s">
        <v>237</v>
      </c>
      <c r="B79" s="1049" t="s">
        <v>849</v>
      </c>
      <c r="C79" s="960">
        <v>200</v>
      </c>
      <c r="D79" s="885">
        <v>6.2670000000000003</v>
      </c>
      <c r="E79" s="898">
        <v>8.1340000000000003</v>
      </c>
      <c r="F79" s="345">
        <v>35.354999999999997</v>
      </c>
      <c r="G79" s="1441">
        <v>241.17</v>
      </c>
      <c r="H79" s="1050">
        <v>30</v>
      </c>
      <c r="I79" s="460" t="s">
        <v>826</v>
      </c>
    </row>
    <row r="80" spans="1:9" ht="16.5" customHeight="1">
      <c r="A80" s="80"/>
      <c r="B80" s="276" t="s">
        <v>787</v>
      </c>
      <c r="C80" s="959">
        <v>100</v>
      </c>
      <c r="D80" s="1763">
        <v>16.899999999999999</v>
      </c>
      <c r="E80" s="1120">
        <v>16.399999999999999</v>
      </c>
      <c r="F80" s="1120">
        <v>4</v>
      </c>
      <c r="G80" s="1441">
        <v>232.1</v>
      </c>
      <c r="H80" s="1047">
        <v>55</v>
      </c>
      <c r="I80" s="457" t="s">
        <v>786</v>
      </c>
    </row>
    <row r="81" spans="1:9" ht="15.6">
      <c r="A81" s="462" t="s">
        <v>12</v>
      </c>
      <c r="B81" s="757" t="s">
        <v>648</v>
      </c>
      <c r="C81" s="958">
        <v>200</v>
      </c>
      <c r="D81" s="1753">
        <v>6.0010000000000003</v>
      </c>
      <c r="E81" s="1120">
        <v>4.8540000000000001</v>
      </c>
      <c r="F81" s="355">
        <v>18.192</v>
      </c>
      <c r="G81" s="1088">
        <v>139.53700000000001</v>
      </c>
      <c r="H81" s="1051">
        <v>66</v>
      </c>
      <c r="I81" s="457" t="s">
        <v>649</v>
      </c>
    </row>
    <row r="82" spans="1:9">
      <c r="A82" s="465" t="s">
        <v>238</v>
      </c>
      <c r="B82" s="745" t="s">
        <v>10</v>
      </c>
      <c r="C82" s="958">
        <v>60</v>
      </c>
      <c r="D82" s="1762">
        <v>3.1560000000000001</v>
      </c>
      <c r="E82" s="1009">
        <v>0.42</v>
      </c>
      <c r="F82" s="1009">
        <v>24.48</v>
      </c>
      <c r="G82" s="1795">
        <v>114.34</v>
      </c>
      <c r="H82" s="1039">
        <v>12</v>
      </c>
      <c r="I82" s="1040" t="s">
        <v>9</v>
      </c>
    </row>
    <row r="83" spans="1:9" ht="15" thickBot="1">
      <c r="A83" s="81"/>
      <c r="B83" s="764" t="s">
        <v>575</v>
      </c>
      <c r="C83" s="1042">
        <v>40</v>
      </c>
      <c r="D83" s="356">
        <v>2.2599999999999998</v>
      </c>
      <c r="E83" s="358">
        <v>0.48</v>
      </c>
      <c r="F83" s="358">
        <v>16.739999999999998</v>
      </c>
      <c r="G83" s="1141">
        <v>80.319999999999993</v>
      </c>
      <c r="H83" s="1039">
        <v>13</v>
      </c>
      <c r="I83" s="833" t="s">
        <v>9</v>
      </c>
    </row>
    <row r="84" spans="1:9" ht="17.25" customHeight="1">
      <c r="A84" s="469" t="s">
        <v>239</v>
      </c>
      <c r="B84" s="391"/>
      <c r="C84" s="187">
        <f>SUM(C77:C83)</f>
        <v>935</v>
      </c>
      <c r="D84" s="1053">
        <f>SUM(D77:D83)</f>
        <v>37.608999999999995</v>
      </c>
      <c r="E84" s="815">
        <f>SUM(E77:E83)</f>
        <v>34.727899999999998</v>
      </c>
      <c r="F84" s="1054">
        <f>SUM(F77:F83)</f>
        <v>112.40199999999999</v>
      </c>
      <c r="G84" s="1822">
        <f>SUM(G77:G83)</f>
        <v>914.27099999999996</v>
      </c>
      <c r="H84" s="2905"/>
      <c r="I84" s="2906"/>
    </row>
    <row r="85" spans="1:9" ht="16.5" customHeight="1">
      <c r="A85" s="429"/>
      <c r="B85" s="1530" t="s">
        <v>11</v>
      </c>
      <c r="C85" s="1534">
        <v>0.35</v>
      </c>
      <c r="D85" s="1531">
        <v>31.5</v>
      </c>
      <c r="E85" s="1532">
        <v>32.200000000000003</v>
      </c>
      <c r="F85" s="1532">
        <v>134.05000000000001</v>
      </c>
      <c r="G85" s="1533">
        <v>952</v>
      </c>
      <c r="H85" s="2907"/>
      <c r="I85" s="1498"/>
    </row>
    <row r="86" spans="1:9" ht="15" customHeight="1" thickBot="1">
      <c r="A86" s="252"/>
      <c r="B86" s="856" t="s">
        <v>586</v>
      </c>
      <c r="C86" s="1529"/>
      <c r="D86" s="1820">
        <f>(D84*100/D606)-35</f>
        <v>6.7877777777777766</v>
      </c>
      <c r="E86" s="488">
        <f>(E84*100/E606)-35</f>
        <v>2.7477173913043487</v>
      </c>
      <c r="F86" s="488">
        <f>(F84*100/F606)-35</f>
        <v>-5.6522193211488272</v>
      </c>
      <c r="G86" s="1821">
        <f>(G84*100/G606)-35</f>
        <v>-1.3870955882352973</v>
      </c>
      <c r="H86" s="473"/>
      <c r="I86" s="481"/>
    </row>
    <row r="87" spans="1:9" ht="13.5" customHeight="1">
      <c r="A87" s="498" t="s">
        <v>236</v>
      </c>
      <c r="B87" s="370" t="s">
        <v>287</v>
      </c>
      <c r="C87" s="702"/>
      <c r="D87" s="1044"/>
      <c r="E87" s="1045"/>
      <c r="F87" s="1045"/>
      <c r="G87" s="1055"/>
      <c r="H87" s="1056"/>
      <c r="I87" s="1046"/>
    </row>
    <row r="88" spans="1:9" ht="12.75" customHeight="1">
      <c r="A88" s="461" t="s">
        <v>237</v>
      </c>
      <c r="B88" s="694" t="s">
        <v>756</v>
      </c>
      <c r="C88" s="958">
        <v>200</v>
      </c>
      <c r="D88" s="1757">
        <v>1.6</v>
      </c>
      <c r="E88" s="355">
        <v>1.1000000000000001</v>
      </c>
      <c r="F88" s="355">
        <v>8.6999999999999993</v>
      </c>
      <c r="G88" s="1141">
        <v>50.9</v>
      </c>
      <c r="H88" s="1036">
        <v>69</v>
      </c>
      <c r="I88" s="1037" t="s">
        <v>755</v>
      </c>
    </row>
    <row r="89" spans="1:9" ht="16.5" customHeight="1">
      <c r="A89" s="462" t="s">
        <v>12</v>
      </c>
      <c r="B89" s="266" t="s">
        <v>592</v>
      </c>
      <c r="C89" s="2854" t="s">
        <v>866</v>
      </c>
      <c r="D89" s="1757">
        <v>4.82</v>
      </c>
      <c r="E89" s="355">
        <v>4.5750000000000002</v>
      </c>
      <c r="F89" s="348">
        <v>10.199999999999999</v>
      </c>
      <c r="G89" s="817">
        <v>101.301</v>
      </c>
      <c r="H89" s="1047">
        <v>11</v>
      </c>
      <c r="I89" s="2855" t="s">
        <v>867</v>
      </c>
    </row>
    <row r="90" spans="1:9" ht="16.5" customHeight="1" thickBot="1">
      <c r="A90" s="975" t="s">
        <v>238</v>
      </c>
      <c r="B90" s="707" t="s">
        <v>654</v>
      </c>
      <c r="C90" s="478">
        <v>110</v>
      </c>
      <c r="D90" s="487">
        <v>1.98</v>
      </c>
      <c r="E90" s="488">
        <v>4.3289999999999997</v>
      </c>
      <c r="F90" s="488">
        <v>22.89</v>
      </c>
      <c r="G90" s="812">
        <v>122.533</v>
      </c>
      <c r="H90" s="2904">
        <v>81</v>
      </c>
      <c r="I90" s="457" t="s">
        <v>651</v>
      </c>
    </row>
    <row r="91" spans="1:9" ht="16.5" customHeight="1">
      <c r="A91" s="469" t="s">
        <v>312</v>
      </c>
      <c r="B91" s="1052"/>
      <c r="C91" s="187">
        <f>C88+C90+15+5+20</f>
        <v>350</v>
      </c>
      <c r="D91" s="1053">
        <f>SUM(D88:D90)</f>
        <v>8.4</v>
      </c>
      <c r="E91" s="815">
        <f>SUM(E88:E90)</f>
        <v>10.004000000000001</v>
      </c>
      <c r="F91" s="1054">
        <f>SUM(F88:F90)</f>
        <v>41.79</v>
      </c>
      <c r="G91" s="1822">
        <f>SUM(G88:G90)</f>
        <v>274.73399999999998</v>
      </c>
      <c r="H91" s="2905"/>
      <c r="I91" s="2906"/>
    </row>
    <row r="92" spans="1:9" ht="17.25" customHeight="1">
      <c r="A92" s="429"/>
      <c r="B92" s="1530" t="s">
        <v>11</v>
      </c>
      <c r="C92" s="1534">
        <v>0.1</v>
      </c>
      <c r="D92" s="1531">
        <v>9</v>
      </c>
      <c r="E92" s="1532">
        <v>9.1999999999999993</v>
      </c>
      <c r="F92" s="1532">
        <v>38.299999999999997</v>
      </c>
      <c r="G92" s="1533">
        <v>272</v>
      </c>
      <c r="H92" s="2907"/>
      <c r="I92" s="1498"/>
    </row>
    <row r="93" spans="1:9" ht="15" customHeight="1" thickBot="1">
      <c r="A93" s="252"/>
      <c r="B93" s="856" t="s">
        <v>586</v>
      </c>
      <c r="C93" s="1529"/>
      <c r="D93" s="1820">
        <f>(D91*100/D606)-10</f>
        <v>-0.66666666666666607</v>
      </c>
      <c r="E93" s="488">
        <f>(E91*100/E606)-10</f>
        <v>0.87391304347826271</v>
      </c>
      <c r="F93" s="488">
        <f>(F91*100/F606)-10</f>
        <v>0.91122715404699761</v>
      </c>
      <c r="G93" s="1821">
        <f>(G91*100/G606)-10</f>
        <v>0.10051470588235212</v>
      </c>
      <c r="H93" s="473"/>
      <c r="I93" s="481"/>
    </row>
    <row r="94" spans="1:9" ht="15.75" customHeight="1"/>
    <row r="95" spans="1:9" ht="16.5" customHeight="1" thickBot="1">
      <c r="A95" s="105"/>
      <c r="B95" s="524"/>
      <c r="C95" s="121"/>
      <c r="D95" s="575"/>
      <c r="E95" s="575"/>
      <c r="F95" s="575"/>
      <c r="G95" s="575"/>
      <c r="H95" s="121"/>
      <c r="I95" s="121"/>
    </row>
    <row r="96" spans="1:9" ht="17.25" customHeight="1">
      <c r="A96" s="712"/>
      <c r="B96" s="1052" t="s">
        <v>417</v>
      </c>
      <c r="C96" s="622"/>
      <c r="D96" s="1057">
        <f>D73+D84</f>
        <v>52.728999999999999</v>
      </c>
      <c r="E96" s="1058">
        <f>E73+E84</f>
        <v>53.619900000000001</v>
      </c>
      <c r="F96" s="1058">
        <f>F73+F84</f>
        <v>222.45799999999997</v>
      </c>
      <c r="G96" s="1059">
        <f>G73+G84</f>
        <v>1591.31</v>
      </c>
      <c r="H96" s="230"/>
      <c r="I96" s="393"/>
    </row>
    <row r="97" spans="1:9" ht="14.25" customHeight="1">
      <c r="A97" s="429"/>
      <c r="B97" s="1530" t="s">
        <v>11</v>
      </c>
      <c r="C97" s="1534">
        <v>0.6</v>
      </c>
      <c r="D97" s="1535">
        <v>54</v>
      </c>
      <c r="E97" s="1536">
        <v>55.2</v>
      </c>
      <c r="F97" s="1536">
        <v>229.8</v>
      </c>
      <c r="G97" s="1537">
        <v>1632</v>
      </c>
      <c r="H97" s="627"/>
      <c r="I97" s="5"/>
    </row>
    <row r="98" spans="1:9" ht="14.25" customHeight="1" thickBot="1">
      <c r="A98" s="252"/>
      <c r="B98" s="856" t="s">
        <v>586</v>
      </c>
      <c r="C98" s="1529"/>
      <c r="D98" s="1820">
        <f>(D96*100/D606)-60</f>
        <v>-1.4122222222222263</v>
      </c>
      <c r="E98" s="488">
        <f>(E96*100/E606)-60</f>
        <v>-1.7175000000000011</v>
      </c>
      <c r="F98" s="488">
        <f>(F96*100/F606)-60</f>
        <v>-1.916971279373378</v>
      </c>
      <c r="G98" s="1821">
        <f>(G96*100/G606)-60</f>
        <v>-1.4959558823529377</v>
      </c>
      <c r="H98" s="5"/>
      <c r="I98" s="5"/>
    </row>
    <row r="99" spans="1:9" ht="13.5" customHeight="1" thickBot="1">
      <c r="H99" s="5"/>
      <c r="I99" s="5"/>
    </row>
    <row r="100" spans="1:9" ht="15" customHeight="1">
      <c r="A100" s="712"/>
      <c r="B100" s="1052" t="s">
        <v>416</v>
      </c>
      <c r="C100" s="622"/>
      <c r="D100" s="1057">
        <f>D84+D91</f>
        <v>46.008999999999993</v>
      </c>
      <c r="E100" s="1058">
        <f>E84+E91</f>
        <v>44.731899999999996</v>
      </c>
      <c r="F100" s="1058">
        <f>F84+F91</f>
        <v>154.19199999999998</v>
      </c>
      <c r="G100" s="1059">
        <f>G84+G91</f>
        <v>1189.0049999999999</v>
      </c>
      <c r="H100" s="230"/>
      <c r="I100" s="393"/>
    </row>
    <row r="101" spans="1:9" ht="15" customHeight="1">
      <c r="A101" s="429"/>
      <c r="B101" s="1530" t="s">
        <v>11</v>
      </c>
      <c r="C101" s="1534">
        <v>0.45</v>
      </c>
      <c r="D101" s="1531">
        <v>40.5</v>
      </c>
      <c r="E101" s="1532">
        <v>41.4</v>
      </c>
      <c r="F101" s="1532">
        <v>172.35</v>
      </c>
      <c r="G101" s="1533">
        <v>1224</v>
      </c>
      <c r="H101" s="627"/>
      <c r="I101" s="5"/>
    </row>
    <row r="102" spans="1:9" ht="13.5" customHeight="1" thickBot="1">
      <c r="A102" s="252"/>
      <c r="B102" s="856" t="s">
        <v>586</v>
      </c>
      <c r="C102" s="1529"/>
      <c r="D102" s="1820">
        <f>(D100*100/D606)-45</f>
        <v>6.1211111111111052</v>
      </c>
      <c r="E102" s="488">
        <f>(E100*100/E606)-45</f>
        <v>3.6216304347826025</v>
      </c>
      <c r="F102" s="488">
        <f>(F100*100/F606)-45</f>
        <v>-4.7409921671018367</v>
      </c>
      <c r="G102" s="1821">
        <f>(G100*100/G606)-45</f>
        <v>-1.2865808823529434</v>
      </c>
      <c r="H102" s="5"/>
      <c r="I102" s="5"/>
    </row>
    <row r="103" spans="1:9" ht="17.25" customHeight="1" thickBot="1">
      <c r="H103" s="5"/>
      <c r="I103" s="5"/>
    </row>
    <row r="104" spans="1:9" ht="17.25" customHeight="1">
      <c r="A104" s="712"/>
      <c r="B104" s="1052" t="s">
        <v>313</v>
      </c>
      <c r="C104" s="622"/>
      <c r="D104" s="1057">
        <f>D73+D84+D91</f>
        <v>61.128999999999998</v>
      </c>
      <c r="E104" s="1058">
        <f>E73+E84+E91</f>
        <v>63.623900000000006</v>
      </c>
      <c r="F104" s="1058">
        <f>F73+F84+F91</f>
        <v>264.24799999999999</v>
      </c>
      <c r="G104" s="1061">
        <f>G73+G84+G91</f>
        <v>1866.0439999999999</v>
      </c>
      <c r="H104" s="230"/>
      <c r="I104" s="393"/>
    </row>
    <row r="105" spans="1:9" ht="18" customHeight="1">
      <c r="A105" s="429"/>
      <c r="B105" s="1530" t="s">
        <v>11</v>
      </c>
      <c r="C105" s="1534">
        <v>0.7</v>
      </c>
      <c r="D105" s="1531">
        <v>63</v>
      </c>
      <c r="E105" s="1532">
        <v>64.400000000000006</v>
      </c>
      <c r="F105" s="1532">
        <v>268.10000000000002</v>
      </c>
      <c r="G105" s="1533">
        <v>1904</v>
      </c>
      <c r="H105" s="627"/>
      <c r="I105" s="5"/>
    </row>
    <row r="106" spans="1:9" ht="15.75" customHeight="1" thickBot="1">
      <c r="A106" s="252"/>
      <c r="B106" s="856" t="s">
        <v>586</v>
      </c>
      <c r="C106" s="1529"/>
      <c r="D106" s="1820">
        <f>(D104*100/D606)-70</f>
        <v>-2.0788888888888977</v>
      </c>
      <c r="E106" s="488">
        <f>(E104*100/E606)-70</f>
        <v>-0.8435869565217331</v>
      </c>
      <c r="F106" s="488">
        <f>(F104*100/F606)-70</f>
        <v>-1.0057441253263733</v>
      </c>
      <c r="G106" s="1821">
        <f>(G104*100/G606)-70</f>
        <v>-1.3954411764705839</v>
      </c>
      <c r="H106" s="5"/>
      <c r="I106" s="5"/>
    </row>
    <row r="107" spans="1:9" ht="12.75" customHeight="1"/>
    <row r="108" spans="1:9" ht="16.5" customHeight="1">
      <c r="D108" s="163"/>
      <c r="E108" s="163"/>
      <c r="F108" s="163"/>
      <c r="G108" s="2518"/>
    </row>
    <row r="109" spans="1:9" ht="12.75" customHeight="1">
      <c r="B109" s="90"/>
      <c r="C109" s="559"/>
      <c r="D109" s="121"/>
      <c r="E109" s="121"/>
      <c r="F109" s="121"/>
      <c r="G109" s="121"/>
      <c r="H109" s="559"/>
      <c r="I109" s="559"/>
    </row>
    <row r="110" spans="1:9" ht="14.25" customHeight="1">
      <c r="A110" s="7"/>
      <c r="B110" s="97"/>
      <c r="C110" s="116"/>
      <c r="D110" s="362"/>
      <c r="E110" s="532"/>
      <c r="F110" s="532"/>
      <c r="G110" s="532"/>
      <c r="H110" s="540"/>
      <c r="I110" s="559"/>
    </row>
    <row r="111" spans="1:9" ht="15" customHeight="1">
      <c r="B111" s="90"/>
      <c r="C111" s="559"/>
      <c r="D111" s="559"/>
      <c r="E111" s="559"/>
      <c r="F111" s="559"/>
      <c r="G111" s="559"/>
      <c r="H111" s="559"/>
      <c r="I111" s="559"/>
    </row>
    <row r="112" spans="1:9" ht="14.25" customHeight="1">
      <c r="C112" s="11" t="s">
        <v>253</v>
      </c>
    </row>
    <row r="113" spans="1:9" ht="19.5" customHeight="1">
      <c r="A113" s="2920" t="s">
        <v>601</v>
      </c>
      <c r="B113" s="2920"/>
      <c r="C113" s="2920"/>
      <c r="D113" s="2920"/>
      <c r="E113" s="2920"/>
      <c r="F113" s="2920"/>
      <c r="G113" s="2920"/>
      <c r="H113" s="2920"/>
      <c r="I113" s="2920"/>
    </row>
    <row r="114" spans="1:9" ht="16.5" customHeight="1">
      <c r="B114" s="21" t="s">
        <v>250</v>
      </c>
      <c r="D114"/>
      <c r="E114"/>
      <c r="F114" s="21"/>
      <c r="G114" s="21"/>
      <c r="H114" s="22"/>
      <c r="I114" s="22"/>
    </row>
    <row r="115" spans="1:9" ht="21.75" customHeight="1">
      <c r="A115" s="24" t="s">
        <v>436</v>
      </c>
      <c r="B115" s="22"/>
      <c r="C115"/>
      <c r="D115" s="24" t="s">
        <v>0</v>
      </c>
      <c r="E115"/>
      <c r="F115" s="2" t="s">
        <v>877</v>
      </c>
      <c r="G115" s="22"/>
      <c r="H115" s="22"/>
      <c r="I115" s="28"/>
    </row>
    <row r="116" spans="1:9" ht="17.25" customHeight="1">
      <c r="C116" s="27" t="s">
        <v>1</v>
      </c>
    </row>
    <row r="117" spans="1:9" ht="18.75" customHeight="1" thickBot="1">
      <c r="B117" s="559"/>
      <c r="C117" s="559"/>
      <c r="D117" s="559"/>
      <c r="E117" s="559"/>
      <c r="F117" s="559"/>
      <c r="G117" s="559"/>
      <c r="H117" s="559"/>
      <c r="I117" s="559"/>
    </row>
    <row r="118" spans="1:9" ht="19.5" customHeight="1" thickBot="1">
      <c r="A118" s="433" t="s">
        <v>221</v>
      </c>
      <c r="B118" s="702"/>
      <c r="C118" s="1064" t="s">
        <v>222</v>
      </c>
      <c r="D118" s="1065" t="s">
        <v>223</v>
      </c>
      <c r="E118" s="1065"/>
      <c r="F118" s="1065"/>
      <c r="G118" s="1066" t="s">
        <v>224</v>
      </c>
      <c r="H118" s="436" t="s">
        <v>225</v>
      </c>
      <c r="I118" s="1067" t="s">
        <v>226</v>
      </c>
    </row>
    <row r="119" spans="1:9" ht="15" customHeight="1">
      <c r="A119" s="438" t="s">
        <v>227</v>
      </c>
      <c r="B119" s="1068" t="s">
        <v>228</v>
      </c>
      <c r="C119" s="1069" t="s">
        <v>229</v>
      </c>
      <c r="D119" s="1070" t="s">
        <v>230</v>
      </c>
      <c r="E119" s="1070" t="s">
        <v>55</v>
      </c>
      <c r="F119" s="1070" t="s">
        <v>56</v>
      </c>
      <c r="G119" s="1071" t="s">
        <v>231</v>
      </c>
      <c r="H119" s="443" t="s">
        <v>232</v>
      </c>
      <c r="I119" s="1072" t="s">
        <v>233</v>
      </c>
    </row>
    <row r="120" spans="1:9" ht="14.25" customHeight="1" thickBot="1">
      <c r="A120" s="445"/>
      <c r="B120" s="2634"/>
      <c r="C120" s="1074"/>
      <c r="D120" s="1075" t="s">
        <v>6</v>
      </c>
      <c r="E120" s="1075" t="s">
        <v>7</v>
      </c>
      <c r="F120" s="1075" t="s">
        <v>8</v>
      </c>
      <c r="G120" s="1076" t="s">
        <v>234</v>
      </c>
      <c r="H120" s="449" t="s">
        <v>590</v>
      </c>
      <c r="I120" s="1077" t="s">
        <v>235</v>
      </c>
    </row>
    <row r="121" spans="1:9" ht="14.25" customHeight="1">
      <c r="A121" s="78"/>
      <c r="B121" s="1078" t="s">
        <v>182</v>
      </c>
      <c r="C121" s="1079"/>
      <c r="D121" s="1080"/>
      <c r="E121" s="1081"/>
      <c r="F121" s="1081"/>
      <c r="G121" s="1082"/>
      <c r="H121" s="1083"/>
      <c r="I121" s="1084"/>
    </row>
    <row r="122" spans="1:9">
      <c r="A122" s="991" t="s">
        <v>236</v>
      </c>
      <c r="B122" s="745" t="s">
        <v>324</v>
      </c>
      <c r="C122" s="467">
        <v>80</v>
      </c>
      <c r="D122" s="350">
        <v>0.93400000000000005</v>
      </c>
      <c r="E122" s="348">
        <v>0.13400000000000001</v>
      </c>
      <c r="F122" s="348">
        <v>3.0667</v>
      </c>
      <c r="G122" s="812">
        <v>17.067</v>
      </c>
      <c r="H122" s="1051">
        <v>2</v>
      </c>
      <c r="I122" s="518" t="s">
        <v>548</v>
      </c>
    </row>
    <row r="123" spans="1:9">
      <c r="A123" s="992" t="s">
        <v>237</v>
      </c>
      <c r="B123" s="745" t="s">
        <v>107</v>
      </c>
      <c r="C123" s="958">
        <v>220</v>
      </c>
      <c r="D123" s="1796">
        <v>20.771999999999998</v>
      </c>
      <c r="E123" s="1142">
        <v>21.292999999999999</v>
      </c>
      <c r="F123" s="1142">
        <v>39.143000000000001</v>
      </c>
      <c r="G123" s="817">
        <v>431.28800000000001</v>
      </c>
      <c r="H123" s="1051">
        <v>50</v>
      </c>
      <c r="I123" s="1040" t="s">
        <v>670</v>
      </c>
    </row>
    <row r="124" spans="1:9" ht="15.6">
      <c r="A124" s="993" t="s">
        <v>12</v>
      </c>
      <c r="B124" s="694" t="s">
        <v>190</v>
      </c>
      <c r="C124" s="958">
        <v>200</v>
      </c>
      <c r="D124" s="1757">
        <v>0.4</v>
      </c>
      <c r="E124" s="355">
        <v>0</v>
      </c>
      <c r="F124" s="355">
        <v>19.86</v>
      </c>
      <c r="G124" s="817">
        <v>80.766000000000005</v>
      </c>
      <c r="H124" s="1039">
        <v>74</v>
      </c>
      <c r="I124" s="457" t="s">
        <v>677</v>
      </c>
    </row>
    <row r="125" spans="1:9">
      <c r="A125" s="994" t="s">
        <v>240</v>
      </c>
      <c r="B125" s="745" t="s">
        <v>10</v>
      </c>
      <c r="C125" s="467">
        <v>40</v>
      </c>
      <c r="D125" s="237">
        <v>2.1040000000000001</v>
      </c>
      <c r="E125" s="348">
        <v>0.28000000000000003</v>
      </c>
      <c r="F125" s="348">
        <v>16.32</v>
      </c>
      <c r="G125" s="812">
        <v>76.215999999999994</v>
      </c>
      <c r="H125" s="1039">
        <v>12</v>
      </c>
      <c r="I125" s="1040" t="s">
        <v>9</v>
      </c>
    </row>
    <row r="126" spans="1:9" ht="13.5" customHeight="1" thickBot="1">
      <c r="A126" s="2633"/>
      <c r="B126" s="969" t="s">
        <v>575</v>
      </c>
      <c r="C126" s="1042">
        <v>40</v>
      </c>
      <c r="D126" s="356">
        <v>2.2599999999999998</v>
      </c>
      <c r="E126" s="358">
        <v>0.48</v>
      </c>
      <c r="F126" s="358">
        <v>16.739999999999998</v>
      </c>
      <c r="G126" s="1141">
        <v>80.319999999999993</v>
      </c>
      <c r="H126" s="1039">
        <v>13</v>
      </c>
      <c r="I126" s="833" t="s">
        <v>9</v>
      </c>
    </row>
    <row r="127" spans="1:9" ht="13.5" customHeight="1">
      <c r="A127" s="469" t="s">
        <v>251</v>
      </c>
      <c r="B127" s="90"/>
      <c r="C127" s="1085">
        <f>SUM(C122:C126)</f>
        <v>580</v>
      </c>
      <c r="D127" s="814">
        <f>SUM(D122:D126)</f>
        <v>26.47</v>
      </c>
      <c r="E127" s="1823">
        <f>SUM(E122:E126)</f>
        <v>22.187000000000001</v>
      </c>
      <c r="F127" s="816">
        <f>SUM(F122:F126)</f>
        <v>95.1297</v>
      </c>
      <c r="G127" s="1822">
        <f>SUM(G122:G126)</f>
        <v>685.65699999999993</v>
      </c>
      <c r="H127" s="2905"/>
      <c r="I127" s="2906"/>
    </row>
    <row r="128" spans="1:9" ht="12.75" customHeight="1">
      <c r="A128" s="429"/>
      <c r="B128" s="1530" t="s">
        <v>11</v>
      </c>
      <c r="C128" s="1534">
        <v>0.25</v>
      </c>
      <c r="D128" s="1531">
        <v>22.5</v>
      </c>
      <c r="E128" s="1532">
        <v>23</v>
      </c>
      <c r="F128" s="1532">
        <v>95.75</v>
      </c>
      <c r="G128" s="1533">
        <v>680</v>
      </c>
      <c r="H128" s="2907"/>
      <c r="I128" s="1498"/>
    </row>
    <row r="129" spans="1:9" ht="13.5" customHeight="1" thickBot="1">
      <c r="A129" s="429"/>
      <c r="B129" s="856" t="s">
        <v>586</v>
      </c>
      <c r="C129" s="1529"/>
      <c r="D129" s="1820">
        <f>(D127*100/D606)-25</f>
        <v>4.4111111111111114</v>
      </c>
      <c r="E129" s="488">
        <f>(E127*100/E606)-25</f>
        <v>-0.883695652173909</v>
      </c>
      <c r="F129" s="488">
        <f>(F127*100/F606)-25</f>
        <v>-0.16195822454308129</v>
      </c>
      <c r="G129" s="1821">
        <f>(G127*100/G606)-25</f>
        <v>0.20797794117646973</v>
      </c>
      <c r="H129" s="473"/>
      <c r="I129" s="481"/>
    </row>
    <row r="130" spans="1:9" ht="13.5" customHeight="1">
      <c r="A130" s="85"/>
      <c r="B130" s="2613" t="s">
        <v>142</v>
      </c>
      <c r="C130" s="702"/>
      <c r="D130" s="121"/>
      <c r="E130" s="1045"/>
      <c r="F130" s="1045"/>
      <c r="G130" s="1045"/>
      <c r="H130" s="1046"/>
      <c r="I130" s="1046"/>
    </row>
    <row r="131" spans="1:9" ht="12.75" customHeight="1">
      <c r="A131" s="80"/>
      <c r="B131" s="1038" t="s">
        <v>542</v>
      </c>
      <c r="C131" s="2621">
        <v>80</v>
      </c>
      <c r="D131" s="237">
        <v>1.6</v>
      </c>
      <c r="E131" s="348">
        <v>5.6</v>
      </c>
      <c r="F131" s="348">
        <v>8</v>
      </c>
      <c r="G131" s="2622">
        <v>90.6</v>
      </c>
      <c r="H131" s="1086">
        <v>7</v>
      </c>
      <c r="I131" s="723" t="s">
        <v>541</v>
      </c>
    </row>
    <row r="132" spans="1:9">
      <c r="A132" s="458" t="s">
        <v>236</v>
      </c>
      <c r="B132" s="2060" t="s">
        <v>326</v>
      </c>
      <c r="C132" s="1087">
        <v>250</v>
      </c>
      <c r="D132" s="1770">
        <v>7.37</v>
      </c>
      <c r="E132" s="898">
        <v>4.532</v>
      </c>
      <c r="F132" s="543">
        <v>15.943</v>
      </c>
      <c r="G132" s="555">
        <v>134.04</v>
      </c>
      <c r="H132" s="1089">
        <v>21</v>
      </c>
      <c r="I132" s="457" t="s">
        <v>679</v>
      </c>
    </row>
    <row r="133" spans="1:9" ht="13.5" customHeight="1">
      <c r="A133" s="461" t="s">
        <v>237</v>
      </c>
      <c r="B133" s="2614" t="s">
        <v>361</v>
      </c>
      <c r="C133" s="960">
        <v>200</v>
      </c>
      <c r="D133" s="548">
        <v>12.661</v>
      </c>
      <c r="E133" s="898">
        <v>21.395</v>
      </c>
      <c r="F133" s="1784">
        <v>2.9929999999999999</v>
      </c>
      <c r="G133" s="1794">
        <v>336.93400000000003</v>
      </c>
      <c r="H133" s="1090">
        <v>43</v>
      </c>
      <c r="I133" s="460" t="s">
        <v>678</v>
      </c>
    </row>
    <row r="134" spans="1:9" ht="16.5" customHeight="1">
      <c r="A134" s="462" t="s">
        <v>12</v>
      </c>
      <c r="B134" s="1038" t="s">
        <v>296</v>
      </c>
      <c r="C134" s="958">
        <v>200</v>
      </c>
      <c r="D134" s="1757">
        <v>6.1550000000000002</v>
      </c>
      <c r="E134" s="355">
        <v>4.952</v>
      </c>
      <c r="F134" s="355">
        <v>17.347999999999999</v>
      </c>
      <c r="G134" s="812">
        <v>137.64500000000001</v>
      </c>
      <c r="H134" s="477">
        <v>67</v>
      </c>
      <c r="I134" s="460" t="s">
        <v>727</v>
      </c>
    </row>
    <row r="135" spans="1:9" ht="16.5" customHeight="1">
      <c r="A135" s="465" t="s">
        <v>240</v>
      </c>
      <c r="B135" s="1038" t="s">
        <v>10</v>
      </c>
      <c r="C135" s="958">
        <v>60</v>
      </c>
      <c r="D135" s="1762">
        <v>3.1560000000000001</v>
      </c>
      <c r="E135" s="1009">
        <v>0.42</v>
      </c>
      <c r="F135" s="1009">
        <v>24.48</v>
      </c>
      <c r="G135" s="1795">
        <v>114.34</v>
      </c>
      <c r="H135" s="1039">
        <v>12</v>
      </c>
      <c r="I135" s="1040" t="s">
        <v>9</v>
      </c>
    </row>
    <row r="136" spans="1:9" ht="12.75" customHeight="1">
      <c r="A136" s="80"/>
      <c r="B136" s="2614" t="s">
        <v>575</v>
      </c>
      <c r="C136" s="960">
        <v>40</v>
      </c>
      <c r="D136" s="356">
        <v>2.2599999999999998</v>
      </c>
      <c r="E136" s="358">
        <v>0.48</v>
      </c>
      <c r="F136" s="358">
        <v>16.739999999999998</v>
      </c>
      <c r="G136" s="772">
        <f t="shared" ref="G136" si="0">F136*4+E136*9+D136*4</f>
        <v>80.319999999999993</v>
      </c>
      <c r="H136" s="1039">
        <v>13</v>
      </c>
      <c r="I136" s="1040" t="s">
        <v>9</v>
      </c>
    </row>
    <row r="137" spans="1:9" ht="12.75" customHeight="1" thickBot="1">
      <c r="A137" s="975"/>
      <c r="B137" s="707" t="s">
        <v>655</v>
      </c>
      <c r="C137" s="1042">
        <v>110</v>
      </c>
      <c r="D137" s="487">
        <v>0.44</v>
      </c>
      <c r="E137" s="488">
        <v>0.44</v>
      </c>
      <c r="F137" s="489">
        <v>10.78</v>
      </c>
      <c r="G137" s="1805">
        <v>48.4</v>
      </c>
      <c r="H137" s="2904">
        <v>80</v>
      </c>
      <c r="I137" s="1445" t="s">
        <v>651</v>
      </c>
    </row>
    <row r="138" spans="1:9" ht="13.5" customHeight="1">
      <c r="A138" s="469" t="s">
        <v>239</v>
      </c>
      <c r="B138" s="391"/>
      <c r="C138" s="654">
        <f>SUM(C131:C137)</f>
        <v>940</v>
      </c>
      <c r="D138" s="1053">
        <f>SUM(D131:D137)</f>
        <v>33.641999999999996</v>
      </c>
      <c r="E138" s="1823">
        <f>SUM(E131:E137)</f>
        <v>37.818999999999996</v>
      </c>
      <c r="F138" s="1054">
        <f>SUM(F131:F137)</f>
        <v>96.283999999999992</v>
      </c>
      <c r="G138" s="1822">
        <f>SUM(G131:G137)</f>
        <v>942.27900000000011</v>
      </c>
      <c r="H138" s="2905"/>
      <c r="I138" s="2906"/>
    </row>
    <row r="139" spans="1:9" ht="15" customHeight="1">
      <c r="A139" s="429"/>
      <c r="B139" s="1530" t="s">
        <v>11</v>
      </c>
      <c r="C139" s="1534">
        <v>0.35</v>
      </c>
      <c r="D139" s="1531">
        <v>31.5</v>
      </c>
      <c r="E139" s="1532">
        <v>32.200000000000003</v>
      </c>
      <c r="F139" s="1532">
        <v>134.05000000000001</v>
      </c>
      <c r="G139" s="1533">
        <v>952</v>
      </c>
      <c r="H139" s="2907"/>
      <c r="I139" s="1498"/>
    </row>
    <row r="140" spans="1:9" ht="14.25" customHeight="1" thickBot="1">
      <c r="A140" s="252"/>
      <c r="B140" s="856" t="s">
        <v>586</v>
      </c>
      <c r="C140" s="1529"/>
      <c r="D140" s="1820">
        <f>(D138*100/D606)-35</f>
        <v>2.3799999999999955</v>
      </c>
      <c r="E140" s="488">
        <f>(E138*100/E606)-35</f>
        <v>6.1076086956521678</v>
      </c>
      <c r="F140" s="488">
        <f>(F138*100/F606)-35</f>
        <v>-9.8605744125326389</v>
      </c>
      <c r="G140" s="1821">
        <f>(G138*100/G606)-35</f>
        <v>-0.35738970588234764</v>
      </c>
      <c r="H140" s="473"/>
      <c r="I140" s="481"/>
    </row>
    <row r="141" spans="1:9" ht="13.5" customHeight="1">
      <c r="A141" s="498" t="s">
        <v>236</v>
      </c>
      <c r="B141" s="1113" t="s">
        <v>287</v>
      </c>
      <c r="C141" s="702"/>
      <c r="D141" s="1044"/>
      <c r="E141" s="1045"/>
      <c r="F141" s="1045"/>
      <c r="G141" s="1055"/>
      <c r="H141" s="1056"/>
      <c r="I141" s="1056"/>
    </row>
    <row r="142" spans="1:9" ht="17.25" customHeight="1">
      <c r="A142" s="461" t="s">
        <v>237</v>
      </c>
      <c r="B142" s="694" t="s">
        <v>288</v>
      </c>
      <c r="C142" s="958">
        <v>200</v>
      </c>
      <c r="D142" s="1773">
        <v>5.8</v>
      </c>
      <c r="E142" s="1803">
        <v>5</v>
      </c>
      <c r="F142" s="1803">
        <v>8</v>
      </c>
      <c r="G142" s="817">
        <v>100</v>
      </c>
      <c r="H142" s="1047">
        <v>79</v>
      </c>
      <c r="I142" s="1040" t="s">
        <v>675</v>
      </c>
    </row>
    <row r="143" spans="1:9" ht="12.75" customHeight="1">
      <c r="A143" s="462" t="s">
        <v>12</v>
      </c>
      <c r="B143" s="1526" t="s">
        <v>420</v>
      </c>
      <c r="C143" s="958" t="s">
        <v>568</v>
      </c>
      <c r="D143" s="746">
        <v>3.0169999999999999</v>
      </c>
      <c r="E143" s="1120">
        <v>2.6920000000000002</v>
      </c>
      <c r="F143" s="1120">
        <v>21.068000000000001</v>
      </c>
      <c r="G143" s="2124">
        <v>112.026</v>
      </c>
      <c r="H143" s="1091">
        <v>29</v>
      </c>
      <c r="I143" s="723" t="s">
        <v>680</v>
      </c>
    </row>
    <row r="144" spans="1:9" ht="18" customHeight="1" thickBot="1">
      <c r="A144" s="975" t="s">
        <v>240</v>
      </c>
      <c r="B144" s="707" t="s">
        <v>785</v>
      </c>
      <c r="C144" s="1042">
        <v>40</v>
      </c>
      <c r="D144" s="356">
        <v>2.2599999999999998</v>
      </c>
      <c r="E144" s="358">
        <v>0.48</v>
      </c>
      <c r="F144" s="358">
        <v>16.739999999999998</v>
      </c>
      <c r="G144" s="1141">
        <v>80.319999999999993</v>
      </c>
      <c r="H144" s="1039">
        <v>13</v>
      </c>
      <c r="I144" s="1040" t="s">
        <v>9</v>
      </c>
    </row>
    <row r="145" spans="1:9" ht="15.75" customHeight="1">
      <c r="A145" s="469" t="s">
        <v>312</v>
      </c>
      <c r="B145" s="1112"/>
      <c r="C145" s="187">
        <f>C142+C144+90+30</f>
        <v>360</v>
      </c>
      <c r="D145" s="1053">
        <f>SUM(D142:D144)</f>
        <v>11.077</v>
      </c>
      <c r="E145" s="815">
        <f>SUM(E142:E144)</f>
        <v>8.1720000000000006</v>
      </c>
      <c r="F145" s="1054">
        <f>SUM(F142:F144)</f>
        <v>45.808</v>
      </c>
      <c r="G145" s="1043">
        <f>SUM(G142:G144)</f>
        <v>292.346</v>
      </c>
      <c r="H145" s="2905"/>
      <c r="I145" s="2906"/>
    </row>
    <row r="146" spans="1:9">
      <c r="A146" s="872"/>
      <c r="B146" s="1540" t="s">
        <v>11</v>
      </c>
      <c r="C146" s="1534">
        <v>0.1</v>
      </c>
      <c r="D146" s="1531">
        <v>9</v>
      </c>
      <c r="E146" s="1532">
        <v>9.1999999999999993</v>
      </c>
      <c r="F146" s="1532">
        <v>38.299999999999997</v>
      </c>
      <c r="G146" s="1533">
        <v>272</v>
      </c>
      <c r="H146" s="2907"/>
      <c r="I146" s="1498"/>
    </row>
    <row r="147" spans="1:9" ht="15" customHeight="1" thickBot="1">
      <c r="A147" s="252"/>
      <c r="B147" s="856" t="s">
        <v>586</v>
      </c>
      <c r="C147" s="1529"/>
      <c r="D147" s="1820">
        <f>(D145*100/D606)-10</f>
        <v>2.3077777777777779</v>
      </c>
      <c r="E147" s="488">
        <f>(E145*100/E606)-10</f>
        <v>-1.1173913043478247</v>
      </c>
      <c r="F147" s="488">
        <f>(F145*100/F606)-10</f>
        <v>1.9603133159268928</v>
      </c>
      <c r="G147" s="1821">
        <f>(G145*100/G606)-10</f>
        <v>0.74801470588235297</v>
      </c>
      <c r="H147" s="473"/>
      <c r="I147" s="481"/>
    </row>
    <row r="148" spans="1:9" ht="15" customHeight="1" thickBot="1">
      <c r="A148" s="10"/>
      <c r="B148" s="10"/>
      <c r="C148" s="5"/>
      <c r="D148" s="5"/>
      <c r="E148" s="5"/>
      <c r="F148" s="5"/>
      <c r="G148" s="5"/>
      <c r="H148" s="5"/>
      <c r="I148" s="5"/>
    </row>
    <row r="149" spans="1:9" ht="16.5" customHeight="1">
      <c r="A149" s="712"/>
      <c r="B149" s="1052" t="s">
        <v>417</v>
      </c>
      <c r="C149" s="622"/>
      <c r="D149" s="1057">
        <f>D127+D138</f>
        <v>60.111999999999995</v>
      </c>
      <c r="E149" s="1058">
        <f>E127+E138</f>
        <v>60.006</v>
      </c>
      <c r="F149" s="1058">
        <f>F127+F138</f>
        <v>191.41370000000001</v>
      </c>
      <c r="G149" s="1059">
        <f>G127+G138</f>
        <v>1627.9360000000001</v>
      </c>
      <c r="H149" s="952"/>
      <c r="I149" s="393"/>
    </row>
    <row r="150" spans="1:9" ht="14.25" customHeight="1">
      <c r="A150" s="429"/>
      <c r="B150" s="1530" t="s">
        <v>11</v>
      </c>
      <c r="C150" s="1534">
        <v>0.6</v>
      </c>
      <c r="D150" s="1535">
        <v>54</v>
      </c>
      <c r="E150" s="1536">
        <v>55.2</v>
      </c>
      <c r="F150" s="1536">
        <v>229.8</v>
      </c>
      <c r="G150" s="1537">
        <v>1632</v>
      </c>
      <c r="H150" s="627"/>
      <c r="I150" s="5"/>
    </row>
    <row r="151" spans="1:9" ht="12.75" customHeight="1" thickBot="1">
      <c r="A151" s="252"/>
      <c r="B151" s="856" t="s">
        <v>586</v>
      </c>
      <c r="C151" s="1529"/>
      <c r="D151" s="1820">
        <f>(D149*100/D606)-60</f>
        <v>6.7911111111111069</v>
      </c>
      <c r="E151" s="488">
        <f>(E149*100/E606)-60</f>
        <v>5.2239130434782624</v>
      </c>
      <c r="F151" s="488">
        <f>(F149*100/F606)-60</f>
        <v>-10.02253263707572</v>
      </c>
      <c r="G151" s="1821">
        <f>(G149*100/G606)-60</f>
        <v>-0.14941176470588147</v>
      </c>
      <c r="H151" s="5"/>
      <c r="I151" s="5"/>
    </row>
    <row r="152" spans="1:9" ht="13.5" customHeight="1" thickBot="1">
      <c r="H152" s="5"/>
      <c r="I152" s="5"/>
    </row>
    <row r="153" spans="1:9">
      <c r="A153" s="712"/>
      <c r="B153" s="1052" t="s">
        <v>416</v>
      </c>
      <c r="C153" s="622"/>
      <c r="D153" s="1057">
        <f>D138+D145</f>
        <v>44.718999999999994</v>
      </c>
      <c r="E153" s="1058">
        <f>E138+E145</f>
        <v>45.991</v>
      </c>
      <c r="F153" s="1058">
        <f>F138+F145</f>
        <v>142.09199999999998</v>
      </c>
      <c r="G153" s="1059">
        <f>G138+G145</f>
        <v>1234.625</v>
      </c>
      <c r="H153" s="230"/>
      <c r="I153" s="393"/>
    </row>
    <row r="154" spans="1:9" ht="13.5" customHeight="1">
      <c r="A154" s="429"/>
      <c r="B154" s="1530" t="s">
        <v>11</v>
      </c>
      <c r="C154" s="1534">
        <v>0.45</v>
      </c>
      <c r="D154" s="1531">
        <v>40.5</v>
      </c>
      <c r="E154" s="1532">
        <v>41.4</v>
      </c>
      <c r="F154" s="1532">
        <v>172.35</v>
      </c>
      <c r="G154" s="1533">
        <v>1224</v>
      </c>
      <c r="H154" s="627"/>
      <c r="I154" s="5"/>
    </row>
    <row r="155" spans="1:9" ht="16.5" customHeight="1" thickBot="1">
      <c r="A155" s="252"/>
      <c r="B155" s="856" t="s">
        <v>586</v>
      </c>
      <c r="C155" s="1529"/>
      <c r="D155" s="1820">
        <f>(D153*100/D606)-45</f>
        <v>4.6877777777777752</v>
      </c>
      <c r="E155" s="488">
        <f>(E153*100/E606)-45</f>
        <v>4.9902173913043484</v>
      </c>
      <c r="F155" s="488">
        <f>(F153*100/F606)-45</f>
        <v>-7.900261096605746</v>
      </c>
      <c r="G155" s="1821">
        <f>(G153*100/G606)-45</f>
        <v>0.390625</v>
      </c>
      <c r="H155" s="5"/>
      <c r="I155" s="5"/>
    </row>
    <row r="156" spans="1:9" ht="12.75" customHeight="1" thickBot="1">
      <c r="H156" s="5"/>
      <c r="I156" s="5"/>
    </row>
    <row r="157" spans="1:9" ht="12" customHeight="1" thickBot="1">
      <c r="A157" s="712"/>
      <c r="B157" s="1052" t="s">
        <v>313</v>
      </c>
      <c r="C157" s="622"/>
      <c r="D157" s="1057">
        <f>D127+D138+D145</f>
        <v>71.188999999999993</v>
      </c>
      <c r="E157" s="1058">
        <f>E127+E138+E145</f>
        <v>68.177999999999997</v>
      </c>
      <c r="F157" s="1058">
        <f>F127+F138+F145</f>
        <v>237.2217</v>
      </c>
      <c r="G157" s="1061">
        <f>G127+G138+G145</f>
        <v>1920.2820000000002</v>
      </c>
      <c r="H157" s="230"/>
      <c r="I157" s="393"/>
    </row>
    <row r="158" spans="1:9" ht="13.5" customHeight="1">
      <c r="A158" s="78"/>
      <c r="B158" s="1538" t="s">
        <v>11</v>
      </c>
      <c r="C158" s="1534">
        <v>0.7</v>
      </c>
      <c r="D158" s="2118">
        <v>63</v>
      </c>
      <c r="E158" s="2119">
        <v>64.400000000000006</v>
      </c>
      <c r="F158" s="2119">
        <v>268.10000000000002</v>
      </c>
      <c r="G158" s="2120">
        <v>1904</v>
      </c>
      <c r="H158" s="627"/>
      <c r="I158" s="5"/>
    </row>
    <row r="159" spans="1:9" ht="15" customHeight="1" thickBot="1">
      <c r="A159" s="252"/>
      <c r="B159" s="856" t="s">
        <v>586</v>
      </c>
      <c r="C159" s="1529"/>
      <c r="D159" s="2121">
        <f>(D157*100/D606)-70</f>
        <v>9.0988888888888795</v>
      </c>
      <c r="E159" s="2122">
        <f>(E157*100/E606)-70</f>
        <v>4.1065217391304287</v>
      </c>
      <c r="F159" s="2122">
        <f>(F157*100/F606)-70</f>
        <v>-8.0622193211488309</v>
      </c>
      <c r="G159" s="2123">
        <f>(G157*100/G606)-70</f>
        <v>0.59860294117648039</v>
      </c>
      <c r="H159" s="5"/>
      <c r="I159" s="5"/>
    </row>
    <row r="162" spans="1:9">
      <c r="B162" s="90"/>
      <c r="C162" s="559"/>
      <c r="D162" s="559"/>
      <c r="E162" s="559"/>
      <c r="F162" s="559"/>
      <c r="G162" s="559"/>
      <c r="H162" s="559"/>
      <c r="I162" s="559"/>
    </row>
    <row r="163" spans="1:9">
      <c r="B163" s="90"/>
      <c r="C163" s="559"/>
      <c r="D163" s="559"/>
      <c r="E163" s="559"/>
      <c r="F163" s="559"/>
      <c r="G163" s="559"/>
      <c r="H163" s="559"/>
      <c r="I163" s="559"/>
    </row>
    <row r="164" spans="1:9" ht="15" customHeight="1">
      <c r="C164" s="11" t="s">
        <v>253</v>
      </c>
    </row>
    <row r="165" spans="1:9" ht="17.25" customHeight="1">
      <c r="A165" s="2920" t="s">
        <v>601</v>
      </c>
      <c r="B165" s="2920"/>
      <c r="C165" s="2920"/>
      <c r="D165" s="2920"/>
      <c r="E165" s="2920"/>
      <c r="F165" s="2920"/>
      <c r="G165" s="2920"/>
      <c r="H165" s="2920"/>
      <c r="I165" s="2920"/>
    </row>
    <row r="166" spans="1:9" ht="16.5" customHeight="1">
      <c r="B166" s="21" t="s">
        <v>250</v>
      </c>
      <c r="D166"/>
      <c r="E166"/>
      <c r="F166" s="21"/>
      <c r="G166" s="21"/>
      <c r="H166" s="22"/>
      <c r="I166" s="22"/>
    </row>
    <row r="167" spans="1:9" ht="15" customHeight="1">
      <c r="A167" s="24" t="s">
        <v>436</v>
      </c>
      <c r="B167" s="22"/>
      <c r="C167"/>
      <c r="D167" s="24" t="s">
        <v>0</v>
      </c>
      <c r="E167"/>
      <c r="F167" s="2" t="s">
        <v>877</v>
      </c>
      <c r="G167" s="22"/>
      <c r="H167" s="22"/>
      <c r="I167" s="28"/>
    </row>
    <row r="168" spans="1:9" ht="19.5" customHeight="1" thickBot="1">
      <c r="C168" s="27" t="s">
        <v>1</v>
      </c>
    </row>
    <row r="169" spans="1:9" ht="15.75" customHeight="1" thickBot="1">
      <c r="A169" s="433" t="s">
        <v>221</v>
      </c>
      <c r="B169" s="702"/>
      <c r="C169" s="1064" t="s">
        <v>222</v>
      </c>
      <c r="D169" s="1065" t="s">
        <v>223</v>
      </c>
      <c r="E169" s="1065"/>
      <c r="F169" s="1065"/>
      <c r="G169" s="1066" t="s">
        <v>224</v>
      </c>
      <c r="H169" s="436" t="s">
        <v>225</v>
      </c>
      <c r="I169" s="1067" t="s">
        <v>226</v>
      </c>
    </row>
    <row r="170" spans="1:9" ht="18.75" customHeight="1">
      <c r="A170" s="438" t="s">
        <v>227</v>
      </c>
      <c r="B170" s="1068" t="s">
        <v>228</v>
      </c>
      <c r="C170" s="1069" t="s">
        <v>229</v>
      </c>
      <c r="D170" s="1070" t="s">
        <v>230</v>
      </c>
      <c r="E170" s="1070" t="s">
        <v>55</v>
      </c>
      <c r="F170" s="1070" t="s">
        <v>56</v>
      </c>
      <c r="G170" s="1071" t="s">
        <v>231</v>
      </c>
      <c r="H170" s="443" t="s">
        <v>232</v>
      </c>
      <c r="I170" s="1072" t="s">
        <v>233</v>
      </c>
    </row>
    <row r="171" spans="1:9" ht="14.25" customHeight="1" thickBot="1">
      <c r="A171" s="445"/>
      <c r="B171" s="1073"/>
      <c r="C171" s="1074"/>
      <c r="D171" s="1075" t="s">
        <v>6</v>
      </c>
      <c r="E171" s="1075" t="s">
        <v>7</v>
      </c>
      <c r="F171" s="1075" t="s">
        <v>8</v>
      </c>
      <c r="G171" s="1493" t="s">
        <v>234</v>
      </c>
      <c r="H171" s="449" t="s">
        <v>590</v>
      </c>
      <c r="I171" s="1077" t="s">
        <v>235</v>
      </c>
    </row>
    <row r="172" spans="1:9" ht="14.25" customHeight="1">
      <c r="A172" s="85"/>
      <c r="B172" s="2613" t="s">
        <v>182</v>
      </c>
      <c r="C172" s="1079"/>
      <c r="D172" s="1080"/>
      <c r="E172" s="1081"/>
      <c r="F172" s="1081"/>
      <c r="G172" s="1092"/>
      <c r="H172" s="1083"/>
      <c r="I172" s="1093"/>
    </row>
    <row r="173" spans="1:9" ht="15" customHeight="1">
      <c r="A173" s="80"/>
      <c r="B173" s="759" t="s">
        <v>703</v>
      </c>
      <c r="C173" s="958">
        <v>80</v>
      </c>
      <c r="D173" s="237">
        <v>0.64</v>
      </c>
      <c r="E173" s="348">
        <v>0.1</v>
      </c>
      <c r="F173" s="348">
        <v>2</v>
      </c>
      <c r="G173" s="817">
        <v>11.3</v>
      </c>
      <c r="H173" s="1047">
        <v>1</v>
      </c>
      <c r="I173" s="1048" t="s">
        <v>546</v>
      </c>
    </row>
    <row r="174" spans="1:9" ht="13.5" customHeight="1">
      <c r="A174" s="458" t="s">
        <v>236</v>
      </c>
      <c r="B174" s="2614" t="s">
        <v>189</v>
      </c>
      <c r="C174" s="254" t="s">
        <v>693</v>
      </c>
      <c r="D174" s="1763">
        <v>12.525</v>
      </c>
      <c r="E174" s="355">
        <v>7.2511999999999999</v>
      </c>
      <c r="F174" s="355">
        <v>16.904</v>
      </c>
      <c r="G174" s="1141">
        <v>207.96700000000001</v>
      </c>
      <c r="H174" s="1051">
        <v>58</v>
      </c>
      <c r="I174" s="833" t="s">
        <v>683</v>
      </c>
    </row>
    <row r="175" spans="1:9" ht="18" customHeight="1">
      <c r="A175" s="461" t="s">
        <v>237</v>
      </c>
      <c r="B175" s="2614" t="s">
        <v>694</v>
      </c>
      <c r="C175" s="179">
        <v>110</v>
      </c>
      <c r="D175" s="1783">
        <v>2.3740000000000001</v>
      </c>
      <c r="E175" s="357">
        <v>2.7378999999999998</v>
      </c>
      <c r="F175" s="1779">
        <v>15.102</v>
      </c>
      <c r="G175" s="1441">
        <v>94.953000000000003</v>
      </c>
      <c r="H175" s="1050">
        <v>39</v>
      </c>
      <c r="I175" s="1094" t="s">
        <v>688</v>
      </c>
    </row>
    <row r="176" spans="1:9" ht="15.6">
      <c r="A176" s="462" t="s">
        <v>12</v>
      </c>
      <c r="B176" s="2638" t="s">
        <v>471</v>
      </c>
      <c r="C176" s="2801">
        <v>70</v>
      </c>
      <c r="D176" s="1095">
        <v>1.363</v>
      </c>
      <c r="E176" s="1775">
        <v>1.377</v>
      </c>
      <c r="F176" s="1792">
        <v>3.3359999999999999</v>
      </c>
      <c r="G176" s="1788">
        <v>31.42</v>
      </c>
      <c r="H176" s="1098"/>
      <c r="I176" s="1931" t="s">
        <v>689</v>
      </c>
    </row>
    <row r="177" spans="1:9">
      <c r="A177" s="465" t="s">
        <v>241</v>
      </c>
      <c r="B177" s="2614" t="s">
        <v>559</v>
      </c>
      <c r="C177" s="467">
        <v>200</v>
      </c>
      <c r="D177" s="1753">
        <v>0.81100000000000005</v>
      </c>
      <c r="E177" s="355">
        <v>0.121</v>
      </c>
      <c r="F177" s="355">
        <v>32.25</v>
      </c>
      <c r="G177" s="812">
        <v>133.34</v>
      </c>
      <c r="H177" s="483">
        <v>76</v>
      </c>
      <c r="I177" s="457" t="s">
        <v>717</v>
      </c>
    </row>
    <row r="178" spans="1:9" ht="14.25" customHeight="1">
      <c r="A178" s="80"/>
      <c r="B178" s="1038" t="s">
        <v>10</v>
      </c>
      <c r="C178" s="467">
        <v>40</v>
      </c>
      <c r="D178" s="237">
        <v>2.1040000000000001</v>
      </c>
      <c r="E178" s="348">
        <v>0.28000000000000003</v>
      </c>
      <c r="F178" s="348">
        <v>16.32</v>
      </c>
      <c r="G178" s="812">
        <v>76.215999999999994</v>
      </c>
      <c r="H178" s="1039">
        <v>12</v>
      </c>
      <c r="I178" s="1040" t="s">
        <v>9</v>
      </c>
    </row>
    <row r="179" spans="1:9" ht="14.25" customHeight="1" thickBot="1">
      <c r="A179" s="81"/>
      <c r="B179" s="2614" t="s">
        <v>575</v>
      </c>
      <c r="C179" s="1042">
        <v>40</v>
      </c>
      <c r="D179" s="356">
        <v>2.2599999999999998</v>
      </c>
      <c r="E179" s="358">
        <v>0.48</v>
      </c>
      <c r="F179" s="358">
        <v>16.739999999999998</v>
      </c>
      <c r="G179" s="1141">
        <v>80.319999999999993</v>
      </c>
      <c r="H179" s="1039">
        <v>13</v>
      </c>
      <c r="I179" s="1040" t="s">
        <v>9</v>
      </c>
    </row>
    <row r="180" spans="1:9">
      <c r="A180" s="896" t="s">
        <v>251</v>
      </c>
      <c r="B180" s="112"/>
      <c r="C180" s="1495">
        <f>C177+C178+C179+110+10+110+70+C173</f>
        <v>660</v>
      </c>
      <c r="D180" s="814">
        <f>SUM(D173:D179)</f>
        <v>22.076999999999998</v>
      </c>
      <c r="E180" s="1823">
        <f>SUM(E173:E179)</f>
        <v>12.347099999999999</v>
      </c>
      <c r="F180" s="816">
        <f>SUM(F173:F179)</f>
        <v>102.652</v>
      </c>
      <c r="G180" s="1822">
        <f>SUM(G173:G179)</f>
        <v>635.51600000000008</v>
      </c>
      <c r="H180" s="2905"/>
      <c r="I180" s="2906"/>
    </row>
    <row r="181" spans="1:9">
      <c r="A181" s="429"/>
      <c r="B181" s="1530" t="s">
        <v>11</v>
      </c>
      <c r="C181" s="2325">
        <v>0.25</v>
      </c>
      <c r="D181" s="1531">
        <v>22.5</v>
      </c>
      <c r="E181" s="1532">
        <v>23</v>
      </c>
      <c r="F181" s="1532">
        <v>95.75</v>
      </c>
      <c r="G181" s="1533">
        <v>680</v>
      </c>
      <c r="H181" s="2907"/>
      <c r="I181" s="1498"/>
    </row>
    <row r="182" spans="1:9" ht="15" thickBot="1">
      <c r="A182" s="252"/>
      <c r="B182" s="856" t="s">
        <v>586</v>
      </c>
      <c r="C182" s="1539"/>
      <c r="D182" s="1820">
        <f>(D180*100/D606)-25</f>
        <v>-0.47000000000000242</v>
      </c>
      <c r="E182" s="488">
        <f>(E180*100/E606)-25</f>
        <v>-11.579239130434782</v>
      </c>
      <c r="F182" s="488">
        <f>(F180*100/F606)-25</f>
        <v>1.8020887728459556</v>
      </c>
      <c r="G182" s="1821">
        <f>(G180*100/G606)-25</f>
        <v>-1.6354411764705858</v>
      </c>
      <c r="H182" s="473"/>
      <c r="I182" s="481"/>
    </row>
    <row r="183" spans="1:9">
      <c r="A183" s="85"/>
      <c r="B183" s="1078" t="s">
        <v>142</v>
      </c>
      <c r="C183" s="702"/>
      <c r="D183" s="121"/>
      <c r="E183" s="1045"/>
      <c r="F183" s="1045"/>
      <c r="G183" s="1045"/>
      <c r="H183" s="1046"/>
      <c r="I183" s="1046"/>
    </row>
    <row r="184" spans="1:9" ht="18" customHeight="1">
      <c r="A184" s="458" t="s">
        <v>236</v>
      </c>
      <c r="B184" s="1953" t="s">
        <v>545</v>
      </c>
      <c r="C184" s="467">
        <v>80</v>
      </c>
      <c r="D184" s="237">
        <v>1.7</v>
      </c>
      <c r="E184" s="348">
        <v>5.6</v>
      </c>
      <c r="F184" s="355">
        <v>9.1</v>
      </c>
      <c r="G184" s="812">
        <v>95.2</v>
      </c>
      <c r="H184" s="463">
        <v>8</v>
      </c>
      <c r="I184" s="1048" t="s">
        <v>550</v>
      </c>
    </row>
    <row r="185" spans="1:9" ht="16.5" customHeight="1">
      <c r="A185" s="461" t="s">
        <v>237</v>
      </c>
      <c r="B185" s="1101" t="s">
        <v>178</v>
      </c>
      <c r="C185" s="254">
        <v>250</v>
      </c>
      <c r="D185" s="1753">
        <v>2.29</v>
      </c>
      <c r="E185" s="355">
        <v>3.8010000000000002</v>
      </c>
      <c r="F185" s="355">
        <v>10.318</v>
      </c>
      <c r="G185" s="817">
        <v>85.539000000000001</v>
      </c>
      <c r="H185" s="1089">
        <v>19</v>
      </c>
      <c r="I185" s="457" t="s">
        <v>690</v>
      </c>
    </row>
    <row r="186" spans="1:9" ht="15.6">
      <c r="A186" s="462" t="s">
        <v>12</v>
      </c>
      <c r="B186" s="1914" t="s">
        <v>325</v>
      </c>
      <c r="C186" s="960" t="s">
        <v>570</v>
      </c>
      <c r="D186" s="1779">
        <v>12.2</v>
      </c>
      <c r="E186" s="357">
        <v>17.38</v>
      </c>
      <c r="F186" s="1779">
        <v>2.56</v>
      </c>
      <c r="G186" s="817">
        <v>235</v>
      </c>
      <c r="H186" s="1047">
        <v>54</v>
      </c>
      <c r="I186" s="833" t="s">
        <v>691</v>
      </c>
    </row>
    <row r="187" spans="1:9">
      <c r="A187" s="465" t="s">
        <v>241</v>
      </c>
      <c r="B187" s="1954" t="s">
        <v>293</v>
      </c>
      <c r="C187" s="1103">
        <v>180</v>
      </c>
      <c r="D187" s="1779">
        <v>3.742</v>
      </c>
      <c r="E187" s="357">
        <v>3.6379999999999999</v>
      </c>
      <c r="F187" s="1782">
        <v>33.167000000000002</v>
      </c>
      <c r="G187" s="817">
        <v>180.19200000000001</v>
      </c>
      <c r="H187" s="1051">
        <v>27</v>
      </c>
      <c r="I187" s="833" t="s">
        <v>692</v>
      </c>
    </row>
    <row r="188" spans="1:9">
      <c r="A188" s="80"/>
      <c r="B188" s="694" t="s">
        <v>872</v>
      </c>
      <c r="C188" s="958">
        <v>200</v>
      </c>
      <c r="D188" s="1753">
        <v>0.6</v>
      </c>
      <c r="E188" s="355">
        <v>0.2</v>
      </c>
      <c r="F188" s="355">
        <v>15.2</v>
      </c>
      <c r="G188" s="817">
        <v>65.3</v>
      </c>
      <c r="H188" s="1039">
        <v>28</v>
      </c>
      <c r="I188" s="1040" t="s">
        <v>870</v>
      </c>
    </row>
    <row r="189" spans="1:9">
      <c r="A189" s="80"/>
      <c r="B189" s="1038" t="s">
        <v>10</v>
      </c>
      <c r="C189" s="958">
        <v>60</v>
      </c>
      <c r="D189" s="1762">
        <v>3.1560000000000001</v>
      </c>
      <c r="E189" s="1009">
        <v>0.42</v>
      </c>
      <c r="F189" s="1009">
        <v>24.48</v>
      </c>
      <c r="G189" s="1795">
        <v>114.34</v>
      </c>
      <c r="H189" s="1039">
        <v>12</v>
      </c>
      <c r="I189" s="1040" t="s">
        <v>9</v>
      </c>
    </row>
    <row r="190" spans="1:9">
      <c r="A190" s="80"/>
      <c r="B190" s="603" t="s">
        <v>575</v>
      </c>
      <c r="C190" s="960">
        <v>40</v>
      </c>
      <c r="D190" s="356">
        <v>2.2599999999999998</v>
      </c>
      <c r="E190" s="358">
        <v>0.48</v>
      </c>
      <c r="F190" s="358">
        <v>16.739999999999998</v>
      </c>
      <c r="G190" s="772">
        <f t="shared" ref="G190" si="1">F190*4+E190*9+D190*4</f>
        <v>80.319999999999993</v>
      </c>
      <c r="H190" s="1039">
        <v>13</v>
      </c>
      <c r="I190" s="833" t="s">
        <v>9</v>
      </c>
    </row>
    <row r="191" spans="1:9" ht="15" thickBot="1">
      <c r="A191" s="81"/>
      <c r="B191" s="2047" t="s">
        <v>650</v>
      </c>
      <c r="C191" s="478">
        <v>110</v>
      </c>
      <c r="D191" s="487">
        <v>0.44</v>
      </c>
      <c r="E191" s="488">
        <v>0.44</v>
      </c>
      <c r="F191" s="489">
        <v>10.78</v>
      </c>
      <c r="G191" s="2647">
        <v>48.4</v>
      </c>
      <c r="H191" s="971">
        <v>80</v>
      </c>
      <c r="I191" s="457" t="s">
        <v>651</v>
      </c>
    </row>
    <row r="192" spans="1:9">
      <c r="A192" s="469" t="s">
        <v>239</v>
      </c>
      <c r="B192" s="391"/>
      <c r="C192" s="187">
        <f>C184+C185+C187+C188+C189+C190+C191+50+50</f>
        <v>1020</v>
      </c>
      <c r="D192" s="1053">
        <f>SUM(D184:D191)</f>
        <v>26.388000000000002</v>
      </c>
      <c r="E192" s="815">
        <f>SUM(E184:E191)</f>
        <v>31.959</v>
      </c>
      <c r="F192" s="1054">
        <f>SUM(F184:F191)</f>
        <v>122.345</v>
      </c>
      <c r="G192" s="1043">
        <f>SUM(G184:G191)</f>
        <v>904.29100000000005</v>
      </c>
      <c r="H192" s="2905"/>
      <c r="I192" s="2906"/>
    </row>
    <row r="193" spans="1:9">
      <c r="A193" s="429"/>
      <c r="B193" s="1530" t="s">
        <v>11</v>
      </c>
      <c r="C193" s="1534">
        <v>0.35</v>
      </c>
      <c r="D193" s="1531">
        <v>31.5</v>
      </c>
      <c r="E193" s="1532">
        <v>32.200000000000003</v>
      </c>
      <c r="F193" s="1532">
        <v>134.05000000000001</v>
      </c>
      <c r="G193" s="1533">
        <v>952</v>
      </c>
      <c r="H193" s="2907"/>
      <c r="I193" s="1498"/>
    </row>
    <row r="194" spans="1:9" ht="15" thickBot="1">
      <c r="A194" s="252"/>
      <c r="B194" s="856" t="s">
        <v>586</v>
      </c>
      <c r="C194" s="1529"/>
      <c r="D194" s="1820">
        <f>(D192*100/D606)-35</f>
        <v>-5.68</v>
      </c>
      <c r="E194" s="488">
        <f>(E192*100/E606)-35</f>
        <v>-0.26195652173912976</v>
      </c>
      <c r="F194" s="488">
        <f>(F192*100/F606)-35</f>
        <v>-3.0561357702349881</v>
      </c>
      <c r="G194" s="1821">
        <f>(G192*100/G606)-35</f>
        <v>-1.7540073529411728</v>
      </c>
      <c r="H194" s="473"/>
      <c r="I194" s="481"/>
    </row>
    <row r="195" spans="1:9">
      <c r="A195" s="498" t="s">
        <v>236</v>
      </c>
      <c r="B195" s="1495" t="s">
        <v>287</v>
      </c>
      <c r="C195" s="702"/>
      <c r="D195" s="1044"/>
      <c r="E195" s="1045"/>
      <c r="F195" s="1045"/>
      <c r="G195" s="1045"/>
      <c r="H195" s="1046"/>
      <c r="I195" s="1056"/>
    </row>
    <row r="196" spans="1:9">
      <c r="A196" s="461" t="s">
        <v>237</v>
      </c>
      <c r="B196" s="694" t="s">
        <v>422</v>
      </c>
      <c r="C196" s="467">
        <v>200</v>
      </c>
      <c r="D196" s="1763">
        <v>0.248</v>
      </c>
      <c r="E196" s="2089">
        <v>4.8000000000000001E-2</v>
      </c>
      <c r="F196" s="1120">
        <v>7.6760000000000002</v>
      </c>
      <c r="G196" s="817">
        <v>32.130000000000003</v>
      </c>
      <c r="H196" s="1047">
        <v>71</v>
      </c>
      <c r="I196" s="464" t="s">
        <v>753</v>
      </c>
    </row>
    <row r="197" spans="1:9" ht="15.6">
      <c r="A197" s="462" t="s">
        <v>12</v>
      </c>
      <c r="B197" s="2050" t="s">
        <v>593</v>
      </c>
      <c r="C197" s="960">
        <v>100</v>
      </c>
      <c r="D197" s="1790">
        <v>11.391</v>
      </c>
      <c r="E197" s="1791">
        <v>4.7619999999999996</v>
      </c>
      <c r="F197" s="1782">
        <v>14.689</v>
      </c>
      <c r="G197" s="817">
        <v>161.322</v>
      </c>
      <c r="H197" s="1050">
        <v>59</v>
      </c>
      <c r="I197" s="563" t="s">
        <v>687</v>
      </c>
    </row>
    <row r="198" spans="1:9">
      <c r="A198" s="465"/>
      <c r="B198" s="1038" t="s">
        <v>10</v>
      </c>
      <c r="C198" s="467">
        <v>40</v>
      </c>
      <c r="D198" s="237">
        <v>2.1040000000000001</v>
      </c>
      <c r="E198" s="348">
        <v>0.28000000000000003</v>
      </c>
      <c r="F198" s="348">
        <v>16.32</v>
      </c>
      <c r="G198" s="812">
        <v>76.215999999999994</v>
      </c>
      <c r="H198" s="468">
        <v>12</v>
      </c>
      <c r="I198" s="464" t="s">
        <v>9</v>
      </c>
    </row>
    <row r="199" spans="1:9" ht="15" thickBot="1">
      <c r="A199" s="975" t="s">
        <v>241</v>
      </c>
      <c r="B199" s="1826" t="s">
        <v>768</v>
      </c>
      <c r="C199" s="1042">
        <v>15</v>
      </c>
      <c r="D199" s="746">
        <v>0.75</v>
      </c>
      <c r="E199" s="1120">
        <v>0.61599999999999999</v>
      </c>
      <c r="F199" s="1120">
        <v>1.0124</v>
      </c>
      <c r="G199" s="1141">
        <v>12.39</v>
      </c>
      <c r="H199" s="1050">
        <v>14</v>
      </c>
      <c r="I199" s="1040" t="s">
        <v>9</v>
      </c>
    </row>
    <row r="200" spans="1:9" ht="18" customHeight="1">
      <c r="A200" s="469" t="s">
        <v>312</v>
      </c>
      <c r="B200" s="391"/>
      <c r="C200" s="1105">
        <f>SUM(C196:C199)</f>
        <v>355</v>
      </c>
      <c r="D200" s="1053">
        <f>SUM(D196:D199)</f>
        <v>14.492999999999999</v>
      </c>
      <c r="E200" s="1823">
        <f>SUM(E196:E199)</f>
        <v>5.7059999999999995</v>
      </c>
      <c r="F200" s="1054">
        <f>SUM(F196:F199)</f>
        <v>39.697400000000002</v>
      </c>
      <c r="G200" s="1822">
        <f>SUM(G196:G199)</f>
        <v>282.05799999999999</v>
      </c>
      <c r="H200" s="2905"/>
      <c r="I200" s="2906"/>
    </row>
    <row r="201" spans="1:9" ht="14.25" customHeight="1">
      <c r="A201" s="429"/>
      <c r="B201" s="1530" t="s">
        <v>11</v>
      </c>
      <c r="C201" s="1534">
        <v>0.1</v>
      </c>
      <c r="D201" s="1531">
        <v>9</v>
      </c>
      <c r="E201" s="1532">
        <v>9.1999999999999993</v>
      </c>
      <c r="F201" s="1532">
        <v>38.299999999999997</v>
      </c>
      <c r="G201" s="1533">
        <v>272</v>
      </c>
      <c r="H201" s="2907"/>
      <c r="I201" s="1498"/>
    </row>
    <row r="202" spans="1:9" ht="12.75" customHeight="1" thickBot="1">
      <c r="A202" s="252"/>
      <c r="B202" s="856" t="s">
        <v>586</v>
      </c>
      <c r="C202" s="1529"/>
      <c r="D202" s="1820">
        <f>(D200*100/D606)-10</f>
        <v>6.1033333333333317</v>
      </c>
      <c r="E202" s="488">
        <f>(E200*100/E606)-10</f>
        <v>-3.7978260869565226</v>
      </c>
      <c r="F202" s="488">
        <f>(F200*100/F606)-10</f>
        <v>0.36485639686684124</v>
      </c>
      <c r="G202" s="1821">
        <f>(G200*100/G606)-10</f>
        <v>0.3697794117647053</v>
      </c>
      <c r="H202" s="473"/>
      <c r="I202" s="481"/>
    </row>
    <row r="203" spans="1:9" ht="15" thickBot="1">
      <c r="A203" s="10"/>
      <c r="B203" s="10"/>
      <c r="C203" s="5"/>
      <c r="D203" s="5"/>
      <c r="E203" s="5"/>
      <c r="F203" s="5"/>
      <c r="G203" s="5"/>
      <c r="H203" s="5"/>
      <c r="I203" s="5"/>
    </row>
    <row r="204" spans="1:9" ht="11.25" customHeight="1">
      <c r="A204" s="712"/>
      <c r="B204" s="1052" t="s">
        <v>417</v>
      </c>
      <c r="C204" s="622"/>
      <c r="D204" s="1057">
        <f>D180+D192</f>
        <v>48.465000000000003</v>
      </c>
      <c r="E204" s="1058">
        <f>E180+E192</f>
        <v>44.306100000000001</v>
      </c>
      <c r="F204" s="1058">
        <f>F180+F192</f>
        <v>224.99700000000001</v>
      </c>
      <c r="G204" s="1059">
        <f>G180+G192</f>
        <v>1539.8070000000002</v>
      </c>
      <c r="H204" s="952"/>
      <c r="I204" s="393"/>
    </row>
    <row r="205" spans="1:9">
      <c r="A205" s="429"/>
      <c r="B205" s="1530" t="s">
        <v>11</v>
      </c>
      <c r="C205" s="1534">
        <v>0.6</v>
      </c>
      <c r="D205" s="1535">
        <v>54</v>
      </c>
      <c r="E205" s="1536">
        <v>55.2</v>
      </c>
      <c r="F205" s="1536">
        <v>229.8</v>
      </c>
      <c r="G205" s="1537">
        <v>1632</v>
      </c>
      <c r="H205" s="627"/>
      <c r="I205" s="5"/>
    </row>
    <row r="206" spans="1:9" ht="11.25" customHeight="1" thickBot="1">
      <c r="A206" s="252"/>
      <c r="B206" s="856" t="s">
        <v>586</v>
      </c>
      <c r="C206" s="1529"/>
      <c r="D206" s="1820">
        <f>(D204*100/D606)-60</f>
        <v>-6.1499999999999986</v>
      </c>
      <c r="E206" s="488">
        <f>(E204*100/E606)-60</f>
        <v>-11.841195652173916</v>
      </c>
      <c r="F206" s="488">
        <f>(F204*100/F606)-60</f>
        <v>-1.2540469973890325</v>
      </c>
      <c r="G206" s="1821">
        <f>(G204*100/G606)-60</f>
        <v>-3.3894485294117587</v>
      </c>
      <c r="H206" s="5"/>
      <c r="I206" s="5"/>
    </row>
    <row r="207" spans="1:9" ht="15" thickBot="1">
      <c r="B207" s="90"/>
      <c r="C207" s="559"/>
      <c r="D207" s="559"/>
      <c r="E207" s="559"/>
      <c r="F207" s="559"/>
      <c r="G207" s="559"/>
      <c r="H207" s="121"/>
      <c r="I207" s="121"/>
    </row>
    <row r="208" spans="1:9" ht="17.25" customHeight="1">
      <c r="A208" s="712"/>
      <c r="B208" s="1052" t="s">
        <v>416</v>
      </c>
      <c r="C208" s="622"/>
      <c r="D208" s="1057">
        <f>D192+D200</f>
        <v>40.881</v>
      </c>
      <c r="E208" s="1058">
        <f>E192+E200</f>
        <v>37.664999999999999</v>
      </c>
      <c r="F208" s="1058">
        <f>F192+F200</f>
        <v>162.04239999999999</v>
      </c>
      <c r="G208" s="1059">
        <f>G192+G200</f>
        <v>1186.3490000000002</v>
      </c>
      <c r="H208" s="952"/>
      <c r="I208" s="393"/>
    </row>
    <row r="209" spans="1:9">
      <c r="A209" s="429"/>
      <c r="B209" s="1530" t="s">
        <v>11</v>
      </c>
      <c r="C209" s="1534">
        <v>0.45</v>
      </c>
      <c r="D209" s="1531">
        <v>40.5</v>
      </c>
      <c r="E209" s="1532">
        <v>41.4</v>
      </c>
      <c r="F209" s="1532">
        <v>172.35</v>
      </c>
      <c r="G209" s="1533">
        <v>1224</v>
      </c>
      <c r="H209" s="627"/>
      <c r="I209" s="5"/>
    </row>
    <row r="210" spans="1:9" ht="15" thickBot="1">
      <c r="A210" s="252"/>
      <c r="B210" s="856" t="s">
        <v>586</v>
      </c>
      <c r="C210" s="1529"/>
      <c r="D210" s="1820">
        <f>(D208*100/D606)-45</f>
        <v>0.42333333333333201</v>
      </c>
      <c r="E210" s="488">
        <f>(E208*100/E606)-45</f>
        <v>-4.0597826086956488</v>
      </c>
      <c r="F210" s="488">
        <f>(F208*100/F606)-45</f>
        <v>-2.6912793733681539</v>
      </c>
      <c r="G210" s="1821">
        <f>(G208*100/G606)-45</f>
        <v>-1.3842279411764622</v>
      </c>
      <c r="H210" s="5"/>
      <c r="I210" s="5"/>
    </row>
    <row r="211" spans="1:9" ht="15.75" customHeight="1" thickBot="1">
      <c r="H211" s="5"/>
      <c r="I211" s="5"/>
    </row>
    <row r="212" spans="1:9">
      <c r="A212" s="712"/>
      <c r="B212" s="1052" t="s">
        <v>313</v>
      </c>
      <c r="C212" s="622"/>
      <c r="D212" s="1107">
        <f>D180+D192+D200</f>
        <v>62.957999999999998</v>
      </c>
      <c r="E212" s="1108">
        <f>E180+E192+E200</f>
        <v>50.012100000000004</v>
      </c>
      <c r="F212" s="1108">
        <f>F180+F192+F200</f>
        <v>264.69440000000003</v>
      </c>
      <c r="G212" s="1109">
        <f>G180+G192+G200</f>
        <v>1821.8650000000002</v>
      </c>
      <c r="H212" s="952"/>
      <c r="I212" s="393"/>
    </row>
    <row r="213" spans="1:9">
      <c r="A213" s="429"/>
      <c r="B213" s="1530" t="s">
        <v>11</v>
      </c>
      <c r="C213" s="1534">
        <v>0.7</v>
      </c>
      <c r="D213" s="1531">
        <v>63</v>
      </c>
      <c r="E213" s="1532">
        <v>64.400000000000006</v>
      </c>
      <c r="F213" s="1532">
        <v>268.10000000000002</v>
      </c>
      <c r="G213" s="1533">
        <v>1904</v>
      </c>
      <c r="H213" s="627"/>
      <c r="I213" s="5"/>
    </row>
    <row r="214" spans="1:9" ht="12.75" customHeight="1" thickBot="1">
      <c r="A214" s="252"/>
      <c r="B214" s="856" t="s">
        <v>586</v>
      </c>
      <c r="C214" s="1529"/>
      <c r="D214" s="1820">
        <f>(D212*100/D606)-70</f>
        <v>-4.6666666666666856E-2</v>
      </c>
      <c r="E214" s="488">
        <f>(E212*100/E606)-70</f>
        <v>-15.639021739130435</v>
      </c>
      <c r="F214" s="488">
        <f>(F212*100/F606)-70</f>
        <v>-0.88919060052218413</v>
      </c>
      <c r="G214" s="1821">
        <f>(G212*100/G606)-70</f>
        <v>-3.0196691176470551</v>
      </c>
      <c r="H214" s="5"/>
      <c r="I214" s="5"/>
    </row>
    <row r="215" spans="1:9" ht="13.5" customHeight="1"/>
    <row r="216" spans="1:9" ht="15" customHeight="1">
      <c r="C216" s="11" t="s">
        <v>253</v>
      </c>
    </row>
    <row r="217" spans="1:9" ht="16.5" customHeight="1">
      <c r="A217" s="2920" t="s">
        <v>601</v>
      </c>
      <c r="B217" s="2920"/>
      <c r="C217" s="2920"/>
      <c r="D217" s="2920"/>
      <c r="E217" s="2920"/>
      <c r="F217" s="2920"/>
      <c r="G217" s="2920"/>
      <c r="H217" s="2920"/>
      <c r="I217" s="2920"/>
    </row>
    <row r="218" spans="1:9" ht="20.25" customHeight="1">
      <c r="B218" s="21" t="s">
        <v>250</v>
      </c>
      <c r="D218"/>
      <c r="E218"/>
      <c r="F218" s="21"/>
      <c r="G218" s="21"/>
      <c r="H218" s="22"/>
      <c r="I218" s="22"/>
    </row>
    <row r="219" spans="1:9" ht="14.25" customHeight="1">
      <c r="A219" s="24" t="s">
        <v>436</v>
      </c>
      <c r="B219" s="22"/>
      <c r="C219"/>
      <c r="D219" s="24" t="s">
        <v>0</v>
      </c>
      <c r="E219"/>
      <c r="F219" s="2" t="s">
        <v>877</v>
      </c>
      <c r="G219" s="22"/>
      <c r="H219" s="22"/>
      <c r="I219" s="28"/>
    </row>
    <row r="220" spans="1:9" ht="18" customHeight="1">
      <c r="C220" s="2232" t="s">
        <v>1</v>
      </c>
    </row>
    <row r="221" spans="1:9" ht="15" thickBot="1">
      <c r="B221" s="90"/>
      <c r="C221" s="559"/>
      <c r="D221" s="559"/>
      <c r="E221" s="559"/>
      <c r="F221" s="559"/>
      <c r="G221" s="559"/>
      <c r="H221" s="559"/>
      <c r="I221" s="559"/>
    </row>
    <row r="222" spans="1:9" ht="15" thickBot="1">
      <c r="A222" s="433" t="s">
        <v>221</v>
      </c>
      <c r="B222" s="702"/>
      <c r="C222" s="1064" t="s">
        <v>222</v>
      </c>
      <c r="D222" s="1065" t="s">
        <v>223</v>
      </c>
      <c r="E222" s="1065"/>
      <c r="F222" s="1065"/>
      <c r="G222" s="1066" t="s">
        <v>224</v>
      </c>
      <c r="H222" s="436" t="s">
        <v>225</v>
      </c>
      <c r="I222" s="1067" t="s">
        <v>226</v>
      </c>
    </row>
    <row r="223" spans="1:9">
      <c r="A223" s="438" t="s">
        <v>227</v>
      </c>
      <c r="B223" s="1068" t="s">
        <v>228</v>
      </c>
      <c r="C223" s="1069" t="s">
        <v>229</v>
      </c>
      <c r="D223" s="1070" t="s">
        <v>230</v>
      </c>
      <c r="E223" s="1070" t="s">
        <v>55</v>
      </c>
      <c r="F223" s="1070" t="s">
        <v>56</v>
      </c>
      <c r="G223" s="1071" t="s">
        <v>231</v>
      </c>
      <c r="H223" s="443" t="s">
        <v>232</v>
      </c>
      <c r="I223" s="1072" t="s">
        <v>233</v>
      </c>
    </row>
    <row r="224" spans="1:9" ht="15" thickBot="1">
      <c r="A224" s="445"/>
      <c r="B224" s="1073"/>
      <c r="C224" s="1074"/>
      <c r="D224" s="1075" t="s">
        <v>6</v>
      </c>
      <c r="E224" s="1075" t="s">
        <v>7</v>
      </c>
      <c r="F224" s="1075" t="s">
        <v>8</v>
      </c>
      <c r="G224" s="1076" t="s">
        <v>234</v>
      </c>
      <c r="H224" s="449" t="s">
        <v>590</v>
      </c>
      <c r="I224" s="1077" t="s">
        <v>235</v>
      </c>
    </row>
    <row r="225" spans="1:9">
      <c r="A225" s="85"/>
      <c r="B225" s="1078" t="s">
        <v>182</v>
      </c>
      <c r="C225" s="1079"/>
      <c r="D225" s="1080"/>
      <c r="E225" s="1081"/>
      <c r="F225" s="1081"/>
      <c r="G225" s="1082"/>
      <c r="H225" s="1083"/>
      <c r="I225" s="1084"/>
    </row>
    <row r="226" spans="1:9">
      <c r="A226" s="458" t="s">
        <v>236</v>
      </c>
      <c r="B226" s="603" t="s">
        <v>709</v>
      </c>
      <c r="C226" s="960" t="s">
        <v>591</v>
      </c>
      <c r="D226" s="1783">
        <v>25.132999999999999</v>
      </c>
      <c r="E226" s="357">
        <v>15.234</v>
      </c>
      <c r="F226" s="1782">
        <v>47.465000000000003</v>
      </c>
      <c r="G226" s="1441">
        <v>466.84300000000002</v>
      </c>
      <c r="H226" s="1050">
        <v>63</v>
      </c>
      <c r="I226" s="1094" t="s">
        <v>701</v>
      </c>
    </row>
    <row r="227" spans="1:9" ht="11.25" customHeight="1">
      <c r="A227" s="461"/>
      <c r="B227" s="703" t="s">
        <v>210</v>
      </c>
      <c r="C227" s="1056"/>
      <c r="D227" s="541"/>
      <c r="E227" s="542"/>
      <c r="F227" s="319"/>
      <c r="G227" s="1097"/>
      <c r="H227" s="1098"/>
      <c r="I227" s="1099"/>
    </row>
    <row r="228" spans="1:9">
      <c r="A228" s="461" t="s">
        <v>237</v>
      </c>
      <c r="B228" s="745" t="s">
        <v>13</v>
      </c>
      <c r="C228" s="958">
        <v>200</v>
      </c>
      <c r="D228" s="1757">
        <v>0.2</v>
      </c>
      <c r="E228" s="355">
        <v>0</v>
      </c>
      <c r="F228" s="355">
        <v>6.5</v>
      </c>
      <c r="G228" s="1141">
        <v>26.8</v>
      </c>
      <c r="H228" s="1036">
        <v>68</v>
      </c>
      <c r="I228" s="1037" t="s">
        <v>552</v>
      </c>
    </row>
    <row r="229" spans="1:9" ht="15.6">
      <c r="A229" s="462" t="s">
        <v>12</v>
      </c>
      <c r="B229" s="507" t="s">
        <v>277</v>
      </c>
      <c r="C229" s="959">
        <v>10</v>
      </c>
      <c r="D229" s="237">
        <v>0.08</v>
      </c>
      <c r="E229" s="348">
        <v>7.25</v>
      </c>
      <c r="F229" s="348">
        <v>0.13</v>
      </c>
      <c r="G229" s="817">
        <v>66.09</v>
      </c>
      <c r="H229" s="1110">
        <v>9</v>
      </c>
      <c r="I229" s="723" t="s">
        <v>702</v>
      </c>
    </row>
    <row r="230" spans="1:9">
      <c r="A230" s="465" t="s">
        <v>242</v>
      </c>
      <c r="B230" s="1038" t="s">
        <v>10</v>
      </c>
      <c r="C230" s="467">
        <v>40</v>
      </c>
      <c r="D230" s="237">
        <v>2.1040000000000001</v>
      </c>
      <c r="E230" s="348">
        <v>0.28000000000000003</v>
      </c>
      <c r="F230" s="348">
        <v>16.32</v>
      </c>
      <c r="G230" s="812">
        <v>76.215999999999994</v>
      </c>
      <c r="H230" s="1039">
        <v>12</v>
      </c>
      <c r="I230" s="1040" t="s">
        <v>9</v>
      </c>
    </row>
    <row r="231" spans="1:9" ht="15" thickBot="1">
      <c r="A231" s="975"/>
      <c r="B231" s="1041" t="s">
        <v>652</v>
      </c>
      <c r="C231" s="478">
        <v>100</v>
      </c>
      <c r="D231" s="487">
        <v>0.4</v>
      </c>
      <c r="E231" s="488">
        <v>0.4</v>
      </c>
      <c r="F231" s="489">
        <v>9.8000000000000007</v>
      </c>
      <c r="G231" s="2647">
        <v>44</v>
      </c>
      <c r="H231" s="2912">
        <v>80</v>
      </c>
      <c r="I231" s="2230" t="s">
        <v>651</v>
      </c>
    </row>
    <row r="232" spans="1:9">
      <c r="A232" s="469" t="s">
        <v>251</v>
      </c>
      <c r="B232" s="90"/>
      <c r="C232" s="187">
        <f>C228+C229+C230+C231+163+37</f>
        <v>550</v>
      </c>
      <c r="D232" s="814">
        <f>SUM(D226:D231)</f>
        <v>27.916999999999994</v>
      </c>
      <c r="E232" s="1823">
        <f>SUM(E226:E231)</f>
        <v>23.164000000000001</v>
      </c>
      <c r="F232" s="816">
        <f>SUM(F226:F231)</f>
        <v>80.215000000000003</v>
      </c>
      <c r="G232" s="1822">
        <f>SUM(G226:G231)</f>
        <v>679.94900000000007</v>
      </c>
      <c r="H232" s="2905"/>
      <c r="I232" s="2906"/>
    </row>
    <row r="233" spans="1:9" ht="14.25" customHeight="1">
      <c r="A233" s="872"/>
      <c r="B233" s="1540" t="s">
        <v>11</v>
      </c>
      <c r="C233" s="1528">
        <v>0.25</v>
      </c>
      <c r="D233" s="1531">
        <v>22.5</v>
      </c>
      <c r="E233" s="1532">
        <v>23</v>
      </c>
      <c r="F233" s="1532">
        <v>95.75</v>
      </c>
      <c r="G233" s="1533">
        <v>680</v>
      </c>
      <c r="H233" s="2907"/>
      <c r="I233" s="1498"/>
    </row>
    <row r="234" spans="1:9" ht="15" thickBot="1">
      <c r="A234" s="252"/>
      <c r="B234" s="856" t="s">
        <v>586</v>
      </c>
      <c r="C234" s="1529"/>
      <c r="D234" s="1820">
        <f>(D232*100/D606)-25</f>
        <v>6.0188888888888812</v>
      </c>
      <c r="E234" s="488">
        <f>(E232*100/E606)-25</f>
        <v>0.17826086956521792</v>
      </c>
      <c r="F234" s="488">
        <f>(F232*100/F606)-25</f>
        <v>-4.0561357702349881</v>
      </c>
      <c r="G234" s="1821">
        <f>(G232*100/G606)-25</f>
        <v>-1.8749999999982947E-3</v>
      </c>
      <c r="H234" s="473"/>
      <c r="I234" s="481"/>
    </row>
    <row r="235" spans="1:9">
      <c r="A235" s="85"/>
      <c r="B235" s="1100" t="s">
        <v>142</v>
      </c>
      <c r="C235" s="702"/>
      <c r="D235" s="121"/>
      <c r="E235" s="1045"/>
      <c r="F235" s="1045"/>
      <c r="G235" s="1045"/>
      <c r="H235" s="1046"/>
      <c r="I235" s="1046"/>
    </row>
    <row r="236" spans="1:9">
      <c r="A236" s="458" t="s">
        <v>236</v>
      </c>
      <c r="B236" s="745" t="s">
        <v>703</v>
      </c>
      <c r="C236" s="958">
        <v>80</v>
      </c>
      <c r="D236" s="237">
        <v>0.64</v>
      </c>
      <c r="E236" s="348">
        <v>0.1</v>
      </c>
      <c r="F236" s="348">
        <v>2</v>
      </c>
      <c r="G236" s="817">
        <v>11.3</v>
      </c>
      <c r="H236" s="1047">
        <v>1</v>
      </c>
      <c r="I236" s="1048" t="s">
        <v>546</v>
      </c>
    </row>
    <row r="237" spans="1:9">
      <c r="A237" s="461" t="s">
        <v>237</v>
      </c>
      <c r="B237" s="2897" t="s">
        <v>128</v>
      </c>
      <c r="C237" s="958">
        <v>250</v>
      </c>
      <c r="D237" s="1773">
        <v>5.5270000000000001</v>
      </c>
      <c r="E237" s="1120">
        <v>4.1079999999999997</v>
      </c>
      <c r="F237" s="1120">
        <v>27.84</v>
      </c>
      <c r="G237" s="555">
        <v>170.416</v>
      </c>
      <c r="H237" s="1089">
        <v>20</v>
      </c>
      <c r="I237" s="457" t="s">
        <v>710</v>
      </c>
    </row>
    <row r="238" spans="1:9" ht="15.6">
      <c r="A238" s="462" t="s">
        <v>12</v>
      </c>
      <c r="B238" s="1318" t="s">
        <v>300</v>
      </c>
      <c r="C238" s="958">
        <v>200</v>
      </c>
      <c r="D238" s="1763">
        <v>12.51</v>
      </c>
      <c r="E238" s="1120">
        <v>28.19</v>
      </c>
      <c r="F238" s="1120">
        <v>19.190000000000001</v>
      </c>
      <c r="G238" s="772">
        <v>380.03</v>
      </c>
      <c r="H238" s="1051">
        <v>52</v>
      </c>
      <c r="I238" s="1040" t="s">
        <v>699</v>
      </c>
    </row>
    <row r="239" spans="1:9" ht="15.6">
      <c r="A239" s="462"/>
      <c r="B239" s="745" t="s">
        <v>648</v>
      </c>
      <c r="C239" s="958">
        <v>200</v>
      </c>
      <c r="D239" s="1753">
        <v>6.0010000000000003</v>
      </c>
      <c r="E239" s="1120">
        <v>4.8540000000000001</v>
      </c>
      <c r="F239" s="355">
        <v>18.192</v>
      </c>
      <c r="G239" s="1088">
        <v>139.53700000000001</v>
      </c>
      <c r="H239" s="1051">
        <v>66</v>
      </c>
      <c r="I239" s="457" t="s">
        <v>649</v>
      </c>
    </row>
    <row r="240" spans="1:9" ht="15.6">
      <c r="A240" s="462"/>
      <c r="B240" s="694" t="s">
        <v>705</v>
      </c>
      <c r="C240" s="958">
        <v>30</v>
      </c>
      <c r="D240" s="1035">
        <v>7</v>
      </c>
      <c r="E240" s="747">
        <v>8.8000000000000007</v>
      </c>
      <c r="F240" s="747">
        <v>0</v>
      </c>
      <c r="G240" s="817">
        <v>107.5</v>
      </c>
      <c r="H240" s="1047">
        <v>10</v>
      </c>
      <c r="I240" s="486" t="s">
        <v>868</v>
      </c>
    </row>
    <row r="241" spans="1:9">
      <c r="A241" s="465" t="s">
        <v>242</v>
      </c>
      <c r="B241" s="2898" t="s">
        <v>10</v>
      </c>
      <c r="C241" s="467">
        <v>40</v>
      </c>
      <c r="D241" s="237">
        <v>2.1040000000000001</v>
      </c>
      <c r="E241" s="348">
        <v>0.28000000000000003</v>
      </c>
      <c r="F241" s="348">
        <v>16.32</v>
      </c>
      <c r="G241" s="812">
        <v>76.215999999999994</v>
      </c>
      <c r="H241" s="1039">
        <v>12</v>
      </c>
      <c r="I241" s="1040" t="s">
        <v>9</v>
      </c>
    </row>
    <row r="242" spans="1:9" ht="15" thickBot="1">
      <c r="A242" s="81"/>
      <c r="B242" s="707" t="s">
        <v>575</v>
      </c>
      <c r="C242" s="1042">
        <v>40</v>
      </c>
      <c r="D242" s="356">
        <v>2.2599999999999998</v>
      </c>
      <c r="E242" s="358">
        <v>0.48</v>
      </c>
      <c r="F242" s="358">
        <v>16.739999999999998</v>
      </c>
      <c r="G242" s="772">
        <f t="shared" ref="G242" si="2">F242*4+E242*9+D242*4</f>
        <v>80.319999999999993</v>
      </c>
      <c r="H242" s="1039">
        <v>13</v>
      </c>
      <c r="I242" s="833" t="s">
        <v>9</v>
      </c>
    </row>
    <row r="243" spans="1:9">
      <c r="A243" s="469" t="s">
        <v>239</v>
      </c>
      <c r="B243" s="1112"/>
      <c r="C243" s="187">
        <f>SUM(C236:C242)</f>
        <v>840</v>
      </c>
      <c r="D243" s="1053">
        <f>SUM(D236:D242)</f>
        <v>36.042000000000002</v>
      </c>
      <c r="E243" s="1823">
        <f>SUM(E236:E242)</f>
        <v>46.812000000000005</v>
      </c>
      <c r="F243" s="1054">
        <f>SUM(F236:F242)</f>
        <v>100.282</v>
      </c>
      <c r="G243" s="1822">
        <f>SUM(G236:G242)</f>
        <v>965.31899999999996</v>
      </c>
      <c r="H243" s="2905"/>
      <c r="I243" s="2906"/>
    </row>
    <row r="244" spans="1:9">
      <c r="A244" s="429"/>
      <c r="B244" s="1530" t="s">
        <v>11</v>
      </c>
      <c r="C244" s="1534">
        <v>0.35</v>
      </c>
      <c r="D244" s="1531">
        <v>31.5</v>
      </c>
      <c r="E244" s="1532">
        <v>32.200000000000003</v>
      </c>
      <c r="F244" s="1532">
        <v>134.05000000000001</v>
      </c>
      <c r="G244" s="1533">
        <v>952</v>
      </c>
      <c r="H244" s="2907"/>
      <c r="I244" s="1498"/>
    </row>
    <row r="245" spans="1:9" ht="15" thickBot="1">
      <c r="A245" s="252"/>
      <c r="B245" s="856" t="s">
        <v>586</v>
      </c>
      <c r="C245" s="1529"/>
      <c r="D245" s="1820">
        <f>(D243*100/D606)-35</f>
        <v>5.0466666666666669</v>
      </c>
      <c r="E245" s="488">
        <f>(E243*100/E606)-35</f>
        <v>15.882608695652181</v>
      </c>
      <c r="F245" s="488">
        <f>(F243*100/F606)-35</f>
        <v>-8.8167101827676255</v>
      </c>
      <c r="G245" s="1821">
        <f>(G243*100/G606)-35</f>
        <v>0.48966911764705401</v>
      </c>
      <c r="H245" s="473"/>
      <c r="I245" s="481"/>
    </row>
    <row r="246" spans="1:9">
      <c r="A246" s="458" t="s">
        <v>236</v>
      </c>
      <c r="B246" s="1113" t="s">
        <v>287</v>
      </c>
      <c r="C246" s="702"/>
      <c r="D246" s="1044"/>
      <c r="E246" s="1045"/>
      <c r="F246" s="1045"/>
      <c r="G246" s="1045"/>
      <c r="H246" s="1046"/>
      <c r="I246" s="1056"/>
    </row>
    <row r="247" spans="1:9" ht="18.75" customHeight="1">
      <c r="A247" s="461" t="s">
        <v>237</v>
      </c>
      <c r="B247" s="694" t="s">
        <v>708</v>
      </c>
      <c r="C247" s="958">
        <v>200</v>
      </c>
      <c r="D247" s="1773">
        <v>0.2</v>
      </c>
      <c r="E247" s="1120">
        <v>0</v>
      </c>
      <c r="F247" s="1120">
        <v>0.1</v>
      </c>
      <c r="G247" s="1441">
        <v>1.4</v>
      </c>
      <c r="H247" s="1036">
        <v>72</v>
      </c>
      <c r="I247" s="464" t="s">
        <v>561</v>
      </c>
    </row>
    <row r="248" spans="1:9" ht="15.6">
      <c r="A248" s="462" t="s">
        <v>12</v>
      </c>
      <c r="B248" s="603" t="s">
        <v>707</v>
      </c>
      <c r="C248" s="960" t="s">
        <v>711</v>
      </c>
      <c r="D248" s="1790">
        <v>8.0210000000000008</v>
      </c>
      <c r="E248" s="1791">
        <v>11.12</v>
      </c>
      <c r="F248" s="1782">
        <v>39.488999999999997</v>
      </c>
      <c r="G248" s="1441">
        <v>290.12</v>
      </c>
      <c r="H248" s="1050">
        <v>62</v>
      </c>
      <c r="I248" s="1094" t="s">
        <v>706</v>
      </c>
    </row>
    <row r="249" spans="1:9" ht="15" thickBot="1">
      <c r="A249" s="465" t="s">
        <v>242</v>
      </c>
      <c r="B249" s="763" t="s">
        <v>210</v>
      </c>
      <c r="C249" s="1114"/>
      <c r="D249" s="1095"/>
      <c r="E249" s="1096"/>
      <c r="F249" s="1818"/>
      <c r="G249" s="2231"/>
      <c r="H249" s="2806"/>
      <c r="I249" s="1115"/>
    </row>
    <row r="250" spans="1:9">
      <c r="A250" s="469" t="s">
        <v>312</v>
      </c>
      <c r="B250" s="391"/>
      <c r="C250" s="187">
        <f>C247+156+24</f>
        <v>380</v>
      </c>
      <c r="D250" s="1053">
        <f>SUM(D247:D249)</f>
        <v>8.2210000000000001</v>
      </c>
      <c r="E250" s="1823">
        <f>SUM(E247:E249)</f>
        <v>11.12</v>
      </c>
      <c r="F250" s="1054">
        <f>SUM(F247:F249)</f>
        <v>39.588999999999999</v>
      </c>
      <c r="G250" s="1822">
        <f>SUM(G247:G249)</f>
        <v>291.52</v>
      </c>
      <c r="H250" s="2905"/>
      <c r="I250" s="2906"/>
    </row>
    <row r="251" spans="1:9">
      <c r="A251" s="872"/>
      <c r="B251" s="1540" t="s">
        <v>11</v>
      </c>
      <c r="C251" s="1528">
        <v>0.1</v>
      </c>
      <c r="D251" s="1531">
        <v>9</v>
      </c>
      <c r="E251" s="1532">
        <v>9.1999999999999993</v>
      </c>
      <c r="F251" s="1532">
        <v>38.299999999999997</v>
      </c>
      <c r="G251" s="1533">
        <v>272</v>
      </c>
      <c r="H251" s="2907"/>
      <c r="I251" s="1498"/>
    </row>
    <row r="252" spans="1:9" ht="14.25" customHeight="1" thickBot="1">
      <c r="A252" s="252"/>
      <c r="B252" s="856" t="s">
        <v>586</v>
      </c>
      <c r="C252" s="1529"/>
      <c r="D252" s="1820">
        <f>(D250*100/D606)-10</f>
        <v>-0.86555555555555586</v>
      </c>
      <c r="E252" s="488">
        <f>(E250*100/E606)-10</f>
        <v>2.0869565217391308</v>
      </c>
      <c r="F252" s="488">
        <f>(F250*100/F606)-10</f>
        <v>0.33655352480417733</v>
      </c>
      <c r="G252" s="1821">
        <f>(G250*100/G606)-10</f>
        <v>0.71764705882352864</v>
      </c>
      <c r="H252" s="473"/>
      <c r="I252" s="481"/>
    </row>
    <row r="253" spans="1:9">
      <c r="A253" s="10"/>
      <c r="B253" s="10"/>
      <c r="C253" s="5"/>
      <c r="D253" s="5"/>
      <c r="E253" s="5"/>
      <c r="F253" s="5"/>
      <c r="G253" s="5"/>
      <c r="H253" s="5"/>
      <c r="I253" s="5"/>
    </row>
    <row r="254" spans="1:9" ht="15.6">
      <c r="A254" s="105"/>
      <c r="B254" s="524"/>
      <c r="C254" s="121"/>
      <c r="D254" s="575"/>
      <c r="E254" s="575"/>
      <c r="F254" s="575"/>
      <c r="G254" s="575"/>
      <c r="H254" s="1503"/>
      <c r="I254" s="575"/>
    </row>
    <row r="255" spans="1:9">
      <c r="A255" s="1837"/>
      <c r="B255" s="1837"/>
      <c r="C255" s="1838"/>
      <c r="D255" s="2096"/>
      <c r="E255" s="537"/>
      <c r="F255" s="538"/>
      <c r="G255" s="538"/>
      <c r="H255" s="121"/>
      <c r="I255" s="121"/>
    </row>
    <row r="256" spans="1:9" ht="15" thickBot="1">
      <c r="B256" s="90"/>
      <c r="C256" s="559"/>
      <c r="D256" s="559"/>
      <c r="E256" s="559"/>
      <c r="F256" s="559"/>
      <c r="G256" s="559"/>
      <c r="H256" s="559"/>
      <c r="I256" s="559"/>
    </row>
    <row r="257" spans="1:9">
      <c r="A257" s="712"/>
      <c r="B257" s="1052" t="s">
        <v>417</v>
      </c>
      <c r="C257" s="622"/>
      <c r="D257" s="1057">
        <f>D232+D243</f>
        <v>63.958999999999996</v>
      </c>
      <c r="E257" s="1058">
        <f>E232+E243</f>
        <v>69.975999999999999</v>
      </c>
      <c r="F257" s="1058">
        <f>F232+F243</f>
        <v>180.49700000000001</v>
      </c>
      <c r="G257" s="1059">
        <f>G232+G243</f>
        <v>1645.268</v>
      </c>
      <c r="H257" s="230"/>
      <c r="I257" s="393"/>
    </row>
    <row r="258" spans="1:9">
      <c r="A258" s="429"/>
      <c r="B258" s="1530" t="s">
        <v>11</v>
      </c>
      <c r="C258" s="1534">
        <v>0.6</v>
      </c>
      <c r="D258" s="1535">
        <v>54</v>
      </c>
      <c r="E258" s="1536">
        <v>55.2</v>
      </c>
      <c r="F258" s="1536">
        <v>229.8</v>
      </c>
      <c r="G258" s="1537">
        <v>1632</v>
      </c>
      <c r="H258" s="627"/>
      <c r="I258" s="5"/>
    </row>
    <row r="259" spans="1:9" ht="15" thickBot="1">
      <c r="A259" s="252"/>
      <c r="B259" s="856" t="s">
        <v>586</v>
      </c>
      <c r="C259" s="1529"/>
      <c r="D259" s="1820">
        <f>(D257*100/D606)-60</f>
        <v>11.065555555555548</v>
      </c>
      <c r="E259" s="488">
        <f>(E257*100/E606)-60</f>
        <v>16.060869565217402</v>
      </c>
      <c r="F259" s="488">
        <f>(F257*100/F606)-60</f>
        <v>-12.87284595300261</v>
      </c>
      <c r="G259" s="1821">
        <f>(G257*100/G606)-60</f>
        <v>0.48779411764705571</v>
      </c>
      <c r="H259" s="5"/>
      <c r="I259" s="5"/>
    </row>
    <row r="260" spans="1:9" ht="15" thickBot="1">
      <c r="H260" s="5"/>
      <c r="I260" s="5"/>
    </row>
    <row r="261" spans="1:9">
      <c r="A261" s="712"/>
      <c r="B261" s="1052" t="s">
        <v>416</v>
      </c>
      <c r="C261" s="622"/>
      <c r="D261" s="1057">
        <f>D243+D250</f>
        <v>44.263000000000005</v>
      </c>
      <c r="E261" s="1058">
        <f>E243+E250</f>
        <v>57.932000000000002</v>
      </c>
      <c r="F261" s="1058">
        <f>F243+F250</f>
        <v>139.87099999999998</v>
      </c>
      <c r="G261" s="1059">
        <f>G243+G250</f>
        <v>1256.8389999999999</v>
      </c>
      <c r="H261" s="230"/>
      <c r="I261" s="393"/>
    </row>
    <row r="262" spans="1:9">
      <c r="A262" s="429"/>
      <c r="B262" s="1530" t="s">
        <v>11</v>
      </c>
      <c r="C262" s="1534">
        <v>0.45</v>
      </c>
      <c r="D262" s="1531">
        <v>40.5</v>
      </c>
      <c r="E262" s="1532">
        <v>41.4</v>
      </c>
      <c r="F262" s="1532">
        <v>172.35</v>
      </c>
      <c r="G262" s="1533">
        <v>1224</v>
      </c>
      <c r="H262" s="627"/>
      <c r="I262" s="5"/>
    </row>
    <row r="263" spans="1:9" ht="15" thickBot="1">
      <c r="A263" s="252"/>
      <c r="B263" s="856" t="s">
        <v>586</v>
      </c>
      <c r="C263" s="1529"/>
      <c r="D263" s="1820">
        <f>(D261*100/D606)-45</f>
        <v>4.1811111111111146</v>
      </c>
      <c r="E263" s="488">
        <f>(E261*100/E606)-45</f>
        <v>17.969565217391299</v>
      </c>
      <c r="F263" s="488">
        <f>(F261*100/F606)-45</f>
        <v>-8.4801566579634482</v>
      </c>
      <c r="G263" s="1821">
        <f>(G261*100/G606)-45</f>
        <v>1.2073161764705844</v>
      </c>
      <c r="H263" s="5"/>
      <c r="I263" s="5"/>
    </row>
    <row r="264" spans="1:9" ht="15" thickBot="1">
      <c r="H264" s="5"/>
      <c r="I264" s="5"/>
    </row>
    <row r="265" spans="1:9">
      <c r="A265" s="712"/>
      <c r="B265" s="1052" t="s">
        <v>313</v>
      </c>
      <c r="C265" s="622"/>
      <c r="D265" s="1107">
        <f>D232+D243+D250</f>
        <v>72.179999999999993</v>
      </c>
      <c r="E265" s="1108">
        <f>E232+E243+E250</f>
        <v>81.096000000000004</v>
      </c>
      <c r="F265" s="1108">
        <f>F232+F243+F250</f>
        <v>220.08600000000001</v>
      </c>
      <c r="G265" s="1116">
        <f>G232+G243+G250</f>
        <v>1936.788</v>
      </c>
      <c r="H265" s="230"/>
      <c r="I265" s="393"/>
    </row>
    <row r="266" spans="1:9">
      <c r="A266" s="872"/>
      <c r="B266" s="1540" t="s">
        <v>11</v>
      </c>
      <c r="C266" s="1534">
        <v>0.7</v>
      </c>
      <c r="D266" s="1531">
        <v>63</v>
      </c>
      <c r="E266" s="1532">
        <v>64.400000000000006</v>
      </c>
      <c r="F266" s="1532">
        <v>268.10000000000002</v>
      </c>
      <c r="G266" s="1533">
        <v>1904</v>
      </c>
      <c r="H266" s="627"/>
      <c r="I266" s="5"/>
    </row>
    <row r="267" spans="1:9" ht="15" thickBot="1">
      <c r="A267" s="252"/>
      <c r="B267" s="856" t="s">
        <v>586</v>
      </c>
      <c r="C267" s="1529"/>
      <c r="D267" s="1820">
        <f>(D265*100/D606)-70</f>
        <v>10.199999999999989</v>
      </c>
      <c r="E267" s="488">
        <f>(E265*100/E606)-70</f>
        <v>18.147826086956528</v>
      </c>
      <c r="F267" s="488">
        <f>(F265*100/F606)-70</f>
        <v>-12.536292428198429</v>
      </c>
      <c r="G267" s="1821">
        <f>(G265*100/G606)-70</f>
        <v>1.2054411764705861</v>
      </c>
      <c r="H267" s="5"/>
      <c r="I267" s="5"/>
    </row>
    <row r="268" spans="1:9">
      <c r="B268" s="90"/>
      <c r="C268" s="559"/>
      <c r="D268" s="1062"/>
      <c r="E268" s="1062"/>
      <c r="F268" s="1062"/>
      <c r="G268" s="1062"/>
      <c r="H268" s="559"/>
      <c r="I268" s="559"/>
    </row>
    <row r="269" spans="1:9">
      <c r="B269" s="90"/>
      <c r="C269" s="721"/>
      <c r="D269" s="559"/>
      <c r="E269" s="559"/>
      <c r="F269" s="559"/>
      <c r="G269" s="559"/>
      <c r="H269" s="559"/>
      <c r="I269" s="559"/>
    </row>
    <row r="270" spans="1:9">
      <c r="C270" s="11" t="s">
        <v>253</v>
      </c>
    </row>
    <row r="271" spans="1:9">
      <c r="A271" s="2920" t="s">
        <v>601</v>
      </c>
      <c r="B271" s="2920"/>
      <c r="C271" s="2920"/>
      <c r="D271" s="2920"/>
      <c r="E271" s="2920"/>
      <c r="F271" s="2920"/>
      <c r="G271" s="2920"/>
      <c r="H271" s="2920"/>
      <c r="I271" s="2920"/>
    </row>
    <row r="272" spans="1:9">
      <c r="B272" s="21" t="s">
        <v>250</v>
      </c>
      <c r="D272"/>
      <c r="E272"/>
      <c r="F272" s="21"/>
      <c r="G272" s="21"/>
      <c r="H272" s="22"/>
      <c r="I272" s="22"/>
    </row>
    <row r="273" spans="1:9" ht="15.6">
      <c r="A273" s="24" t="s">
        <v>436</v>
      </c>
      <c r="B273" s="22"/>
      <c r="C273"/>
      <c r="D273" s="24" t="s">
        <v>0</v>
      </c>
      <c r="E273"/>
      <c r="F273" s="2" t="s">
        <v>877</v>
      </c>
      <c r="G273" s="22"/>
      <c r="H273" s="22"/>
      <c r="I273" s="28"/>
    </row>
    <row r="274" spans="1:9" ht="21.6" thickBot="1">
      <c r="C274" s="2232" t="s">
        <v>1</v>
      </c>
      <c r="D274"/>
      <c r="E274"/>
      <c r="F274"/>
      <c r="G274"/>
      <c r="H274" s="22"/>
      <c r="I274" s="22"/>
    </row>
    <row r="275" spans="1:9" ht="15" thickBot="1">
      <c r="A275" s="433" t="s">
        <v>221</v>
      </c>
      <c r="B275" s="85"/>
      <c r="C275" s="434" t="s">
        <v>222</v>
      </c>
      <c r="D275" s="368" t="s">
        <v>223</v>
      </c>
      <c r="E275" s="368"/>
      <c r="F275" s="368"/>
      <c r="G275" s="435" t="s">
        <v>224</v>
      </c>
      <c r="H275" s="436" t="s">
        <v>225</v>
      </c>
      <c r="I275" s="437" t="s">
        <v>226</v>
      </c>
    </row>
    <row r="276" spans="1:9">
      <c r="A276" s="438" t="s">
        <v>227</v>
      </c>
      <c r="B276" s="439" t="s">
        <v>228</v>
      </c>
      <c r="C276" s="440" t="s">
        <v>229</v>
      </c>
      <c r="D276" s="441" t="s">
        <v>230</v>
      </c>
      <c r="E276" s="441" t="s">
        <v>55</v>
      </c>
      <c r="F276" s="441" t="s">
        <v>56</v>
      </c>
      <c r="G276" s="442" t="s">
        <v>231</v>
      </c>
      <c r="H276" s="443" t="s">
        <v>232</v>
      </c>
      <c r="I276" s="444" t="s">
        <v>233</v>
      </c>
    </row>
    <row r="277" spans="1:9" ht="15" thickBot="1">
      <c r="A277" s="445"/>
      <c r="B277" s="482"/>
      <c r="C277" s="446"/>
      <c r="D277" s="447" t="s">
        <v>6</v>
      </c>
      <c r="E277" s="447" t="s">
        <v>7</v>
      </c>
      <c r="F277" s="447" t="s">
        <v>8</v>
      </c>
      <c r="G277" s="448" t="s">
        <v>234</v>
      </c>
      <c r="H277" s="449" t="s">
        <v>590</v>
      </c>
      <c r="I277" s="450" t="s">
        <v>235</v>
      </c>
    </row>
    <row r="278" spans="1:9" ht="16.5" customHeight="1">
      <c r="A278" s="85"/>
      <c r="B278" s="2058" t="s">
        <v>182</v>
      </c>
      <c r="C278" s="451"/>
      <c r="D278" s="452"/>
      <c r="E278" s="453"/>
      <c r="F278" s="453"/>
      <c r="G278" s="554"/>
      <c r="H278" s="490"/>
      <c r="I278" s="456"/>
    </row>
    <row r="279" spans="1:9" ht="14.25" customHeight="1">
      <c r="A279" s="458" t="s">
        <v>236</v>
      </c>
      <c r="B279" s="276" t="s">
        <v>642</v>
      </c>
      <c r="C279" s="459">
        <v>80</v>
      </c>
      <c r="D279" s="1009">
        <v>1.3660000000000001</v>
      </c>
      <c r="E279" s="1009">
        <v>4.0030000000000001</v>
      </c>
      <c r="F279" s="1009">
        <v>6.766</v>
      </c>
      <c r="G279" s="812">
        <v>68.56</v>
      </c>
      <c r="H279" s="491">
        <v>6</v>
      </c>
      <c r="I279" s="2021" t="s">
        <v>729</v>
      </c>
    </row>
    <row r="280" spans="1:9" ht="15.75" customHeight="1">
      <c r="A280" s="461" t="s">
        <v>237</v>
      </c>
      <c r="B280" s="2800" t="s">
        <v>430</v>
      </c>
      <c r="C280" s="459">
        <v>100</v>
      </c>
      <c r="D280" s="1119">
        <v>15.5</v>
      </c>
      <c r="E280" s="1120">
        <v>7.05</v>
      </c>
      <c r="F280" s="364">
        <v>19.152999999999999</v>
      </c>
      <c r="G280" s="2124">
        <v>186.26499999999999</v>
      </c>
      <c r="H280" s="483">
        <v>47</v>
      </c>
      <c r="I280" s="464" t="s">
        <v>713</v>
      </c>
    </row>
    <row r="281" spans="1:9" ht="13.5" customHeight="1">
      <c r="A281" s="462" t="s">
        <v>12</v>
      </c>
      <c r="B281" s="1049" t="s">
        <v>327</v>
      </c>
      <c r="C281" s="467">
        <v>180</v>
      </c>
      <c r="D281" s="1763">
        <v>4.0990000000000002</v>
      </c>
      <c r="E281" s="355">
        <v>8.0459999999999994</v>
      </c>
      <c r="F281" s="355">
        <v>27.603999999999999</v>
      </c>
      <c r="G281" s="812">
        <v>199.453</v>
      </c>
      <c r="H281" s="238">
        <v>35</v>
      </c>
      <c r="I281" s="464" t="s">
        <v>714</v>
      </c>
    </row>
    <row r="282" spans="1:9">
      <c r="A282" s="465" t="s">
        <v>243</v>
      </c>
      <c r="B282" s="485" t="s">
        <v>141</v>
      </c>
      <c r="C282" s="467">
        <v>200</v>
      </c>
      <c r="D282" s="237">
        <v>1</v>
      </c>
      <c r="E282" s="348">
        <v>0</v>
      </c>
      <c r="F282" s="348">
        <v>16.920000000000002</v>
      </c>
      <c r="G282" s="551">
        <v>71.680000000000007</v>
      </c>
      <c r="H282" s="484">
        <v>65</v>
      </c>
      <c r="I282" s="464" t="s">
        <v>681</v>
      </c>
    </row>
    <row r="283" spans="1:9">
      <c r="A283" s="465"/>
      <c r="B283" s="1038" t="s">
        <v>10</v>
      </c>
      <c r="C283" s="467">
        <v>40</v>
      </c>
      <c r="D283" s="237">
        <v>2.1040000000000001</v>
      </c>
      <c r="E283" s="348">
        <v>0.28000000000000003</v>
      </c>
      <c r="F283" s="348">
        <v>16.32</v>
      </c>
      <c r="G283" s="812">
        <v>76.215999999999994</v>
      </c>
      <c r="H283" s="238">
        <v>12</v>
      </c>
      <c r="I283" s="464" t="s">
        <v>9</v>
      </c>
    </row>
    <row r="284" spans="1:9" ht="15" thickBot="1">
      <c r="A284" s="81"/>
      <c r="B284" s="2615" t="s">
        <v>575</v>
      </c>
      <c r="C284" s="478">
        <v>20</v>
      </c>
      <c r="D284" s="1753">
        <v>1.1299999999999999</v>
      </c>
      <c r="E284" s="348">
        <v>0.24</v>
      </c>
      <c r="F284" s="348">
        <v>8.3699999999999992</v>
      </c>
      <c r="G284" s="772">
        <v>40.159999999999997</v>
      </c>
      <c r="H284" s="468">
        <v>13</v>
      </c>
      <c r="I284" s="464" t="s">
        <v>9</v>
      </c>
    </row>
    <row r="285" spans="1:9" ht="14.25" customHeight="1">
      <c r="A285" s="469" t="s">
        <v>251</v>
      </c>
      <c r="C285" s="182">
        <f>SUM(C279:C284)</f>
        <v>620</v>
      </c>
      <c r="D285" s="470">
        <f>SUM(D279:D284)</f>
        <v>25.198999999999998</v>
      </c>
      <c r="E285" s="471">
        <f>SUM(E279:E284)</f>
        <v>19.619</v>
      </c>
      <c r="F285" s="472">
        <f>SUM(F279:F284)</f>
        <v>95.13300000000001</v>
      </c>
      <c r="G285" s="556">
        <f>SUM(G279:G284)</f>
        <v>642.33400000000006</v>
      </c>
      <c r="H285" s="2905"/>
      <c r="I285" s="2906"/>
    </row>
    <row r="286" spans="1:9" ht="12.75" customHeight="1">
      <c r="A286" s="872"/>
      <c r="B286" s="873" t="s">
        <v>11</v>
      </c>
      <c r="C286" s="1528">
        <v>0.25</v>
      </c>
      <c r="D286" s="1544">
        <v>22.5</v>
      </c>
      <c r="E286" s="1545">
        <v>23</v>
      </c>
      <c r="F286" s="1546">
        <v>95.75</v>
      </c>
      <c r="G286" s="1547">
        <v>680</v>
      </c>
      <c r="H286" s="2907"/>
      <c r="I286" s="1498"/>
    </row>
    <row r="287" spans="1:9" ht="17.25" customHeight="1" thickBot="1">
      <c r="A287" s="252"/>
      <c r="B287" s="856" t="s">
        <v>586</v>
      </c>
      <c r="C287" s="1529"/>
      <c r="D287" s="1820">
        <f>(D285*100/D606)-25</f>
        <v>2.9988888888888852</v>
      </c>
      <c r="E287" s="488">
        <f>(E285*100/E606)-25</f>
        <v>-3.6750000000000007</v>
      </c>
      <c r="F287" s="488">
        <f>(F285*100/F606)-25</f>
        <v>-0.16109660574412388</v>
      </c>
      <c r="G287" s="1821">
        <f>(G285*100/G606)-25</f>
        <v>-1.3847794117647041</v>
      </c>
      <c r="H287" s="473"/>
      <c r="I287" s="481"/>
    </row>
    <row r="288" spans="1:9" ht="15.75" customHeight="1">
      <c r="A288" s="257"/>
      <c r="B288" s="553" t="s">
        <v>142</v>
      </c>
      <c r="C288" s="57"/>
      <c r="D288" s="588"/>
      <c r="E288" s="184"/>
      <c r="F288" s="184"/>
      <c r="G288" s="184"/>
      <c r="H288" s="2738"/>
      <c r="I288" s="476"/>
    </row>
    <row r="289" spans="1:9" ht="15" customHeight="1">
      <c r="A289" s="2871" t="s">
        <v>236</v>
      </c>
      <c r="B289" s="603" t="s">
        <v>795</v>
      </c>
      <c r="C289" s="2744">
        <v>80</v>
      </c>
      <c r="D289" s="356">
        <v>1.6</v>
      </c>
      <c r="E289" s="358">
        <v>0.2</v>
      </c>
      <c r="F289" s="358">
        <v>8.1999999999999993</v>
      </c>
      <c r="G289" s="886">
        <v>41.8</v>
      </c>
      <c r="H289" s="855">
        <v>4</v>
      </c>
      <c r="I289" s="2734" t="s">
        <v>796</v>
      </c>
    </row>
    <row r="290" spans="1:9" ht="15" customHeight="1">
      <c r="A290" s="2872" t="s">
        <v>237</v>
      </c>
      <c r="B290" s="603" t="s">
        <v>789</v>
      </c>
      <c r="C290" s="2714">
        <v>230</v>
      </c>
      <c r="D290" s="2746">
        <v>2.0870000000000002</v>
      </c>
      <c r="E290" s="2375">
        <v>2.9350000000000001</v>
      </c>
      <c r="F290" s="2803">
        <v>15.164</v>
      </c>
      <c r="G290" s="2658">
        <v>95.218000000000004</v>
      </c>
      <c r="H290" s="2735">
        <v>24</v>
      </c>
      <c r="I290" s="2741" t="s">
        <v>791</v>
      </c>
    </row>
    <row r="291" spans="1:9" ht="15.6">
      <c r="A291" s="2873" t="s">
        <v>12</v>
      </c>
      <c r="B291" s="703" t="s">
        <v>790</v>
      </c>
      <c r="C291" s="97">
        <v>70</v>
      </c>
      <c r="D291" s="2747">
        <v>10.888</v>
      </c>
      <c r="E291" s="2733">
        <v>0.86199999999999999</v>
      </c>
      <c r="F291" s="2732">
        <v>1.0449999999999999</v>
      </c>
      <c r="G291" s="914">
        <v>55.959000000000003</v>
      </c>
      <c r="H291" s="2736"/>
      <c r="I291" s="2742" t="s">
        <v>802</v>
      </c>
    </row>
    <row r="292" spans="1:9" ht="15" customHeight="1">
      <c r="A292" s="2874" t="s">
        <v>243</v>
      </c>
      <c r="B292" s="2802" t="s">
        <v>794</v>
      </c>
      <c r="C292" s="2745">
        <v>230</v>
      </c>
      <c r="D292" s="2731">
        <v>11.648</v>
      </c>
      <c r="E292" s="2663">
        <v>14.385999999999999</v>
      </c>
      <c r="F292" s="160">
        <v>49.027999999999999</v>
      </c>
      <c r="G292" s="2664">
        <v>471.52199999999999</v>
      </c>
      <c r="H292" s="2739">
        <v>64</v>
      </c>
      <c r="I292" s="2737" t="s">
        <v>798</v>
      </c>
    </row>
    <row r="293" spans="1:9" ht="11.25" customHeight="1">
      <c r="A293" s="2872"/>
      <c r="B293" s="703" t="s">
        <v>793</v>
      </c>
      <c r="C293" s="2750"/>
      <c r="D293" s="541"/>
      <c r="E293" s="542"/>
      <c r="F293" s="161"/>
      <c r="G293" s="580"/>
      <c r="H293" s="1872"/>
      <c r="I293" s="2743"/>
    </row>
    <row r="294" spans="1:9" ht="14.25" customHeight="1">
      <c r="A294" s="993"/>
      <c r="B294" s="694" t="s">
        <v>296</v>
      </c>
      <c r="C294" s="958">
        <v>200</v>
      </c>
      <c r="D294" s="1757">
        <v>6.1550000000000002</v>
      </c>
      <c r="E294" s="355">
        <v>4.952</v>
      </c>
      <c r="F294" s="355">
        <v>17.347999999999999</v>
      </c>
      <c r="G294" s="812">
        <v>137.64500000000001</v>
      </c>
      <c r="H294" s="477">
        <v>67</v>
      </c>
      <c r="I294" s="460" t="s">
        <v>727</v>
      </c>
    </row>
    <row r="295" spans="1:9" ht="13.5" customHeight="1">
      <c r="A295" s="994"/>
      <c r="B295" s="694" t="s">
        <v>10</v>
      </c>
      <c r="C295" s="467">
        <v>40</v>
      </c>
      <c r="D295" s="237">
        <v>2.1040000000000001</v>
      </c>
      <c r="E295" s="348">
        <v>0.28000000000000003</v>
      </c>
      <c r="F295" s="348">
        <v>16.32</v>
      </c>
      <c r="G295" s="812">
        <v>76.215999999999994</v>
      </c>
      <c r="H295" s="1039">
        <v>12</v>
      </c>
      <c r="I295" s="464" t="s">
        <v>9</v>
      </c>
    </row>
    <row r="296" spans="1:9" ht="14.25" customHeight="1">
      <c r="A296" s="50"/>
      <c r="B296" s="603" t="s">
        <v>575</v>
      </c>
      <c r="C296" s="958">
        <v>40</v>
      </c>
      <c r="D296" s="356">
        <v>2.2599999999999998</v>
      </c>
      <c r="E296" s="358">
        <v>0.48</v>
      </c>
      <c r="F296" s="358">
        <v>16.739999999999998</v>
      </c>
      <c r="G296" s="772">
        <f t="shared" ref="G296" si="3">F296*4+E296*9+D296*4</f>
        <v>80.319999999999993</v>
      </c>
      <c r="H296" s="1050">
        <v>13</v>
      </c>
      <c r="I296" s="460" t="s">
        <v>9</v>
      </c>
    </row>
    <row r="297" spans="1:9" ht="16.5" customHeight="1" thickBot="1">
      <c r="A297" s="48"/>
      <c r="B297" s="707" t="s">
        <v>657</v>
      </c>
      <c r="C297" s="2751">
        <v>105</v>
      </c>
      <c r="D297" s="487">
        <v>0.82</v>
      </c>
      <c r="E297" s="488">
        <v>0.154</v>
      </c>
      <c r="F297" s="488">
        <v>8.5540000000000003</v>
      </c>
      <c r="G297" s="1817">
        <v>48.881999999999998</v>
      </c>
      <c r="H297" s="1868">
        <v>82</v>
      </c>
      <c r="I297" s="1445" t="s">
        <v>651</v>
      </c>
    </row>
    <row r="298" spans="1:9" ht="12.75" customHeight="1">
      <c r="A298" s="469" t="s">
        <v>239</v>
      </c>
      <c r="B298" s="1983"/>
      <c r="C298" s="182">
        <f>SUM(C289:C297)</f>
        <v>995</v>
      </c>
      <c r="D298" s="479">
        <f>SUM(D289:D297)</f>
        <v>37.561999999999998</v>
      </c>
      <c r="E298" s="793">
        <f>SUM(E289:E297)</f>
        <v>24.249000000000002</v>
      </c>
      <c r="F298" s="480">
        <f>SUM(F289:F297)</f>
        <v>132.39899999999997</v>
      </c>
      <c r="G298" s="1825">
        <f>SUM(G289:G297)</f>
        <v>1007.562</v>
      </c>
      <c r="H298" s="2905"/>
      <c r="I298" s="2906"/>
    </row>
    <row r="299" spans="1:9">
      <c r="A299" s="872"/>
      <c r="B299" s="873" t="s">
        <v>11</v>
      </c>
      <c r="C299" s="1528">
        <v>0.35</v>
      </c>
      <c r="D299" s="1544">
        <v>31.5</v>
      </c>
      <c r="E299" s="1545">
        <v>32.200000000000003</v>
      </c>
      <c r="F299" s="1546">
        <v>134.05000000000001</v>
      </c>
      <c r="G299" s="1547">
        <v>952</v>
      </c>
      <c r="H299" s="2907"/>
      <c r="I299" s="1498"/>
    </row>
    <row r="300" spans="1:9" ht="15" thickBot="1">
      <c r="A300" s="252"/>
      <c r="B300" s="856" t="s">
        <v>586</v>
      </c>
      <c r="C300" s="1529"/>
      <c r="D300" s="1820">
        <f>(D298*100/D606)-35</f>
        <v>6.7355555555555569</v>
      </c>
      <c r="E300" s="488">
        <f>(E298*100/E606)-35</f>
        <v>-8.6423913043478251</v>
      </c>
      <c r="F300" s="488">
        <f>(F298*100/F606)-35</f>
        <v>-0.43107049608355652</v>
      </c>
      <c r="G300" s="1821">
        <f>(G298*100/G606)-35</f>
        <v>2.0427205882352908</v>
      </c>
      <c r="H300" s="473"/>
      <c r="I300" s="481"/>
    </row>
    <row r="301" spans="1:9">
      <c r="A301" s="498" t="s">
        <v>236</v>
      </c>
      <c r="B301" s="498" t="s">
        <v>287</v>
      </c>
      <c r="C301" s="85"/>
      <c r="D301" s="47"/>
      <c r="E301" s="474"/>
      <c r="F301" s="474"/>
      <c r="G301" s="475"/>
      <c r="H301" s="476"/>
      <c r="I301" s="476"/>
    </row>
    <row r="302" spans="1:9" ht="15.75" customHeight="1">
      <c r="A302" s="461" t="s">
        <v>237</v>
      </c>
      <c r="B302" s="603" t="s">
        <v>775</v>
      </c>
      <c r="C302" s="493">
        <v>200</v>
      </c>
      <c r="D302" s="1763">
        <v>0.3</v>
      </c>
      <c r="E302" s="1120">
        <v>0</v>
      </c>
      <c r="F302" s="1120">
        <v>6.7</v>
      </c>
      <c r="G302" s="817">
        <v>27.9</v>
      </c>
      <c r="H302" s="463">
        <v>70</v>
      </c>
      <c r="I302" s="457" t="s">
        <v>561</v>
      </c>
    </row>
    <row r="303" spans="1:9" ht="18" customHeight="1">
      <c r="A303" s="462" t="s">
        <v>12</v>
      </c>
      <c r="B303" s="2319" t="s">
        <v>595</v>
      </c>
      <c r="C303" s="459">
        <v>100</v>
      </c>
      <c r="D303" s="1790">
        <v>5.0170000000000003</v>
      </c>
      <c r="E303" s="1791">
        <v>11.768000000000001</v>
      </c>
      <c r="F303" s="1782">
        <v>5.9210000000000003</v>
      </c>
      <c r="G303" s="1141">
        <f t="shared" ref="G303" si="4">F303*4+E303*9+D303*4</f>
        <v>149.66400000000002</v>
      </c>
      <c r="H303" s="491">
        <v>48</v>
      </c>
      <c r="I303" s="563" t="s">
        <v>594</v>
      </c>
    </row>
    <row r="304" spans="1:9" ht="17.25" customHeight="1" thickBot="1">
      <c r="A304" s="975" t="s">
        <v>243</v>
      </c>
      <c r="B304" s="707" t="s">
        <v>10</v>
      </c>
      <c r="C304" s="1042">
        <v>60</v>
      </c>
      <c r="D304" s="1762">
        <v>3.1560000000000001</v>
      </c>
      <c r="E304" s="1009">
        <v>0.42</v>
      </c>
      <c r="F304" s="1009">
        <v>24.48</v>
      </c>
      <c r="G304" s="1795">
        <v>114.34</v>
      </c>
      <c r="H304" s="1050">
        <v>12</v>
      </c>
      <c r="I304" s="1040" t="s">
        <v>9</v>
      </c>
    </row>
    <row r="305" spans="1:9" ht="18.75" customHeight="1">
      <c r="A305" s="469" t="s">
        <v>312</v>
      </c>
      <c r="B305" s="571"/>
      <c r="C305" s="182">
        <f>SUM(C302:C304)</f>
        <v>360</v>
      </c>
      <c r="D305" s="479">
        <f>SUM(D302:D304)</f>
        <v>8.4730000000000008</v>
      </c>
      <c r="E305" s="793">
        <f>SUM(E302:E304)</f>
        <v>12.188000000000001</v>
      </c>
      <c r="F305" s="480">
        <f>SUM(F302:F304)</f>
        <v>37.100999999999999</v>
      </c>
      <c r="G305" s="1825">
        <f>SUM(G302:G304)</f>
        <v>291.904</v>
      </c>
      <c r="H305" s="2905"/>
      <c r="I305" s="2906"/>
    </row>
    <row r="306" spans="1:9" ht="12.75" customHeight="1">
      <c r="A306" s="429"/>
      <c r="B306" s="880" t="s">
        <v>11</v>
      </c>
      <c r="C306" s="1534">
        <v>0.1</v>
      </c>
      <c r="D306" s="1544">
        <v>9</v>
      </c>
      <c r="E306" s="1545">
        <v>9.1999999999999993</v>
      </c>
      <c r="F306" s="1546">
        <v>38.299999999999997</v>
      </c>
      <c r="G306" s="1547">
        <v>272</v>
      </c>
      <c r="H306" s="2907"/>
      <c r="I306" s="1498"/>
    </row>
    <row r="307" spans="1:9" ht="15.75" customHeight="1" thickBot="1">
      <c r="A307" s="252"/>
      <c r="B307" s="856" t="s">
        <v>586</v>
      </c>
      <c r="C307" s="1529"/>
      <c r="D307" s="1820">
        <f>(D305*100/D606)-10</f>
        <v>-0.58555555555555472</v>
      </c>
      <c r="E307" s="488">
        <f>(E305*100/E606)-10</f>
        <v>3.2478260869565219</v>
      </c>
      <c r="F307" s="488">
        <f>(F305*100/F606)-10</f>
        <v>-0.31305483028720715</v>
      </c>
      <c r="G307" s="1821">
        <f>(G305*100/G606)-10</f>
        <v>0.73176470588235354</v>
      </c>
      <c r="H307" s="473"/>
      <c r="I307" s="481"/>
    </row>
    <row r="308" spans="1:9" ht="14.25" customHeight="1">
      <c r="A308" s="10"/>
      <c r="B308" s="10"/>
      <c r="C308" s="5"/>
      <c r="D308" s="5"/>
      <c r="E308" s="5"/>
      <c r="F308" s="5"/>
      <c r="G308" s="5"/>
      <c r="H308" s="5"/>
      <c r="I308" s="5"/>
    </row>
    <row r="309" spans="1:9" ht="15.6">
      <c r="A309" s="209"/>
      <c r="B309" s="1715"/>
      <c r="C309" s="533"/>
      <c r="D309" s="2655"/>
      <c r="E309" s="2655"/>
      <c r="F309" s="2655"/>
      <c r="G309" s="2655"/>
      <c r="H309" s="533"/>
      <c r="I309" s="533"/>
    </row>
    <row r="310" spans="1:9">
      <c r="A310" s="1837"/>
      <c r="B310" s="1837"/>
      <c r="C310" s="1838"/>
      <c r="D310" s="2096"/>
      <c r="E310" s="537"/>
      <c r="F310" s="538"/>
      <c r="G310" s="538"/>
      <c r="H310" s="533"/>
      <c r="I310" s="533"/>
    </row>
    <row r="311" spans="1:9" ht="15" thickBot="1"/>
    <row r="312" spans="1:9" ht="16.5" customHeight="1">
      <c r="A312" s="712"/>
      <c r="B312" s="36" t="s">
        <v>417</v>
      </c>
      <c r="C312" s="37"/>
      <c r="D312" s="152">
        <f>D285+D298</f>
        <v>62.760999999999996</v>
      </c>
      <c r="E312" s="258">
        <f>E285+E298</f>
        <v>43.868000000000002</v>
      </c>
      <c r="F312" s="258">
        <f>F285+F298</f>
        <v>227.53199999999998</v>
      </c>
      <c r="G312" s="713">
        <f>G285+G298</f>
        <v>1649.8960000000002</v>
      </c>
      <c r="H312" s="560"/>
      <c r="I312" s="26"/>
    </row>
    <row r="313" spans="1:9" ht="16.5" customHeight="1">
      <c r="A313" s="429"/>
      <c r="B313" s="880" t="s">
        <v>11</v>
      </c>
      <c r="C313" s="1534">
        <v>0.6</v>
      </c>
      <c r="D313" s="1548">
        <v>54</v>
      </c>
      <c r="E313" s="1549">
        <v>55.2</v>
      </c>
      <c r="F313" s="1550">
        <v>229.8</v>
      </c>
      <c r="G313" s="1551">
        <v>1632</v>
      </c>
      <c r="H313" s="1557"/>
      <c r="I313" s="5"/>
    </row>
    <row r="314" spans="1:9" ht="15.75" customHeight="1" thickBot="1">
      <c r="A314" s="252"/>
      <c r="B314" s="856" t="s">
        <v>586</v>
      </c>
      <c r="C314" s="1529"/>
      <c r="D314" s="1820">
        <f>(D312*100/D606)-60</f>
        <v>9.7344444444444349</v>
      </c>
      <c r="E314" s="488">
        <f>(E312*100/E606)-60</f>
        <v>-12.317391304347822</v>
      </c>
      <c r="F314" s="488">
        <f>(F312*100/F606)-60</f>
        <v>-0.59216710182768395</v>
      </c>
      <c r="G314" s="1821">
        <f>(G312*100/G606)-60</f>
        <v>0.6579411764705938</v>
      </c>
      <c r="H314" s="5"/>
      <c r="I314" s="5"/>
    </row>
    <row r="315" spans="1:9" ht="14.25" customHeight="1" thickBot="1">
      <c r="H315" s="5"/>
      <c r="I315" s="5"/>
    </row>
    <row r="316" spans="1:9">
      <c r="A316" s="712"/>
      <c r="B316" s="36" t="s">
        <v>416</v>
      </c>
      <c r="C316" s="37"/>
      <c r="D316" s="152">
        <f>D298+D305</f>
        <v>46.034999999999997</v>
      </c>
      <c r="E316" s="258">
        <f>E298+E305</f>
        <v>36.437000000000005</v>
      </c>
      <c r="F316" s="258">
        <f>F298+F305</f>
        <v>169.49999999999997</v>
      </c>
      <c r="G316" s="713">
        <f>G298+G305</f>
        <v>1299.4659999999999</v>
      </c>
      <c r="H316" s="560"/>
      <c r="I316" s="26"/>
    </row>
    <row r="317" spans="1:9" ht="13.5" customHeight="1">
      <c r="A317" s="429"/>
      <c r="B317" s="880" t="s">
        <v>11</v>
      </c>
      <c r="C317" s="1534">
        <v>0.45</v>
      </c>
      <c r="D317" s="1544">
        <v>40.5</v>
      </c>
      <c r="E317" s="1545">
        <v>41.4</v>
      </c>
      <c r="F317" s="1546">
        <v>172.35</v>
      </c>
      <c r="G317" s="1547">
        <v>1224</v>
      </c>
      <c r="H317" s="1557"/>
      <c r="I317" s="5"/>
    </row>
    <row r="318" spans="1:9" ht="13.5" customHeight="1" thickBot="1">
      <c r="A318" s="252"/>
      <c r="B318" s="856" t="s">
        <v>586</v>
      </c>
      <c r="C318" s="1529"/>
      <c r="D318" s="1820">
        <f>(D316*100/D606)-45</f>
        <v>6.1499999999999986</v>
      </c>
      <c r="E318" s="488">
        <f>(E316*100/E606)-45</f>
        <v>-5.3945652173913032</v>
      </c>
      <c r="F318" s="488">
        <f>(F316*100/F606)-45</f>
        <v>-0.74412532637076367</v>
      </c>
      <c r="G318" s="1821">
        <f>(G316*100/G606)-45</f>
        <v>2.7744852941176461</v>
      </c>
      <c r="H318" s="5"/>
      <c r="I318" s="5"/>
    </row>
    <row r="319" spans="1:9" ht="15" customHeight="1" thickBot="1">
      <c r="H319" s="5"/>
      <c r="I319" s="5"/>
    </row>
    <row r="320" spans="1:9" ht="14.25" customHeight="1">
      <c r="A320" s="712"/>
      <c r="B320" s="36" t="s">
        <v>313</v>
      </c>
      <c r="C320" s="37"/>
      <c r="D320" s="157">
        <f>D285+D298+D305</f>
        <v>71.233999999999995</v>
      </c>
      <c r="E320" s="91">
        <f>E285+E298+E305</f>
        <v>56.056000000000004</v>
      </c>
      <c r="F320" s="91">
        <f>F285+F298+F305</f>
        <v>264.63299999999998</v>
      </c>
      <c r="G320" s="259">
        <f>G285+G298+G305</f>
        <v>1941.8000000000002</v>
      </c>
      <c r="H320" s="560"/>
      <c r="I320" s="26"/>
    </row>
    <row r="321" spans="1:9">
      <c r="A321" s="429"/>
      <c r="B321" s="880" t="s">
        <v>11</v>
      </c>
      <c r="C321" s="1534">
        <v>0.7</v>
      </c>
      <c r="D321" s="1544">
        <v>63</v>
      </c>
      <c r="E321" s="1545">
        <v>64.400000000000006</v>
      </c>
      <c r="F321" s="1546">
        <v>268.10000000000002</v>
      </c>
      <c r="G321" s="1547">
        <v>1904</v>
      </c>
      <c r="H321" s="1557"/>
      <c r="I321" s="5"/>
    </row>
    <row r="322" spans="1:9" ht="15" thickBot="1">
      <c r="A322" s="252"/>
      <c r="B322" s="856" t="s">
        <v>586</v>
      </c>
      <c r="C322" s="1529"/>
      <c r="D322" s="1820">
        <f>(D320*100/D606)-70</f>
        <v>9.1488888888888908</v>
      </c>
      <c r="E322" s="488">
        <f>(E320*100/E606)-70</f>
        <v>-9.0695652173913004</v>
      </c>
      <c r="F322" s="488">
        <f>(F320*100/F606)-70</f>
        <v>-0.905221932114884</v>
      </c>
      <c r="G322" s="1821">
        <f>(G320*100/G606)-70</f>
        <v>1.3897058823529562</v>
      </c>
      <c r="H322" s="5"/>
      <c r="I322" s="5"/>
    </row>
    <row r="323" spans="1:9">
      <c r="C323" s="11"/>
    </row>
    <row r="324" spans="1:9" ht="14.25" customHeight="1"/>
    <row r="325" spans="1:9" ht="14.25" customHeight="1"/>
    <row r="326" spans="1:9" ht="15.75" customHeight="1">
      <c r="C326" s="11" t="s">
        <v>253</v>
      </c>
    </row>
    <row r="327" spans="1:9">
      <c r="A327" s="2920" t="s">
        <v>601</v>
      </c>
      <c r="B327" s="2920"/>
      <c r="C327" s="2920"/>
      <c r="D327" s="2920"/>
      <c r="E327" s="2920"/>
      <c r="F327" s="2920"/>
      <c r="G327" s="2920"/>
      <c r="H327" s="2920"/>
      <c r="I327" s="2920"/>
    </row>
    <row r="328" spans="1:9" ht="15.75" customHeight="1">
      <c r="B328" s="21" t="s">
        <v>250</v>
      </c>
      <c r="D328"/>
      <c r="E328"/>
      <c r="F328" s="21"/>
      <c r="G328" s="21"/>
      <c r="H328" s="22"/>
      <c r="I328" s="22"/>
    </row>
    <row r="329" spans="1:9" ht="15.75" customHeight="1">
      <c r="A329" s="24" t="s">
        <v>436</v>
      </c>
      <c r="B329" s="22"/>
      <c r="C329"/>
      <c r="D329" s="24" t="s">
        <v>0</v>
      </c>
      <c r="E329"/>
      <c r="F329" s="2" t="s">
        <v>877</v>
      </c>
      <c r="G329" s="22"/>
      <c r="H329" s="22"/>
      <c r="I329" s="28"/>
    </row>
    <row r="330" spans="1:9" ht="21.75" customHeight="1" thickBot="1">
      <c r="C330" s="2232" t="s">
        <v>602</v>
      </c>
      <c r="D330"/>
      <c r="E330" s="427"/>
      <c r="F330" s="427"/>
      <c r="G330" s="427"/>
      <c r="H330" s="427"/>
      <c r="I330" s="22"/>
    </row>
    <row r="331" spans="1:9" ht="12" customHeight="1" thickBot="1">
      <c r="A331" s="2296" t="s">
        <v>221</v>
      </c>
      <c r="B331" s="702"/>
      <c r="C331" s="1064" t="s">
        <v>222</v>
      </c>
      <c r="D331" s="1065" t="s">
        <v>223</v>
      </c>
      <c r="E331" s="1065"/>
      <c r="F331" s="1065"/>
      <c r="G331" s="1066" t="s">
        <v>224</v>
      </c>
      <c r="H331" s="2297" t="s">
        <v>225</v>
      </c>
      <c r="I331" s="1067" t="s">
        <v>226</v>
      </c>
    </row>
    <row r="332" spans="1:9" ht="13.5" customHeight="1">
      <c r="A332" s="2298" t="s">
        <v>227</v>
      </c>
      <c r="B332" s="1068" t="s">
        <v>228</v>
      </c>
      <c r="C332" s="1069" t="s">
        <v>229</v>
      </c>
      <c r="D332" s="1070" t="s">
        <v>230</v>
      </c>
      <c r="E332" s="1070" t="s">
        <v>55</v>
      </c>
      <c r="F332" s="1070" t="s">
        <v>56</v>
      </c>
      <c r="G332" s="1071" t="s">
        <v>231</v>
      </c>
      <c r="H332" s="2299" t="s">
        <v>232</v>
      </c>
      <c r="I332" s="1072" t="s">
        <v>233</v>
      </c>
    </row>
    <row r="333" spans="1:9" ht="12" customHeight="1" thickBot="1">
      <c r="A333" s="2300"/>
      <c r="B333" s="1073"/>
      <c r="C333" s="1074"/>
      <c r="D333" s="1075" t="s">
        <v>6</v>
      </c>
      <c r="E333" s="1075" t="s">
        <v>7</v>
      </c>
      <c r="F333" s="1075" t="s">
        <v>8</v>
      </c>
      <c r="G333" s="1076" t="s">
        <v>234</v>
      </c>
      <c r="H333" s="2301" t="s">
        <v>590</v>
      </c>
      <c r="I333" s="1077" t="s">
        <v>235</v>
      </c>
    </row>
    <row r="334" spans="1:9" ht="11.25" customHeight="1">
      <c r="A334" s="702"/>
      <c r="B334" s="2613" t="s">
        <v>182</v>
      </c>
      <c r="C334" s="1079"/>
      <c r="D334" s="1080"/>
      <c r="E334" s="1081"/>
      <c r="F334" s="1081"/>
      <c r="G334" s="1082"/>
      <c r="H334" s="1083"/>
      <c r="I334" s="1084"/>
    </row>
    <row r="335" spans="1:9" ht="16.5" customHeight="1">
      <c r="A335" s="2083" t="s">
        <v>236</v>
      </c>
      <c r="B335" s="759" t="s">
        <v>324</v>
      </c>
      <c r="C335" s="958">
        <v>80</v>
      </c>
      <c r="D335" s="1035">
        <v>0.93400000000000005</v>
      </c>
      <c r="E335" s="747">
        <v>0.13400000000000001</v>
      </c>
      <c r="F335" s="747">
        <v>3.0667</v>
      </c>
      <c r="G335" s="817">
        <v>17.067</v>
      </c>
      <c r="H335" s="1047">
        <v>2</v>
      </c>
      <c r="I335" s="1048" t="s">
        <v>547</v>
      </c>
    </row>
    <row r="336" spans="1:9">
      <c r="A336" s="2084" t="s">
        <v>428</v>
      </c>
      <c r="B336" s="2614" t="s">
        <v>453</v>
      </c>
      <c r="C336" s="960">
        <v>165</v>
      </c>
      <c r="D336" s="548">
        <v>10.526</v>
      </c>
      <c r="E336" s="543">
        <v>18.516999999999999</v>
      </c>
      <c r="F336" s="1785">
        <v>2.3479999999999999</v>
      </c>
      <c r="G336" s="1441">
        <v>299.79599999999999</v>
      </c>
      <c r="H336" s="1090">
        <v>41</v>
      </c>
      <c r="I336" s="833" t="s">
        <v>678</v>
      </c>
    </row>
    <row r="337" spans="1:9" ht="15" customHeight="1">
      <c r="A337" s="2307"/>
      <c r="B337" s="2804" t="s">
        <v>455</v>
      </c>
      <c r="C337" s="2808">
        <v>35</v>
      </c>
      <c r="D337" s="2805">
        <v>0.59199999999999997</v>
      </c>
      <c r="E337" s="1775">
        <v>0.19900000000000001</v>
      </c>
      <c r="F337" s="1792">
        <v>2.1619999999999999</v>
      </c>
      <c r="G337" s="1788">
        <v>12.36</v>
      </c>
      <c r="H337" s="2806">
        <v>42</v>
      </c>
      <c r="I337" s="2807" t="s">
        <v>721</v>
      </c>
    </row>
    <row r="338" spans="1:9" ht="15" customHeight="1">
      <c r="A338" s="2086" t="s">
        <v>12</v>
      </c>
      <c r="B338" s="1038" t="s">
        <v>296</v>
      </c>
      <c r="C338" s="958">
        <v>200</v>
      </c>
      <c r="D338" s="1757">
        <v>6.1550000000000002</v>
      </c>
      <c r="E338" s="355">
        <v>4.952</v>
      </c>
      <c r="F338" s="355">
        <v>17.347999999999999</v>
      </c>
      <c r="G338" s="812">
        <v>137.64500000000001</v>
      </c>
      <c r="H338" s="1036">
        <v>67</v>
      </c>
      <c r="I338" s="833" t="s">
        <v>727</v>
      </c>
    </row>
    <row r="339" spans="1:9" ht="15" customHeight="1">
      <c r="A339" s="465" t="s">
        <v>244</v>
      </c>
      <c r="B339" s="1038" t="s">
        <v>10</v>
      </c>
      <c r="C339" s="958">
        <v>40</v>
      </c>
      <c r="D339" s="237">
        <v>2.1040000000000001</v>
      </c>
      <c r="E339" s="348">
        <v>0.28000000000000003</v>
      </c>
      <c r="F339" s="348">
        <v>16.32</v>
      </c>
      <c r="G339" s="817">
        <v>76.215999999999994</v>
      </c>
      <c r="H339" s="1039">
        <v>12</v>
      </c>
      <c r="I339" s="464" t="s">
        <v>9</v>
      </c>
    </row>
    <row r="340" spans="1:9">
      <c r="A340" s="465"/>
      <c r="B340" s="2614" t="s">
        <v>575</v>
      </c>
      <c r="C340" s="467">
        <v>20</v>
      </c>
      <c r="D340" s="1753">
        <v>1.1299999999999999</v>
      </c>
      <c r="E340" s="348">
        <v>0.24</v>
      </c>
      <c r="F340" s="348">
        <v>8.3699999999999992</v>
      </c>
      <c r="G340" s="772">
        <v>40.159999999999997</v>
      </c>
      <c r="H340" s="491">
        <v>13</v>
      </c>
      <c r="I340" s="460" t="s">
        <v>9</v>
      </c>
    </row>
    <row r="341" spans="1:9" ht="15" thickBot="1">
      <c r="A341" s="81"/>
      <c r="B341" s="2615" t="s">
        <v>658</v>
      </c>
      <c r="C341" s="2229">
        <v>100</v>
      </c>
      <c r="D341" s="487">
        <v>1.5</v>
      </c>
      <c r="E341" s="488">
        <v>3.9</v>
      </c>
      <c r="F341" s="488">
        <v>21.8</v>
      </c>
      <c r="G341" s="2124">
        <v>98.6</v>
      </c>
      <c r="H341" s="2904">
        <v>81</v>
      </c>
      <c r="I341" s="457" t="s">
        <v>651</v>
      </c>
    </row>
    <row r="342" spans="1:9" ht="17.25" customHeight="1">
      <c r="A342" s="469" t="s">
        <v>251</v>
      </c>
      <c r="B342" s="90"/>
      <c r="C342" s="182">
        <f>SUM(C335:C341)</f>
        <v>640</v>
      </c>
      <c r="D342" s="470">
        <f>SUM(D335:D341)</f>
        <v>22.940999999999999</v>
      </c>
      <c r="E342" s="793">
        <f>SUM(E335:E341)</f>
        <v>28.221999999999998</v>
      </c>
      <c r="F342" s="816">
        <f>SUM(F335:F341)</f>
        <v>71.414699999999996</v>
      </c>
      <c r="G342" s="1825">
        <f>SUM(G335:G341)</f>
        <v>681.84400000000005</v>
      </c>
      <c r="H342" s="2905"/>
      <c r="I342" s="2906"/>
    </row>
    <row r="343" spans="1:9" ht="15" customHeight="1">
      <c r="A343" s="872"/>
      <c r="B343" s="1540" t="s">
        <v>11</v>
      </c>
      <c r="C343" s="1528">
        <v>0.25</v>
      </c>
      <c r="D343" s="1544">
        <v>22.5</v>
      </c>
      <c r="E343" s="1545">
        <v>23</v>
      </c>
      <c r="F343" s="1546">
        <v>95.75</v>
      </c>
      <c r="G343" s="1547">
        <v>680</v>
      </c>
      <c r="H343" s="2907"/>
      <c r="I343" s="1498"/>
    </row>
    <row r="344" spans="1:9" ht="14.25" customHeight="1" thickBot="1">
      <c r="A344" s="252"/>
      <c r="B344" s="856" t="s">
        <v>586</v>
      </c>
      <c r="C344" s="1529"/>
      <c r="D344" s="1820">
        <f>(D342*100/D606)-25</f>
        <v>0.48999999999999844</v>
      </c>
      <c r="E344" s="488">
        <f>(E342*100/E606)-25</f>
        <v>5.6760869565217362</v>
      </c>
      <c r="F344" s="488">
        <f>(F342*100/F606)-25</f>
        <v>-6.3538642297650156</v>
      </c>
      <c r="G344" s="1821">
        <f>(G342*100/G606)-25</f>
        <v>6.7794117647061114E-2</v>
      </c>
      <c r="H344" s="473"/>
      <c r="I344" s="481"/>
    </row>
    <row r="345" spans="1:9" ht="12" customHeight="1">
      <c r="A345" s="85"/>
      <c r="B345" s="1100" t="s">
        <v>142</v>
      </c>
      <c r="C345" s="85"/>
      <c r="D345" s="5"/>
      <c r="E345" s="474"/>
      <c r="F345" s="474"/>
      <c r="G345" s="474"/>
      <c r="H345" s="476"/>
      <c r="I345" s="476"/>
    </row>
    <row r="346" spans="1:9" ht="12" customHeight="1">
      <c r="A346" s="80"/>
      <c r="B346" s="759" t="s">
        <v>703</v>
      </c>
      <c r="C346" s="958">
        <v>80</v>
      </c>
      <c r="D346" s="237">
        <v>0.64</v>
      </c>
      <c r="E346" s="348">
        <v>0.1</v>
      </c>
      <c r="F346" s="348">
        <v>2</v>
      </c>
      <c r="G346" s="817">
        <v>11.3</v>
      </c>
      <c r="H346" s="1047">
        <v>1</v>
      </c>
      <c r="I346" s="1048" t="s">
        <v>546</v>
      </c>
    </row>
    <row r="347" spans="1:9" ht="14.25" customHeight="1">
      <c r="A347" s="80"/>
      <c r="B347" s="603" t="s">
        <v>320</v>
      </c>
      <c r="C347" s="467">
        <v>250</v>
      </c>
      <c r="D347" s="1753">
        <v>2.702</v>
      </c>
      <c r="E347" s="355">
        <v>3.5960000000000001</v>
      </c>
      <c r="F347" s="355">
        <v>25.349</v>
      </c>
      <c r="G347" s="555">
        <v>144.30500000000001</v>
      </c>
      <c r="H347" s="557">
        <v>18</v>
      </c>
      <c r="I347" s="457" t="s">
        <v>728</v>
      </c>
    </row>
    <row r="348" spans="1:9" ht="12" customHeight="1">
      <c r="A348" s="458" t="s">
        <v>236</v>
      </c>
      <c r="B348" s="694" t="s">
        <v>217</v>
      </c>
      <c r="C348" s="467">
        <v>180</v>
      </c>
      <c r="D348" s="1753">
        <v>3.62</v>
      </c>
      <c r="E348" s="1757">
        <v>21.245000000000001</v>
      </c>
      <c r="F348" s="355">
        <v>17.753</v>
      </c>
      <c r="G348" s="772">
        <v>296.14999999999998</v>
      </c>
      <c r="H348" s="463">
        <v>33</v>
      </c>
      <c r="I348" s="464" t="s">
        <v>723</v>
      </c>
    </row>
    <row r="349" spans="1:9" ht="12" customHeight="1">
      <c r="A349" s="461" t="s">
        <v>428</v>
      </c>
      <c r="B349" s="1117" t="s">
        <v>407</v>
      </c>
      <c r="C349" s="467">
        <v>100</v>
      </c>
      <c r="D349" s="237">
        <v>13.699</v>
      </c>
      <c r="E349" s="355">
        <v>11.069000000000001</v>
      </c>
      <c r="F349" s="355">
        <v>17.869</v>
      </c>
      <c r="G349" s="886">
        <v>242.68</v>
      </c>
      <c r="H349" s="463">
        <v>49</v>
      </c>
      <c r="I349" s="464" t="s">
        <v>724</v>
      </c>
    </row>
    <row r="350" spans="1:9" ht="12.75" customHeight="1">
      <c r="A350" s="462" t="s">
        <v>12</v>
      </c>
      <c r="B350" s="745" t="s">
        <v>141</v>
      </c>
      <c r="C350" s="467">
        <v>200</v>
      </c>
      <c r="D350" s="237">
        <v>1</v>
      </c>
      <c r="E350" s="348">
        <v>0</v>
      </c>
      <c r="F350" s="348">
        <v>16.920000000000002</v>
      </c>
      <c r="G350" s="551">
        <v>71.680000000000007</v>
      </c>
      <c r="H350" s="484">
        <v>65</v>
      </c>
      <c r="I350" s="464" t="s">
        <v>681</v>
      </c>
    </row>
    <row r="351" spans="1:9" ht="15" customHeight="1">
      <c r="A351" s="465" t="s">
        <v>244</v>
      </c>
      <c r="B351" s="745" t="s">
        <v>10</v>
      </c>
      <c r="C351" s="958">
        <v>60</v>
      </c>
      <c r="D351" s="1762">
        <v>3.1560000000000001</v>
      </c>
      <c r="E351" s="1009">
        <v>0.42</v>
      </c>
      <c r="F351" s="1009">
        <v>24.48</v>
      </c>
      <c r="G351" s="1795">
        <v>114.34</v>
      </c>
      <c r="H351" s="1039">
        <v>12</v>
      </c>
      <c r="I351" s="464" t="s">
        <v>9</v>
      </c>
    </row>
    <row r="352" spans="1:9" ht="14.25" customHeight="1" thickBot="1">
      <c r="A352" s="81"/>
      <c r="B352" s="969" t="s">
        <v>575</v>
      </c>
      <c r="C352" s="1042">
        <v>40</v>
      </c>
      <c r="D352" s="356">
        <v>2.2599999999999998</v>
      </c>
      <c r="E352" s="358">
        <v>0.48</v>
      </c>
      <c r="F352" s="358">
        <v>16.739999999999998</v>
      </c>
      <c r="G352" s="772">
        <f t="shared" ref="G352" si="5">F352*4+E352*9+D352*4</f>
        <v>80.319999999999993</v>
      </c>
      <c r="H352" s="491">
        <v>13</v>
      </c>
      <c r="I352" s="460" t="s">
        <v>9</v>
      </c>
    </row>
    <row r="353" spans="1:9" ht="12" customHeight="1">
      <c r="A353" s="469" t="s">
        <v>239</v>
      </c>
      <c r="B353" s="1112"/>
      <c r="C353" s="182">
        <f>SUM(C346:C352)</f>
        <v>910</v>
      </c>
      <c r="D353" s="479">
        <f>SUM(D346:D352)</f>
        <v>27.076999999999998</v>
      </c>
      <c r="E353" s="793">
        <f>SUM(E346:E352)</f>
        <v>36.910000000000004</v>
      </c>
      <c r="F353" s="480">
        <f>SUM(F346:F352)</f>
        <v>121.111</v>
      </c>
      <c r="G353" s="1825">
        <f>SUM(G346:G352)</f>
        <v>960.77500000000009</v>
      </c>
      <c r="H353" s="2905"/>
      <c r="I353" s="2906"/>
    </row>
    <row r="354" spans="1:9" ht="14.25" customHeight="1">
      <c r="A354" s="429"/>
      <c r="B354" s="1530" t="s">
        <v>11</v>
      </c>
      <c r="C354" s="1534">
        <v>0.35</v>
      </c>
      <c r="D354" s="1544">
        <v>31.5</v>
      </c>
      <c r="E354" s="1545">
        <v>32.200000000000003</v>
      </c>
      <c r="F354" s="1546">
        <v>134.05000000000001</v>
      </c>
      <c r="G354" s="1547">
        <v>952</v>
      </c>
      <c r="H354" s="2907"/>
      <c r="I354" s="1498"/>
    </row>
    <row r="355" spans="1:9" ht="12" customHeight="1" thickBot="1">
      <c r="A355" s="252"/>
      <c r="B355" s="856" t="s">
        <v>586</v>
      </c>
      <c r="C355" s="1529"/>
      <c r="D355" s="1820">
        <f>(D353*100/D606)-35</f>
        <v>-4.9144444444444453</v>
      </c>
      <c r="E355" s="488">
        <f>(E353*100/E606)-35</f>
        <v>5.1195652173913118</v>
      </c>
      <c r="F355" s="488">
        <f>(F353*100/F606)-35</f>
        <v>-3.3783289817232358</v>
      </c>
      <c r="G355" s="1821">
        <f>(G353*100/G606)-35</f>
        <v>0.32261029411765207</v>
      </c>
      <c r="H355" s="473"/>
      <c r="I355" s="481"/>
    </row>
    <row r="356" spans="1:9">
      <c r="A356" s="85"/>
      <c r="B356" s="1113" t="s">
        <v>287</v>
      </c>
      <c r="C356" s="85"/>
      <c r="D356" s="5"/>
      <c r="E356" s="590"/>
      <c r="F356" s="590"/>
      <c r="G356" s="590"/>
      <c r="H356" s="476"/>
      <c r="I356" s="476"/>
    </row>
    <row r="357" spans="1:9" ht="12.75" customHeight="1">
      <c r="A357" s="80"/>
      <c r="B357" s="1038" t="s">
        <v>296</v>
      </c>
      <c r="C357" s="958">
        <v>200</v>
      </c>
      <c r="D357" s="1757">
        <v>6.1550000000000002</v>
      </c>
      <c r="E357" s="355">
        <v>4.952</v>
      </c>
      <c r="F357" s="355">
        <v>17.347999999999999</v>
      </c>
      <c r="G357" s="812">
        <v>137.64500000000001</v>
      </c>
      <c r="H357" s="477">
        <v>67</v>
      </c>
      <c r="I357" s="460" t="s">
        <v>727</v>
      </c>
    </row>
    <row r="358" spans="1:9" ht="11.25" customHeight="1" thickBot="1">
      <c r="A358" s="81"/>
      <c r="B358" s="969" t="s">
        <v>394</v>
      </c>
      <c r="C358" s="478" t="s">
        <v>569</v>
      </c>
      <c r="D358" s="1782">
        <v>3.8159999999999998</v>
      </c>
      <c r="E358" s="1791">
        <v>7.633</v>
      </c>
      <c r="F358" s="1782">
        <v>22.47</v>
      </c>
      <c r="G358" s="1141">
        <v>132.84100000000001</v>
      </c>
      <c r="H358" s="602">
        <v>32</v>
      </c>
      <c r="I358" s="460" t="s">
        <v>726</v>
      </c>
    </row>
    <row r="359" spans="1:9">
      <c r="A359" s="469" t="s">
        <v>312</v>
      </c>
      <c r="B359" s="391"/>
      <c r="C359" s="182">
        <f>C357+155+25</f>
        <v>380</v>
      </c>
      <c r="D359" s="479">
        <f>SUM(D357:D358)</f>
        <v>9.9710000000000001</v>
      </c>
      <c r="E359" s="471">
        <f>SUM(E357:E358)</f>
        <v>12.585000000000001</v>
      </c>
      <c r="F359" s="480">
        <f>SUM(F357:F358)</f>
        <v>39.817999999999998</v>
      </c>
      <c r="G359" s="556">
        <f>SUM(G357:G358)</f>
        <v>270.48599999999999</v>
      </c>
      <c r="H359" s="2905"/>
      <c r="I359" s="2906"/>
    </row>
    <row r="360" spans="1:9" ht="14.25" customHeight="1">
      <c r="A360" s="872"/>
      <c r="B360" s="1540" t="s">
        <v>11</v>
      </c>
      <c r="C360" s="1528">
        <v>0.1</v>
      </c>
      <c r="D360" s="1544">
        <v>9</v>
      </c>
      <c r="E360" s="1545">
        <v>9.1999999999999993</v>
      </c>
      <c r="F360" s="1546">
        <v>38.299999999999997</v>
      </c>
      <c r="G360" s="1547">
        <v>272</v>
      </c>
      <c r="H360" s="2907"/>
      <c r="I360" s="1498"/>
    </row>
    <row r="361" spans="1:9" ht="12.75" customHeight="1" thickBot="1">
      <c r="A361" s="252"/>
      <c r="B361" s="856" t="s">
        <v>586</v>
      </c>
      <c r="C361" s="1529"/>
      <c r="D361" s="1820">
        <f>(D359*100/D606)-10</f>
        <v>1.0788888888888888</v>
      </c>
      <c r="E361" s="488">
        <f>(E359*100/E606)-10</f>
        <v>3.679347826086957</v>
      </c>
      <c r="F361" s="488">
        <f>(F359*100/F606)-10</f>
        <v>0.39634464751958198</v>
      </c>
      <c r="G361" s="1821">
        <f>(G359*100/G606)-10</f>
        <v>-5.5661764705883243E-2</v>
      </c>
      <c r="H361" s="473"/>
      <c r="I361" s="481"/>
    </row>
    <row r="362" spans="1:9" ht="12" customHeight="1">
      <c r="A362" s="10"/>
      <c r="B362" s="10"/>
      <c r="C362" s="5"/>
      <c r="D362" s="5"/>
      <c r="E362" s="5"/>
      <c r="F362" s="5"/>
      <c r="G362" s="5"/>
      <c r="H362" s="5"/>
      <c r="I362" s="5"/>
    </row>
    <row r="363" spans="1:9" ht="12.75" customHeight="1" thickBot="1">
      <c r="A363" s="105"/>
      <c r="B363" s="524"/>
      <c r="C363" s="121"/>
      <c r="D363" s="575"/>
      <c r="E363" s="575"/>
      <c r="F363" s="575"/>
      <c r="G363" s="536"/>
      <c r="H363" s="121"/>
      <c r="I363" s="121"/>
    </row>
    <row r="364" spans="1:9" ht="12.75" customHeight="1">
      <c r="A364" s="712"/>
      <c r="B364" s="36" t="s">
        <v>417</v>
      </c>
      <c r="C364" s="37"/>
      <c r="D364" s="152">
        <f>D342+D353</f>
        <v>50.018000000000001</v>
      </c>
      <c r="E364" s="258">
        <f>E342+E353</f>
        <v>65.132000000000005</v>
      </c>
      <c r="F364" s="258">
        <f>F342+F353</f>
        <v>192.5257</v>
      </c>
      <c r="G364" s="713">
        <f>G342+G353</f>
        <v>1642.6190000000001</v>
      </c>
      <c r="H364" s="560"/>
      <c r="I364" s="26"/>
    </row>
    <row r="365" spans="1:9" ht="15" customHeight="1">
      <c r="A365" s="429"/>
      <c r="B365" s="880" t="s">
        <v>11</v>
      </c>
      <c r="C365" s="1528">
        <v>0.6</v>
      </c>
      <c r="D365" s="1548">
        <v>54</v>
      </c>
      <c r="E365" s="1549">
        <v>55.2</v>
      </c>
      <c r="F365" s="1550">
        <v>229.8</v>
      </c>
      <c r="G365" s="1551">
        <v>1632</v>
      </c>
      <c r="H365" s="2913"/>
      <c r="I365" s="5"/>
    </row>
    <row r="366" spans="1:9" ht="11.25" customHeight="1" thickBot="1">
      <c r="A366" s="252"/>
      <c r="B366" s="856" t="s">
        <v>586</v>
      </c>
      <c r="C366" s="1529"/>
      <c r="D366" s="1820">
        <f>(D364*100/D606)-60</f>
        <v>-4.4244444444444397</v>
      </c>
      <c r="E366" s="488">
        <f>(E364*100/E606)-60</f>
        <v>10.795652173913055</v>
      </c>
      <c r="F366" s="488">
        <f>(F364*100/F606)-60</f>
        <v>-9.7321932114882514</v>
      </c>
      <c r="G366" s="1821">
        <f>(G364*100/G606)-60</f>
        <v>0.39040441176471319</v>
      </c>
      <c r="H366" s="5"/>
      <c r="I366" s="5"/>
    </row>
    <row r="367" spans="1:9" ht="12.75" customHeight="1" thickBot="1">
      <c r="H367" s="5"/>
      <c r="I367" s="5"/>
    </row>
    <row r="368" spans="1:9">
      <c r="A368" s="712"/>
      <c r="B368" s="36" t="s">
        <v>416</v>
      </c>
      <c r="C368" s="37"/>
      <c r="D368" s="152">
        <f>D353+D359</f>
        <v>37.048000000000002</v>
      </c>
      <c r="E368" s="258">
        <f>E353+E359</f>
        <v>49.495000000000005</v>
      </c>
      <c r="F368" s="258">
        <f>F353+F359</f>
        <v>160.929</v>
      </c>
      <c r="G368" s="713">
        <f>G353+G359</f>
        <v>1231.261</v>
      </c>
      <c r="H368" s="560"/>
      <c r="I368" s="26"/>
    </row>
    <row r="369" spans="1:9" ht="13.5" customHeight="1">
      <c r="A369" s="429"/>
      <c r="B369" s="880" t="s">
        <v>11</v>
      </c>
      <c r="C369" s="1528">
        <v>0.45</v>
      </c>
      <c r="D369" s="1544">
        <v>40.5</v>
      </c>
      <c r="E369" s="1545">
        <v>41.4</v>
      </c>
      <c r="F369" s="1546">
        <v>172.35</v>
      </c>
      <c r="G369" s="1547">
        <v>1224</v>
      </c>
      <c r="H369" s="1557"/>
      <c r="I369" s="5"/>
    </row>
    <row r="370" spans="1:9" ht="12" customHeight="1" thickBot="1">
      <c r="A370" s="252"/>
      <c r="B370" s="856" t="s">
        <v>586</v>
      </c>
      <c r="C370" s="1529"/>
      <c r="D370" s="1820">
        <f>(D368*100/D606)-45</f>
        <v>-3.8355555555555512</v>
      </c>
      <c r="E370" s="488">
        <f>(E368*100/E606)-45</f>
        <v>8.7989130434782581</v>
      </c>
      <c r="F370" s="488">
        <f>(F368*100/F606)-45</f>
        <v>-2.9819843342036592</v>
      </c>
      <c r="G370" s="1821">
        <f>(G368*100/G606)-45</f>
        <v>0.2669485294117635</v>
      </c>
      <c r="H370" s="5"/>
      <c r="I370" s="5"/>
    </row>
    <row r="371" spans="1:9" ht="13.5" customHeight="1" thickBot="1">
      <c r="H371" s="5"/>
      <c r="I371" s="5"/>
    </row>
    <row r="372" spans="1:9" ht="12.75" customHeight="1">
      <c r="A372" s="712"/>
      <c r="B372" s="36" t="s">
        <v>313</v>
      </c>
      <c r="C372" s="37"/>
      <c r="D372" s="970">
        <f>D342+D353+D359</f>
        <v>59.989000000000004</v>
      </c>
      <c r="E372" s="91">
        <f>E342+E353+E359</f>
        <v>77.717000000000013</v>
      </c>
      <c r="F372" s="91">
        <f>F342+F353+F359</f>
        <v>232.34370000000001</v>
      </c>
      <c r="G372" s="259">
        <f>G342+G353+G359</f>
        <v>1913.105</v>
      </c>
      <c r="H372" s="560"/>
      <c r="I372" s="26"/>
    </row>
    <row r="373" spans="1:9" ht="13.5" customHeight="1">
      <c r="A373" s="429"/>
      <c r="B373" s="880" t="s">
        <v>11</v>
      </c>
      <c r="C373" s="1528">
        <v>0.7</v>
      </c>
      <c r="D373" s="1544">
        <v>63</v>
      </c>
      <c r="E373" s="1545">
        <v>64.400000000000006</v>
      </c>
      <c r="F373" s="1546">
        <v>268.10000000000002</v>
      </c>
      <c r="G373" s="1547">
        <v>1904</v>
      </c>
      <c r="H373" s="1557"/>
      <c r="I373" s="5"/>
    </row>
    <row r="374" spans="1:9" ht="15" thickBot="1">
      <c r="A374" s="252"/>
      <c r="B374" s="856" t="s">
        <v>586</v>
      </c>
      <c r="C374" s="1529"/>
      <c r="D374" s="1820">
        <f>(D372*100/D606)-70</f>
        <v>-3.3455555555555492</v>
      </c>
      <c r="E374" s="488">
        <f>(E372*100/E606)-70</f>
        <v>14.475000000000023</v>
      </c>
      <c r="F374" s="488">
        <f>(F372*100/F606)-70</f>
        <v>-9.3358485639686606</v>
      </c>
      <c r="G374" s="1821">
        <f>(G372*100/G606)-70</f>
        <v>0.33474264705881751</v>
      </c>
      <c r="H374" s="5"/>
      <c r="I374" s="5"/>
    </row>
    <row r="375" spans="1:9" ht="13.5" customHeight="1"/>
    <row r="376" spans="1:9">
      <c r="G376" s="496"/>
    </row>
    <row r="377" spans="1:9">
      <c r="D377" s="160"/>
      <c r="E377" s="2293"/>
      <c r="F377" s="160"/>
      <c r="G377" s="93"/>
      <c r="H377" s="496"/>
    </row>
    <row r="378" spans="1:9" ht="14.25" customHeight="1">
      <c r="D378" s="561"/>
      <c r="E378" s="561"/>
      <c r="F378" s="561"/>
      <c r="G378" s="5"/>
    </row>
    <row r="379" spans="1:9" ht="14.25" customHeight="1">
      <c r="D379" s="561"/>
      <c r="E379" s="561"/>
      <c r="F379" s="561"/>
      <c r="G379" s="561"/>
    </row>
    <row r="380" spans="1:9" ht="12" customHeight="1"/>
    <row r="381" spans="1:9" ht="12.75" customHeight="1"/>
    <row r="386" spans="1:9">
      <c r="C386" s="11" t="s">
        <v>253</v>
      </c>
    </row>
    <row r="387" spans="1:9">
      <c r="A387" s="2920" t="s">
        <v>601</v>
      </c>
      <c r="B387" s="2920"/>
      <c r="C387" s="2920"/>
      <c r="D387" s="2920"/>
      <c r="E387" s="2920"/>
      <c r="F387" s="2920"/>
      <c r="G387" s="2920"/>
      <c r="H387" s="2920"/>
      <c r="I387" s="2920"/>
    </row>
    <row r="388" spans="1:9">
      <c r="B388" s="21" t="s">
        <v>250</v>
      </c>
      <c r="D388"/>
      <c r="E388"/>
      <c r="F388" s="21"/>
      <c r="G388" s="21"/>
      <c r="H388" s="22"/>
      <c r="I388" s="22"/>
    </row>
    <row r="389" spans="1:9" ht="15.6">
      <c r="A389" s="24" t="s">
        <v>436</v>
      </c>
      <c r="B389" s="22"/>
      <c r="C389"/>
      <c r="D389" s="24" t="s">
        <v>0</v>
      </c>
      <c r="E389"/>
      <c r="F389" s="2" t="s">
        <v>877</v>
      </c>
      <c r="G389" s="22"/>
      <c r="H389" s="22"/>
      <c r="I389" s="28"/>
    </row>
    <row r="390" spans="1:9" ht="21.6" thickBot="1">
      <c r="C390" s="27" t="s">
        <v>602</v>
      </c>
      <c r="D390"/>
      <c r="E390"/>
      <c r="G390" s="21"/>
      <c r="H390" s="22"/>
      <c r="I390" s="22"/>
    </row>
    <row r="391" spans="1:9" ht="15" thickBot="1">
      <c r="A391" s="433" t="s">
        <v>221</v>
      </c>
      <c r="B391" s="85"/>
      <c r="C391" s="434" t="s">
        <v>222</v>
      </c>
      <c r="D391" s="368" t="s">
        <v>223</v>
      </c>
      <c r="E391" s="368"/>
      <c r="F391" s="368"/>
      <c r="G391" s="435" t="s">
        <v>224</v>
      </c>
      <c r="H391" s="436" t="s">
        <v>225</v>
      </c>
      <c r="I391" s="437" t="s">
        <v>226</v>
      </c>
    </row>
    <row r="392" spans="1:9">
      <c r="A392" s="438" t="s">
        <v>227</v>
      </c>
      <c r="B392" s="439" t="s">
        <v>228</v>
      </c>
      <c r="C392" s="440" t="s">
        <v>229</v>
      </c>
      <c r="D392" s="441" t="s">
        <v>230</v>
      </c>
      <c r="E392" s="441" t="s">
        <v>55</v>
      </c>
      <c r="F392" s="441" t="s">
        <v>56</v>
      </c>
      <c r="G392" s="442" t="s">
        <v>231</v>
      </c>
      <c r="H392" s="443" t="s">
        <v>232</v>
      </c>
      <c r="I392" s="444" t="s">
        <v>233</v>
      </c>
    </row>
    <row r="393" spans="1:9" ht="15" thickBot="1">
      <c r="A393" s="445"/>
      <c r="B393" s="482"/>
      <c r="C393" s="446"/>
      <c r="D393" s="447" t="s">
        <v>6</v>
      </c>
      <c r="E393" s="447" t="s">
        <v>7</v>
      </c>
      <c r="F393" s="447" t="s">
        <v>8</v>
      </c>
      <c r="G393" s="448" t="s">
        <v>234</v>
      </c>
      <c r="H393" s="449" t="s">
        <v>590</v>
      </c>
      <c r="I393" s="450" t="s">
        <v>235</v>
      </c>
    </row>
    <row r="394" spans="1:9">
      <c r="A394" s="85"/>
      <c r="B394" s="176" t="s">
        <v>182</v>
      </c>
      <c r="C394" s="451"/>
      <c r="D394" s="452"/>
      <c r="E394" s="453"/>
      <c r="F394" s="453"/>
      <c r="G394" s="554"/>
      <c r="H394" s="490"/>
      <c r="I394" s="456"/>
    </row>
    <row r="395" spans="1:9">
      <c r="A395" s="458" t="s">
        <v>236</v>
      </c>
      <c r="B395" s="759" t="s">
        <v>703</v>
      </c>
      <c r="C395" s="958">
        <v>80</v>
      </c>
      <c r="D395" s="237">
        <v>0.64</v>
      </c>
      <c r="E395" s="348">
        <v>0.1</v>
      </c>
      <c r="F395" s="348">
        <v>2</v>
      </c>
      <c r="G395" s="817">
        <v>11.3</v>
      </c>
      <c r="H395" s="1047">
        <v>1</v>
      </c>
      <c r="I395" s="1048" t="s">
        <v>546</v>
      </c>
    </row>
    <row r="396" spans="1:9">
      <c r="A396" s="461"/>
      <c r="B396" s="1513" t="s">
        <v>857</v>
      </c>
      <c r="C396" s="2834">
        <v>100</v>
      </c>
      <c r="D396" s="237">
        <v>13.52</v>
      </c>
      <c r="E396" s="348">
        <v>13.99</v>
      </c>
      <c r="F396" s="348">
        <v>6.048</v>
      </c>
      <c r="G396" s="772">
        <v>212.18199999999999</v>
      </c>
      <c r="H396" s="1047">
        <v>56</v>
      </c>
      <c r="I396" s="1048" t="s">
        <v>858</v>
      </c>
    </row>
    <row r="397" spans="1:9">
      <c r="A397" s="461" t="s">
        <v>428</v>
      </c>
      <c r="B397" s="1049" t="s">
        <v>849</v>
      </c>
      <c r="C397" s="960">
        <v>180</v>
      </c>
      <c r="D397" s="343">
        <v>5.8730000000000002</v>
      </c>
      <c r="E397" s="898">
        <v>4.6470000000000002</v>
      </c>
      <c r="F397" s="1785">
        <v>35.218000000000004</v>
      </c>
      <c r="G397" s="1441">
        <v>206.63</v>
      </c>
      <c r="H397" s="1050">
        <v>31</v>
      </c>
      <c r="I397" s="833" t="s">
        <v>869</v>
      </c>
    </row>
    <row r="398" spans="1:9" ht="15.6">
      <c r="A398" s="462" t="s">
        <v>12</v>
      </c>
      <c r="B398" s="759" t="s">
        <v>190</v>
      </c>
      <c r="C398" s="467">
        <v>200</v>
      </c>
      <c r="D398" s="1753">
        <v>0.4</v>
      </c>
      <c r="E398" s="355">
        <v>0</v>
      </c>
      <c r="F398" s="355">
        <v>19.86</v>
      </c>
      <c r="G398" s="817">
        <v>80.766000000000005</v>
      </c>
      <c r="H398" s="1039">
        <v>74</v>
      </c>
      <c r="I398" s="457" t="s">
        <v>677</v>
      </c>
    </row>
    <row r="399" spans="1:9">
      <c r="A399" s="465" t="s">
        <v>245</v>
      </c>
      <c r="B399" s="759" t="s">
        <v>10</v>
      </c>
      <c r="C399" s="958">
        <v>20</v>
      </c>
      <c r="D399" s="237">
        <v>1.052</v>
      </c>
      <c r="E399" s="348">
        <v>0.14000000000000001</v>
      </c>
      <c r="F399" s="348">
        <v>8.16</v>
      </c>
      <c r="G399" s="812">
        <v>38.113999999999997</v>
      </c>
      <c r="H399" s="1039">
        <v>12</v>
      </c>
      <c r="I399" s="464" t="s">
        <v>9</v>
      </c>
    </row>
    <row r="400" spans="1:9" ht="15" thickBot="1">
      <c r="A400" s="975"/>
      <c r="B400" s="764" t="s">
        <v>575</v>
      </c>
      <c r="C400" s="1042">
        <v>40</v>
      </c>
      <c r="D400" s="356">
        <v>2.2599999999999998</v>
      </c>
      <c r="E400" s="358">
        <v>0.48</v>
      </c>
      <c r="F400" s="358">
        <v>16.739999999999998</v>
      </c>
      <c r="G400" s="772">
        <f t="shared" ref="G400" si="6">F400*4+E400*9+D400*4</f>
        <v>80.319999999999993</v>
      </c>
      <c r="H400" s="491">
        <v>13</v>
      </c>
      <c r="I400" s="460" t="s">
        <v>9</v>
      </c>
    </row>
    <row r="401" spans="1:9">
      <c r="A401" s="469" t="s">
        <v>251</v>
      </c>
      <c r="C401" s="182">
        <f>SUM(C395:C400)</f>
        <v>620</v>
      </c>
      <c r="D401" s="470">
        <f>SUM(D395:D400)</f>
        <v>23.744999999999997</v>
      </c>
      <c r="E401" s="793">
        <f>SUM(E395:E400)</f>
        <v>19.357000000000003</v>
      </c>
      <c r="F401" s="472">
        <f>SUM(F395:F400)</f>
        <v>88.025999999999996</v>
      </c>
      <c r="G401" s="1825">
        <f>SUM(G395:G400)</f>
        <v>629.3119999999999</v>
      </c>
      <c r="H401" s="2905"/>
      <c r="I401" s="2906"/>
    </row>
    <row r="402" spans="1:9">
      <c r="A402" s="429"/>
      <c r="B402" s="880" t="s">
        <v>11</v>
      </c>
      <c r="C402" s="1528">
        <v>0.25</v>
      </c>
      <c r="D402" s="1544">
        <v>22.5</v>
      </c>
      <c r="E402" s="1545">
        <v>23</v>
      </c>
      <c r="F402" s="1546">
        <v>95.75</v>
      </c>
      <c r="G402" s="1547">
        <v>680</v>
      </c>
      <c r="H402" s="2907"/>
      <c r="I402" s="1498"/>
    </row>
    <row r="403" spans="1:9" ht="15" thickBot="1">
      <c r="A403" s="252"/>
      <c r="B403" s="856" t="s">
        <v>586</v>
      </c>
      <c r="C403" s="1529"/>
      <c r="D403" s="1820">
        <f>(D401*100/D606)-25</f>
        <v>1.3833333333333293</v>
      </c>
      <c r="E403" s="488">
        <f>(E401*100/E606)-25</f>
        <v>-3.9597826086956509</v>
      </c>
      <c r="F403" s="488">
        <f>(F401*100/F606)-25</f>
        <v>-2.0167101827676248</v>
      </c>
      <c r="G403" s="1821">
        <f>(G401*100/G606)-25</f>
        <v>-1.8635294117647092</v>
      </c>
      <c r="H403" s="473"/>
      <c r="I403" s="481"/>
    </row>
    <row r="404" spans="1:9">
      <c r="A404" s="85"/>
      <c r="B404" s="176" t="s">
        <v>142</v>
      </c>
      <c r="C404" s="85"/>
      <c r="D404" s="5"/>
      <c r="E404" s="474"/>
      <c r="F404" s="474"/>
      <c r="G404" s="474"/>
      <c r="H404" s="476"/>
      <c r="I404" s="476"/>
    </row>
    <row r="405" spans="1:9">
      <c r="A405" s="458" t="s">
        <v>236</v>
      </c>
      <c r="B405" s="2794" t="s">
        <v>805</v>
      </c>
      <c r="C405" s="459">
        <v>80</v>
      </c>
      <c r="D405" s="1009">
        <v>1.3</v>
      </c>
      <c r="E405" s="1009">
        <v>8.1</v>
      </c>
      <c r="F405" s="1009">
        <v>7.7</v>
      </c>
      <c r="G405" s="812">
        <v>108.7</v>
      </c>
      <c r="H405" s="491">
        <v>5</v>
      </c>
      <c r="I405" s="2021" t="s">
        <v>838</v>
      </c>
    </row>
    <row r="406" spans="1:9">
      <c r="A406" s="461" t="s">
        <v>428</v>
      </c>
      <c r="B406" s="2884" t="s">
        <v>839</v>
      </c>
      <c r="C406" s="459">
        <v>250</v>
      </c>
      <c r="D406" s="1755">
        <v>2.895</v>
      </c>
      <c r="E406" s="357">
        <v>3.4470000000000001</v>
      </c>
      <c r="F406" s="357">
        <v>23.899000000000001</v>
      </c>
      <c r="G406" s="886">
        <v>138.006</v>
      </c>
      <c r="H406" s="484">
        <v>23</v>
      </c>
      <c r="I406" s="2022" t="s">
        <v>730</v>
      </c>
    </row>
    <row r="407" spans="1:9" ht="15.75" customHeight="1">
      <c r="A407" s="462" t="s">
        <v>12</v>
      </c>
      <c r="B407" s="603" t="s">
        <v>840</v>
      </c>
      <c r="C407" s="459">
        <v>100</v>
      </c>
      <c r="D407" s="1790">
        <v>10.162000000000001</v>
      </c>
      <c r="E407" s="2858">
        <v>7.12</v>
      </c>
      <c r="F407" s="1782">
        <v>3.7627000000000002</v>
      </c>
      <c r="G407" s="555">
        <v>149.84800000000001</v>
      </c>
      <c r="H407" s="491">
        <v>61</v>
      </c>
      <c r="I407" s="833" t="s">
        <v>841</v>
      </c>
    </row>
    <row r="408" spans="1:9">
      <c r="A408" s="465" t="s">
        <v>245</v>
      </c>
      <c r="B408" s="285" t="s">
        <v>812</v>
      </c>
      <c r="C408" s="2798">
        <v>180</v>
      </c>
      <c r="D408" s="2795">
        <v>3.0230000000000001</v>
      </c>
      <c r="E408" s="2475">
        <v>7.12</v>
      </c>
      <c r="F408" s="2796">
        <v>17.635000000000002</v>
      </c>
      <c r="G408" s="551">
        <v>146.31460000000001</v>
      </c>
      <c r="H408" s="477">
        <v>36</v>
      </c>
      <c r="I408" s="2797" t="s">
        <v>842</v>
      </c>
    </row>
    <row r="409" spans="1:9">
      <c r="A409" s="80"/>
      <c r="B409" s="694" t="s">
        <v>501</v>
      </c>
      <c r="C409" s="467">
        <v>200</v>
      </c>
      <c r="D409" s="1753">
        <v>1</v>
      </c>
      <c r="E409" s="355">
        <v>0</v>
      </c>
      <c r="F409" s="355">
        <v>25.4</v>
      </c>
      <c r="G409" s="914">
        <v>105.6</v>
      </c>
      <c r="H409" s="484">
        <v>65</v>
      </c>
      <c r="I409" s="1040" t="s">
        <v>681</v>
      </c>
    </row>
    <row r="410" spans="1:9">
      <c r="A410" s="80"/>
      <c r="B410" s="694" t="s">
        <v>10</v>
      </c>
      <c r="C410" s="958">
        <v>60</v>
      </c>
      <c r="D410" s="1762">
        <v>3.1560000000000001</v>
      </c>
      <c r="E410" s="1009">
        <v>0.42</v>
      </c>
      <c r="F410" s="1009">
        <v>24.48</v>
      </c>
      <c r="G410" s="1795">
        <v>114.34</v>
      </c>
      <c r="H410" s="1039">
        <v>12</v>
      </c>
      <c r="I410" s="1040" t="s">
        <v>9</v>
      </c>
    </row>
    <row r="411" spans="1:9">
      <c r="A411" s="80"/>
      <c r="B411" s="694" t="s">
        <v>575</v>
      </c>
      <c r="C411" s="958">
        <v>40</v>
      </c>
      <c r="D411" s="356">
        <v>2.2599999999999998</v>
      </c>
      <c r="E411" s="358">
        <v>0.48</v>
      </c>
      <c r="F411" s="358">
        <v>16.739999999999998</v>
      </c>
      <c r="G411" s="772">
        <f t="shared" ref="G411" si="7">F411*4+E411*9+D411*4</f>
        <v>80.319999999999993</v>
      </c>
      <c r="H411" s="491">
        <v>13</v>
      </c>
      <c r="I411" s="1040" t="s">
        <v>9</v>
      </c>
    </row>
    <row r="412" spans="1:9" ht="15" thickBot="1">
      <c r="A412" s="81"/>
      <c r="B412" s="693" t="s">
        <v>652</v>
      </c>
      <c r="C412" s="2751">
        <v>120</v>
      </c>
      <c r="D412" s="487">
        <v>0.48</v>
      </c>
      <c r="E412" s="488">
        <v>0.48</v>
      </c>
      <c r="F412" s="489">
        <v>11.76</v>
      </c>
      <c r="G412" s="2647">
        <v>56.4</v>
      </c>
      <c r="H412" s="2904">
        <v>80</v>
      </c>
      <c r="I412" s="457" t="s">
        <v>651</v>
      </c>
    </row>
    <row r="413" spans="1:9">
      <c r="A413" s="469" t="s">
        <v>239</v>
      </c>
      <c r="B413" s="36"/>
      <c r="C413" s="1558">
        <f>SUM(C405:C412)</f>
        <v>1030</v>
      </c>
      <c r="D413" s="479">
        <f>SUM(D405:D412)</f>
        <v>24.276</v>
      </c>
      <c r="E413" s="793">
        <f>SUM(E405:E412)</f>
        <v>27.167000000000005</v>
      </c>
      <c r="F413" s="480">
        <f>SUM(F405:F412)</f>
        <v>131.3767</v>
      </c>
      <c r="G413" s="1825">
        <f>SUM(G405:G412)</f>
        <v>899.52859999999998</v>
      </c>
      <c r="H413" s="2905"/>
      <c r="I413" s="2906"/>
    </row>
    <row r="414" spans="1:9">
      <c r="A414" s="872"/>
      <c r="B414" s="873" t="s">
        <v>11</v>
      </c>
      <c r="C414" s="1528">
        <v>0.35</v>
      </c>
      <c r="D414" s="1544">
        <v>31.5</v>
      </c>
      <c r="E414" s="1545">
        <v>32.200000000000003</v>
      </c>
      <c r="F414" s="1546">
        <v>134.05000000000001</v>
      </c>
      <c r="G414" s="1547">
        <v>952</v>
      </c>
      <c r="H414" s="2907"/>
      <c r="I414" s="1498"/>
    </row>
    <row r="415" spans="1:9" ht="15" thickBot="1">
      <c r="A415" s="252"/>
      <c r="B415" s="856" t="s">
        <v>586</v>
      </c>
      <c r="C415" s="1529"/>
      <c r="D415" s="1820">
        <f>(D413*100/D606)-35</f>
        <v>-8.0266666666666673</v>
      </c>
      <c r="E415" s="488">
        <f>(E413*100/E606)-35</f>
        <v>-5.4706521739130345</v>
      </c>
      <c r="F415" s="488">
        <f>(F413*100/F606)-35</f>
        <v>-0.69798955613576652</v>
      </c>
      <c r="G415" s="1821">
        <f>(G413*100/G606)-35</f>
        <v>-1.9290955882352918</v>
      </c>
      <c r="H415" s="473"/>
      <c r="I415" s="481"/>
    </row>
    <row r="416" spans="1:9">
      <c r="A416" s="498" t="s">
        <v>236</v>
      </c>
      <c r="B416" s="175" t="s">
        <v>287</v>
      </c>
      <c r="C416" s="85"/>
      <c r="D416" s="47"/>
      <c r="E416" s="474"/>
      <c r="F416" s="474"/>
      <c r="G416" s="475"/>
      <c r="H416" s="492"/>
      <c r="I416" s="476"/>
    </row>
    <row r="417" spans="1:9">
      <c r="A417" s="461" t="s">
        <v>428</v>
      </c>
      <c r="B417" s="1513" t="s">
        <v>844</v>
      </c>
      <c r="C417" s="467">
        <v>200</v>
      </c>
      <c r="D417" s="1753">
        <v>0.6</v>
      </c>
      <c r="E417" s="355">
        <v>0.2</v>
      </c>
      <c r="F417" s="355">
        <v>23.675999999999998</v>
      </c>
      <c r="G417" s="817">
        <v>98.986000000000004</v>
      </c>
      <c r="H417" s="1039">
        <v>77</v>
      </c>
      <c r="I417" s="833" t="s">
        <v>845</v>
      </c>
    </row>
    <row r="418" spans="1:9" ht="15.6">
      <c r="A418" s="462" t="s">
        <v>12</v>
      </c>
      <c r="B418" s="1513" t="s">
        <v>823</v>
      </c>
      <c r="C418" s="459">
        <v>120</v>
      </c>
      <c r="D418" s="746">
        <v>8.61</v>
      </c>
      <c r="E418" s="348">
        <v>6.5460000000000003</v>
      </c>
      <c r="F418" s="355">
        <v>19.09</v>
      </c>
      <c r="G418" s="817">
        <v>169.71</v>
      </c>
      <c r="H418" s="238">
        <v>45</v>
      </c>
      <c r="I418" s="1040" t="s">
        <v>843</v>
      </c>
    </row>
    <row r="419" spans="1:9" ht="15" thickBot="1">
      <c r="A419" s="975" t="s">
        <v>245</v>
      </c>
      <c r="B419" s="969" t="s">
        <v>575</v>
      </c>
      <c r="C419" s="958">
        <v>40</v>
      </c>
      <c r="D419" s="356">
        <v>2.2599999999999998</v>
      </c>
      <c r="E419" s="358">
        <v>0.48</v>
      </c>
      <c r="F419" s="358">
        <v>16.739999999999998</v>
      </c>
      <c r="G419" s="772">
        <f t="shared" ref="G419" si="8">F419*4+E419*9+D419*4</f>
        <v>80.319999999999993</v>
      </c>
      <c r="H419" s="491">
        <v>13</v>
      </c>
      <c r="I419" s="460" t="s">
        <v>9</v>
      </c>
    </row>
    <row r="420" spans="1:9">
      <c r="A420" s="469" t="s">
        <v>312</v>
      </c>
      <c r="B420" s="36"/>
      <c r="C420" s="1558">
        <f>SUM(C417:C419)</f>
        <v>360</v>
      </c>
      <c r="D420" s="479">
        <f>SUM(D417:D419)</f>
        <v>11.469999999999999</v>
      </c>
      <c r="E420" s="471">
        <f>SUM(E417:E419)</f>
        <v>7.2260000000000009</v>
      </c>
      <c r="F420" s="480">
        <f>SUM(F417:F419)</f>
        <v>59.506</v>
      </c>
      <c r="G420" s="1825">
        <f>SUM(G417:G419)</f>
        <v>349.01600000000002</v>
      </c>
      <c r="H420" s="2905"/>
      <c r="I420" s="2906"/>
    </row>
    <row r="421" spans="1:9">
      <c r="A421" s="429"/>
      <c r="B421" s="880" t="s">
        <v>11</v>
      </c>
      <c r="C421" s="1528">
        <v>0.1</v>
      </c>
      <c r="D421" s="1544">
        <v>9</v>
      </c>
      <c r="E421" s="1545">
        <v>9.1999999999999993</v>
      </c>
      <c r="F421" s="1546">
        <v>38.299999999999997</v>
      </c>
      <c r="G421" s="1547">
        <v>272</v>
      </c>
      <c r="H421" s="2907"/>
      <c r="I421" s="1498"/>
    </row>
    <row r="422" spans="1:9" ht="15" thickBot="1">
      <c r="A422" s="252"/>
      <c r="B422" s="856" t="s">
        <v>586</v>
      </c>
      <c r="C422" s="1529"/>
      <c r="D422" s="1820">
        <f>(D420*100/D606)-10</f>
        <v>2.7444444444444436</v>
      </c>
      <c r="E422" s="488">
        <f>(E420*100/E606)-10</f>
        <v>-2.1456521739130423</v>
      </c>
      <c r="F422" s="488">
        <f>(F420*100/F606)-10</f>
        <v>5.5368146214099223</v>
      </c>
      <c r="G422" s="1821">
        <f>(G420*100/G606)-10</f>
        <v>2.8314705882352929</v>
      </c>
      <c r="H422" s="473"/>
      <c r="I422" s="481"/>
    </row>
    <row r="424" spans="1:9" ht="16.2" thickBot="1">
      <c r="A424" s="105"/>
      <c r="B424" s="524"/>
      <c r="C424" s="121"/>
      <c r="D424" s="575"/>
      <c r="E424" s="575"/>
      <c r="F424" s="575"/>
      <c r="G424" s="536"/>
      <c r="H424" s="121"/>
      <c r="I424" s="121"/>
    </row>
    <row r="425" spans="1:9" ht="12.75" customHeight="1">
      <c r="A425" s="712"/>
      <c r="B425" s="36" t="s">
        <v>417</v>
      </c>
      <c r="C425" s="37"/>
      <c r="D425" s="152">
        <f>D401+D413</f>
        <v>48.021000000000001</v>
      </c>
      <c r="E425" s="258">
        <f>E401+E413</f>
        <v>46.524000000000008</v>
      </c>
      <c r="F425" s="258">
        <f>F401+F413</f>
        <v>219.40269999999998</v>
      </c>
      <c r="G425" s="713">
        <f>G401+G413</f>
        <v>1528.8406</v>
      </c>
      <c r="H425" s="560"/>
      <c r="I425" s="26"/>
    </row>
    <row r="426" spans="1:9">
      <c r="A426" s="429"/>
      <c r="B426" s="880" t="s">
        <v>11</v>
      </c>
      <c r="C426" s="1528">
        <v>0.6</v>
      </c>
      <c r="D426" s="1548">
        <v>54</v>
      </c>
      <c r="E426" s="1549">
        <v>55.2</v>
      </c>
      <c r="F426" s="1550">
        <v>229.8</v>
      </c>
      <c r="G426" s="1551">
        <v>1632</v>
      </c>
      <c r="H426" s="1557"/>
      <c r="I426" s="5"/>
    </row>
    <row r="427" spans="1:9" ht="15" thickBot="1">
      <c r="A427" s="252"/>
      <c r="B427" s="856" t="s">
        <v>586</v>
      </c>
      <c r="C427" s="1529"/>
      <c r="D427" s="1820">
        <f>(D425*100/D606)-60</f>
        <v>-6.6433333333333309</v>
      </c>
      <c r="E427" s="488">
        <f>(E425*100/E606)-60</f>
        <v>-9.4304347826086925</v>
      </c>
      <c r="F427" s="488">
        <f>(F425*100/F606)-60</f>
        <v>-2.7146997389034055</v>
      </c>
      <c r="G427" s="1821">
        <f>(G425*100/G606)-60</f>
        <v>-3.792625000000001</v>
      </c>
      <c r="H427" s="5"/>
      <c r="I427" s="5"/>
    </row>
    <row r="428" spans="1:9" ht="15" thickBot="1">
      <c r="H428" s="5"/>
      <c r="I428" s="5"/>
    </row>
    <row r="429" spans="1:9">
      <c r="A429" s="712"/>
      <c r="B429" s="36" t="s">
        <v>416</v>
      </c>
      <c r="C429" s="37"/>
      <c r="D429" s="152">
        <f>D413+D420</f>
        <v>35.745999999999995</v>
      </c>
      <c r="E429" s="258">
        <f>E413+E420</f>
        <v>34.393000000000008</v>
      </c>
      <c r="F429" s="258">
        <f>F413+F420</f>
        <v>190.8827</v>
      </c>
      <c r="G429" s="713">
        <f>G413+G420</f>
        <v>1248.5445999999999</v>
      </c>
      <c r="H429" s="560"/>
      <c r="I429" s="26"/>
    </row>
    <row r="430" spans="1:9">
      <c r="A430" s="429"/>
      <c r="B430" s="880" t="s">
        <v>11</v>
      </c>
      <c r="C430" s="1528">
        <v>0.45</v>
      </c>
      <c r="D430" s="1544">
        <v>40.5</v>
      </c>
      <c r="E430" s="1545">
        <v>41.4</v>
      </c>
      <c r="F430" s="1546">
        <v>172.35</v>
      </c>
      <c r="G430" s="1547">
        <v>1224</v>
      </c>
      <c r="H430" s="1557"/>
      <c r="I430" s="5"/>
    </row>
    <row r="431" spans="1:9" ht="15" thickBot="1">
      <c r="A431" s="252"/>
      <c r="B431" s="856" t="s">
        <v>586</v>
      </c>
      <c r="C431" s="1529"/>
      <c r="D431" s="1820">
        <f>(D429*100/D606)-45</f>
        <v>-5.2822222222222308</v>
      </c>
      <c r="E431" s="488">
        <f>(E429*100/E606)-45</f>
        <v>-7.6163043478260803</v>
      </c>
      <c r="F431" s="488">
        <f>(F429*100/F606)-45</f>
        <v>4.8388250652741505</v>
      </c>
      <c r="G431" s="1821">
        <f>(G429*100/G606)-45</f>
        <v>0.90237499999999926</v>
      </c>
      <c r="H431" s="5"/>
      <c r="I431" s="5"/>
    </row>
    <row r="432" spans="1:9" ht="15" thickBot="1">
      <c r="H432" s="5"/>
      <c r="I432" s="5"/>
    </row>
    <row r="433" spans="1:9">
      <c r="A433" s="712"/>
      <c r="B433" s="36" t="s">
        <v>313</v>
      </c>
      <c r="C433" s="37"/>
      <c r="D433" s="157">
        <f>D401+D413+D420</f>
        <v>59.491</v>
      </c>
      <c r="E433" s="91">
        <f>E401+E413+E420</f>
        <v>53.750000000000007</v>
      </c>
      <c r="F433" s="91">
        <f>F401+F413+F420</f>
        <v>278.90869999999995</v>
      </c>
      <c r="G433" s="259">
        <f>G401+G413+G420</f>
        <v>1877.8566000000001</v>
      </c>
      <c r="H433" s="560"/>
      <c r="I433" s="26"/>
    </row>
    <row r="434" spans="1:9">
      <c r="A434" s="429"/>
      <c r="B434" s="880" t="s">
        <v>11</v>
      </c>
      <c r="C434" s="1528">
        <v>0.7</v>
      </c>
      <c r="D434" s="1544">
        <v>63</v>
      </c>
      <c r="E434" s="1545">
        <v>64.400000000000006</v>
      </c>
      <c r="F434" s="1546">
        <v>268.10000000000002</v>
      </c>
      <c r="G434" s="1547">
        <v>1904</v>
      </c>
      <c r="H434" s="1557"/>
      <c r="I434" s="5"/>
    </row>
    <row r="435" spans="1:9" ht="15" thickBot="1">
      <c r="A435" s="252"/>
      <c r="B435" s="856" t="s">
        <v>586</v>
      </c>
      <c r="C435" s="1529"/>
      <c r="D435" s="1820">
        <f>(D433*100/D606)-70</f>
        <v>-3.8988888888888908</v>
      </c>
      <c r="E435" s="488">
        <f>(E433*100/E606)-70</f>
        <v>-11.576086956521728</v>
      </c>
      <c r="F435" s="488">
        <f>(F433*100/F606)-70</f>
        <v>2.8221148825065114</v>
      </c>
      <c r="G435" s="1821">
        <f>(G433*100/G606)-70</f>
        <v>-0.96115441176470995</v>
      </c>
      <c r="H435" s="5"/>
      <c r="I435" s="5"/>
    </row>
    <row r="438" spans="1:9">
      <c r="C438" s="11" t="s">
        <v>253</v>
      </c>
    </row>
    <row r="439" spans="1:9">
      <c r="A439" s="2920" t="s">
        <v>601</v>
      </c>
      <c r="B439" s="2920"/>
      <c r="C439" s="2920"/>
      <c r="D439" s="2920"/>
      <c r="E439" s="2920"/>
      <c r="F439" s="2920"/>
      <c r="G439" s="2920"/>
      <c r="H439" s="2920"/>
      <c r="I439" s="2920"/>
    </row>
    <row r="440" spans="1:9">
      <c r="B440" s="21" t="s">
        <v>250</v>
      </c>
      <c r="D440"/>
      <c r="E440"/>
      <c r="F440" s="21"/>
      <c r="G440" s="21"/>
      <c r="H440" s="22"/>
      <c r="I440" s="22"/>
    </row>
    <row r="441" spans="1:9" ht="15.6">
      <c r="A441" s="24" t="s">
        <v>436</v>
      </c>
      <c r="B441" s="22"/>
      <c r="C441"/>
      <c r="D441" s="24" t="s">
        <v>0</v>
      </c>
      <c r="E441"/>
      <c r="F441" s="2" t="s">
        <v>877</v>
      </c>
      <c r="G441" s="22"/>
      <c r="H441" s="22"/>
      <c r="I441" s="28"/>
    </row>
    <row r="442" spans="1:9" ht="21">
      <c r="C442" s="27" t="s">
        <v>602</v>
      </c>
      <c r="D442"/>
      <c r="E442"/>
      <c r="G442" s="21"/>
      <c r="H442" s="22"/>
      <c r="I442" s="22"/>
    </row>
    <row r="443" spans="1:9" ht="15" thickBot="1">
      <c r="A443" s="90"/>
      <c r="B443" s="90"/>
      <c r="C443" s="559"/>
      <c r="D443" s="90"/>
      <c r="E443" s="90"/>
      <c r="F443" s="90"/>
      <c r="G443" s="90"/>
      <c r="H443" s="395"/>
      <c r="I443" s="395"/>
    </row>
    <row r="444" spans="1:9" ht="15" thickBot="1">
      <c r="A444" s="2296" t="s">
        <v>221</v>
      </c>
      <c r="B444" s="702"/>
      <c r="C444" s="1064" t="s">
        <v>222</v>
      </c>
      <c r="D444" s="1065" t="s">
        <v>223</v>
      </c>
      <c r="E444" s="1065"/>
      <c r="F444" s="1065"/>
      <c r="G444" s="1066" t="s">
        <v>224</v>
      </c>
      <c r="H444" s="2297" t="s">
        <v>225</v>
      </c>
      <c r="I444" s="1067" t="s">
        <v>226</v>
      </c>
    </row>
    <row r="445" spans="1:9">
      <c r="A445" s="2298" t="s">
        <v>227</v>
      </c>
      <c r="B445" s="1068" t="s">
        <v>228</v>
      </c>
      <c r="C445" s="1069" t="s">
        <v>229</v>
      </c>
      <c r="D445" s="1070" t="s">
        <v>230</v>
      </c>
      <c r="E445" s="1070" t="s">
        <v>55</v>
      </c>
      <c r="F445" s="1070" t="s">
        <v>56</v>
      </c>
      <c r="G445" s="1071" t="s">
        <v>231</v>
      </c>
      <c r="H445" s="2299" t="s">
        <v>232</v>
      </c>
      <c r="I445" s="1072" t="s">
        <v>233</v>
      </c>
    </row>
    <row r="446" spans="1:9" ht="15" thickBot="1">
      <c r="A446" s="2300"/>
      <c r="B446" s="1073"/>
      <c r="C446" s="1074"/>
      <c r="D446" s="1075" t="s">
        <v>6</v>
      </c>
      <c r="E446" s="1075" t="s">
        <v>7</v>
      </c>
      <c r="F446" s="1075" t="s">
        <v>8</v>
      </c>
      <c r="G446" s="1076" t="s">
        <v>234</v>
      </c>
      <c r="H446" s="2301" t="s">
        <v>590</v>
      </c>
      <c r="I446" s="1077" t="s">
        <v>235</v>
      </c>
    </row>
    <row r="447" spans="1:9" ht="15" customHeight="1">
      <c r="A447" s="702"/>
      <c r="B447" s="370" t="s">
        <v>182</v>
      </c>
      <c r="C447" s="2302"/>
      <c r="D447" s="2303"/>
      <c r="E447" s="2304"/>
      <c r="F447" s="2304"/>
      <c r="G447" s="1092"/>
      <c r="H447" s="2305"/>
      <c r="I447" s="1084"/>
    </row>
    <row r="448" spans="1:9">
      <c r="A448" s="2083" t="s">
        <v>236</v>
      </c>
      <c r="B448" s="759" t="s">
        <v>324</v>
      </c>
      <c r="C448" s="467">
        <v>80</v>
      </c>
      <c r="D448" s="350">
        <v>0.93400000000000005</v>
      </c>
      <c r="E448" s="348">
        <v>0.13400000000000001</v>
      </c>
      <c r="F448" s="348">
        <v>3.0667</v>
      </c>
      <c r="G448" s="812">
        <v>17.067</v>
      </c>
      <c r="H448" s="463">
        <v>2</v>
      </c>
      <c r="I448" s="518" t="s">
        <v>547</v>
      </c>
    </row>
    <row r="449" spans="1:9">
      <c r="A449" s="2084" t="s">
        <v>428</v>
      </c>
      <c r="B449" s="759" t="s">
        <v>432</v>
      </c>
      <c r="C449" s="960" t="s">
        <v>465</v>
      </c>
      <c r="D449" s="548">
        <v>12.254</v>
      </c>
      <c r="E449" s="2835">
        <v>11.997999999999999</v>
      </c>
      <c r="F449" s="1785">
        <v>9.984</v>
      </c>
      <c r="G449" s="772">
        <v>204.93</v>
      </c>
      <c r="H449" s="2306">
        <v>57</v>
      </c>
      <c r="I449" s="833" t="s">
        <v>734</v>
      </c>
    </row>
    <row r="450" spans="1:9">
      <c r="A450" s="2307"/>
      <c r="B450" s="1049" t="s">
        <v>739</v>
      </c>
      <c r="C450" s="960" t="s">
        <v>738</v>
      </c>
      <c r="D450" s="1783">
        <v>2.3740000000000001</v>
      </c>
      <c r="E450" s="357">
        <v>2.7378999999999998</v>
      </c>
      <c r="F450" s="1779">
        <v>15.102</v>
      </c>
      <c r="G450" s="1441">
        <v>94.953000000000003</v>
      </c>
      <c r="H450" s="1050">
        <v>40</v>
      </c>
      <c r="I450" s="833" t="s">
        <v>735</v>
      </c>
    </row>
    <row r="451" spans="1:9">
      <c r="A451" s="2307"/>
      <c r="B451" s="100" t="s">
        <v>740</v>
      </c>
      <c r="C451" s="1056"/>
      <c r="D451" s="1095">
        <v>1.6459999999999999</v>
      </c>
      <c r="E451" s="1096">
        <v>2.5009999999999999</v>
      </c>
      <c r="F451" s="1792">
        <v>6.5289999999999999</v>
      </c>
      <c r="G451" s="1788">
        <v>55.552999999999997</v>
      </c>
      <c r="H451" s="1098"/>
      <c r="I451" s="2308" t="s">
        <v>736</v>
      </c>
    </row>
    <row r="452" spans="1:9" ht="15.6">
      <c r="A452" s="2086" t="s">
        <v>12</v>
      </c>
      <c r="B452" s="759" t="s">
        <v>141</v>
      </c>
      <c r="C452" s="958">
        <v>200</v>
      </c>
      <c r="D452" s="746">
        <v>1</v>
      </c>
      <c r="E452" s="747">
        <v>0</v>
      </c>
      <c r="F452" s="747">
        <v>16.920000000000002</v>
      </c>
      <c r="G452" s="2309">
        <v>71.680000000000007</v>
      </c>
      <c r="H452" s="2310">
        <v>65</v>
      </c>
      <c r="I452" s="1040" t="s">
        <v>681</v>
      </c>
    </row>
    <row r="453" spans="1:9">
      <c r="A453" s="2087" t="s">
        <v>246</v>
      </c>
      <c r="B453" s="759" t="s">
        <v>10</v>
      </c>
      <c r="C453" s="467">
        <v>40</v>
      </c>
      <c r="D453" s="237">
        <v>2.1040000000000001</v>
      </c>
      <c r="E453" s="348">
        <v>0.28000000000000003</v>
      </c>
      <c r="F453" s="348">
        <v>16.32</v>
      </c>
      <c r="G453" s="812">
        <v>76.215999999999994</v>
      </c>
      <c r="H453" s="1039">
        <v>12</v>
      </c>
      <c r="I453" s="1040" t="s">
        <v>9</v>
      </c>
    </row>
    <row r="454" spans="1:9" ht="15" thickBot="1">
      <c r="A454" s="81"/>
      <c r="B454" s="764" t="s">
        <v>575</v>
      </c>
      <c r="C454" s="1042">
        <v>40</v>
      </c>
      <c r="D454" s="356">
        <v>2.2599999999999998</v>
      </c>
      <c r="E454" s="358">
        <v>0.48</v>
      </c>
      <c r="F454" s="358">
        <v>16.739999999999998</v>
      </c>
      <c r="G454" s="772">
        <f t="shared" ref="G454" si="9">F454*4+E454*9+D454*4</f>
        <v>80.319999999999993</v>
      </c>
      <c r="H454" s="1050">
        <v>13</v>
      </c>
      <c r="I454" s="833" t="s">
        <v>9</v>
      </c>
    </row>
    <row r="455" spans="1:9">
      <c r="A455" s="2311" t="s">
        <v>251</v>
      </c>
      <c r="B455" s="90"/>
      <c r="C455" s="233">
        <f>C451+C452+C453+100+20+110+70+C448+C454</f>
        <v>660</v>
      </c>
      <c r="D455" s="814">
        <f>SUM(D448:D454)</f>
        <v>22.571999999999996</v>
      </c>
      <c r="E455" s="1823">
        <f>SUM(E448:E454)</f>
        <v>18.1309</v>
      </c>
      <c r="F455" s="816">
        <f>SUM(F448:F454)</f>
        <v>84.661699999999996</v>
      </c>
      <c r="G455" s="1822">
        <f>SUM(G448:G454)</f>
        <v>600.71900000000005</v>
      </c>
      <c r="H455" s="2905"/>
      <c r="I455" s="2906"/>
    </row>
    <row r="456" spans="1:9">
      <c r="A456" s="2312"/>
      <c r="B456" s="1540" t="s">
        <v>11</v>
      </c>
      <c r="C456" s="2313">
        <v>0.25</v>
      </c>
      <c r="D456" s="1531">
        <v>22.5</v>
      </c>
      <c r="E456" s="1532">
        <v>23</v>
      </c>
      <c r="F456" s="1532">
        <v>95.75</v>
      </c>
      <c r="G456" s="1533">
        <v>680</v>
      </c>
      <c r="H456" s="2907"/>
      <c r="I456" s="1498"/>
    </row>
    <row r="457" spans="1:9" ht="15" thickBot="1">
      <c r="A457" s="1201"/>
      <c r="B457" s="2191" t="s">
        <v>586</v>
      </c>
      <c r="C457" s="2314"/>
      <c r="D457" s="2315">
        <f>(D455*100/D606)-25</f>
        <v>7.9999999999991189E-2</v>
      </c>
      <c r="E457" s="1789">
        <f>(E455*100/E606)-25</f>
        <v>-5.2924999999999969</v>
      </c>
      <c r="F457" s="1789">
        <f>(F455*100/F606)-25</f>
        <v>-2.8951174934725863</v>
      </c>
      <c r="G457" s="2316">
        <f>(G455*100/G606)-25</f>
        <v>-2.9147426470588194</v>
      </c>
      <c r="H457" s="473"/>
      <c r="I457" s="481"/>
    </row>
    <row r="458" spans="1:9" ht="15" customHeight="1">
      <c r="A458" s="85"/>
      <c r="B458" s="553" t="s">
        <v>142</v>
      </c>
      <c r="C458" s="46"/>
      <c r="D458" s="5"/>
      <c r="E458" s="474"/>
      <c r="F458" s="474"/>
      <c r="G458" s="474"/>
      <c r="H458" s="476"/>
      <c r="I458" s="476"/>
    </row>
    <row r="459" spans="1:9">
      <c r="A459" s="461" t="s">
        <v>428</v>
      </c>
      <c r="B459" s="759" t="s">
        <v>703</v>
      </c>
      <c r="C459" s="958">
        <v>80</v>
      </c>
      <c r="D459" s="237">
        <v>0.64</v>
      </c>
      <c r="E459" s="348">
        <v>0.1</v>
      </c>
      <c r="F459" s="348">
        <v>2</v>
      </c>
      <c r="G459" s="817">
        <v>11.3</v>
      </c>
      <c r="H459" s="1047">
        <v>1</v>
      </c>
      <c r="I459" s="1048" t="s">
        <v>546</v>
      </c>
    </row>
    <row r="460" spans="1:9">
      <c r="A460" s="80"/>
      <c r="B460" s="753" t="s">
        <v>195</v>
      </c>
      <c r="C460" s="467">
        <v>250</v>
      </c>
      <c r="D460" s="1753">
        <v>2.157</v>
      </c>
      <c r="E460" s="359">
        <v>3.7269999999999999</v>
      </c>
      <c r="F460" s="1120">
        <v>12.032999999999999</v>
      </c>
      <c r="G460" s="812">
        <v>90.382999999999996</v>
      </c>
      <c r="H460" s="557">
        <v>16</v>
      </c>
      <c r="I460" s="2022" t="s">
        <v>733</v>
      </c>
    </row>
    <row r="461" spans="1:9">
      <c r="A461" s="80"/>
      <c r="B461" s="759" t="s">
        <v>107</v>
      </c>
      <c r="C461" s="467">
        <v>200</v>
      </c>
      <c r="D461" s="352">
        <v>17.966999999999999</v>
      </c>
      <c r="E461" s="363">
        <v>19.760000000000002</v>
      </c>
      <c r="F461" s="1142">
        <v>47.109000000000002</v>
      </c>
      <c r="G461" s="1141">
        <v>438.36</v>
      </c>
      <c r="H461" s="483">
        <v>51</v>
      </c>
      <c r="I461" s="833" t="s">
        <v>670</v>
      </c>
    </row>
    <row r="462" spans="1:9" ht="15.6">
      <c r="A462" s="462" t="s">
        <v>12</v>
      </c>
      <c r="B462" s="603" t="s">
        <v>559</v>
      </c>
      <c r="C462" s="467">
        <v>200</v>
      </c>
      <c r="D462" s="1753">
        <v>0.81100000000000005</v>
      </c>
      <c r="E462" s="355">
        <v>0.121</v>
      </c>
      <c r="F462" s="355">
        <v>32.25</v>
      </c>
      <c r="G462" s="812">
        <v>133.33500000000001</v>
      </c>
      <c r="H462" s="483">
        <v>76</v>
      </c>
      <c r="I462" s="457" t="s">
        <v>717</v>
      </c>
    </row>
    <row r="463" spans="1:9">
      <c r="A463" s="465" t="s">
        <v>246</v>
      </c>
      <c r="B463" s="694" t="s">
        <v>10</v>
      </c>
      <c r="C463" s="958">
        <v>60</v>
      </c>
      <c r="D463" s="1762">
        <v>3.1560000000000001</v>
      </c>
      <c r="E463" s="1009">
        <v>0.42</v>
      </c>
      <c r="F463" s="1009">
        <v>24.48</v>
      </c>
      <c r="G463" s="1795">
        <v>114.34</v>
      </c>
      <c r="H463" s="1039">
        <v>12</v>
      </c>
      <c r="I463" s="1040" t="s">
        <v>9</v>
      </c>
    </row>
    <row r="464" spans="1:9">
      <c r="A464" s="80"/>
      <c r="B464" s="694" t="s">
        <v>575</v>
      </c>
      <c r="C464" s="958">
        <v>40</v>
      </c>
      <c r="D464" s="356">
        <v>2.2599999999999998</v>
      </c>
      <c r="E464" s="358">
        <v>0.48</v>
      </c>
      <c r="F464" s="358">
        <v>16.739999999999998</v>
      </c>
      <c r="G464" s="772">
        <f t="shared" ref="G464" si="10">F464*4+E464*9+D464*4</f>
        <v>80.319999999999993</v>
      </c>
      <c r="H464" s="477">
        <v>13</v>
      </c>
      <c r="I464" s="1040" t="s">
        <v>9</v>
      </c>
    </row>
    <row r="465" spans="1:9" ht="12.75" customHeight="1" thickBot="1">
      <c r="A465" s="81"/>
      <c r="B465" s="207" t="s">
        <v>659</v>
      </c>
      <c r="C465" s="1042">
        <v>110</v>
      </c>
      <c r="D465" s="487">
        <v>0.44</v>
      </c>
      <c r="E465" s="488">
        <v>0.44</v>
      </c>
      <c r="F465" s="489">
        <v>10.78</v>
      </c>
      <c r="G465" s="2295">
        <v>48.4</v>
      </c>
      <c r="H465" s="2904">
        <v>80</v>
      </c>
      <c r="I465" s="457" t="s">
        <v>651</v>
      </c>
    </row>
    <row r="466" spans="1:9">
      <c r="A466" s="469" t="s">
        <v>239</v>
      </c>
      <c r="B466" s="36"/>
      <c r="C466" s="182">
        <f>SUM(C459:C465)</f>
        <v>940</v>
      </c>
      <c r="D466" s="479">
        <f>SUM(D459:D465)</f>
        <v>27.431000000000001</v>
      </c>
      <c r="E466" s="793">
        <f>SUM(E459:E465)</f>
        <v>25.048000000000005</v>
      </c>
      <c r="F466" s="480">
        <f>SUM(F459:F465)</f>
        <v>145.392</v>
      </c>
      <c r="G466" s="1825">
        <f>SUM(G459:G465)</f>
        <v>916.43799999999999</v>
      </c>
      <c r="H466" s="2905"/>
      <c r="I466" s="2906"/>
    </row>
    <row r="467" spans="1:9">
      <c r="A467" s="872"/>
      <c r="B467" s="873" t="s">
        <v>11</v>
      </c>
      <c r="C467" s="1528">
        <v>0.35</v>
      </c>
      <c r="D467" s="1544">
        <v>31.5</v>
      </c>
      <c r="E467" s="1545">
        <v>32.200000000000003</v>
      </c>
      <c r="F467" s="1546">
        <v>134.05000000000001</v>
      </c>
      <c r="G467" s="1547">
        <v>952</v>
      </c>
      <c r="H467" s="2907"/>
      <c r="I467" s="1498"/>
    </row>
    <row r="468" spans="1:9" ht="15" thickBot="1">
      <c r="A468" s="252"/>
      <c r="B468" s="856" t="s">
        <v>586</v>
      </c>
      <c r="C468" s="1529"/>
      <c r="D468" s="1820">
        <f>(D466*100/D606)-35</f>
        <v>-4.5211111111111109</v>
      </c>
      <c r="E468" s="488">
        <f>(E466*100/E606)-35</f>
        <v>-7.7739130434782524</v>
      </c>
      <c r="F468" s="488">
        <f>(F466*100/F606)-35</f>
        <v>2.961357702349865</v>
      </c>
      <c r="G468" s="1821">
        <f>(G466*100/G606)-35</f>
        <v>-1.3074264705882328</v>
      </c>
      <c r="H468" s="473"/>
      <c r="I468" s="481"/>
    </row>
    <row r="469" spans="1:9">
      <c r="A469" s="498" t="s">
        <v>236</v>
      </c>
      <c r="B469" s="175" t="s">
        <v>287</v>
      </c>
      <c r="C469" s="85"/>
      <c r="D469" s="47"/>
      <c r="E469" s="474"/>
      <c r="F469" s="474"/>
      <c r="G469" s="475"/>
      <c r="H469" s="492"/>
      <c r="I469" s="492"/>
    </row>
    <row r="470" spans="1:9">
      <c r="A470" s="461" t="s">
        <v>428</v>
      </c>
      <c r="B470" s="603" t="s">
        <v>775</v>
      </c>
      <c r="C470" s="493">
        <v>200</v>
      </c>
      <c r="D470" s="1763">
        <v>0.3</v>
      </c>
      <c r="E470" s="1120">
        <v>0</v>
      </c>
      <c r="F470" s="1120">
        <v>6.7</v>
      </c>
      <c r="G470" s="817">
        <v>27.9</v>
      </c>
      <c r="H470" s="463">
        <v>70</v>
      </c>
      <c r="I470" s="457" t="s">
        <v>561</v>
      </c>
    </row>
    <row r="471" spans="1:9" ht="15.6">
      <c r="A471" s="462" t="s">
        <v>12</v>
      </c>
      <c r="B471" s="2881" t="s">
        <v>398</v>
      </c>
      <c r="C471" s="493" t="s">
        <v>332</v>
      </c>
      <c r="D471" s="1763">
        <v>3.61</v>
      </c>
      <c r="E471" s="355">
        <v>6.1440000000000001</v>
      </c>
      <c r="F471" s="355">
        <v>22.216000000000001</v>
      </c>
      <c r="G471" s="1141">
        <v>160.69800000000001</v>
      </c>
      <c r="H471" s="238">
        <v>38</v>
      </c>
      <c r="I471" s="486" t="s">
        <v>737</v>
      </c>
    </row>
    <row r="472" spans="1:9" ht="15" thickBot="1">
      <c r="A472" s="975" t="s">
        <v>246</v>
      </c>
      <c r="B472" s="969" t="s">
        <v>10</v>
      </c>
      <c r="C472" s="1042">
        <v>40</v>
      </c>
      <c r="D472" s="356">
        <v>2.2599999999999998</v>
      </c>
      <c r="E472" s="358">
        <v>0.48</v>
      </c>
      <c r="F472" s="358">
        <v>16.739999999999998</v>
      </c>
      <c r="G472" s="772">
        <f t="shared" ref="G472" si="11">F472*4+E472*9+D472*4</f>
        <v>80.319999999999993</v>
      </c>
      <c r="H472" s="468">
        <v>12</v>
      </c>
      <c r="I472" s="464" t="s">
        <v>9</v>
      </c>
    </row>
    <row r="473" spans="1:9">
      <c r="A473" s="469" t="s">
        <v>312</v>
      </c>
      <c r="B473" s="571"/>
      <c r="C473" s="182">
        <f>C470+C472+90+20</f>
        <v>350</v>
      </c>
      <c r="D473" s="479">
        <f>SUM(D470:D472)</f>
        <v>6.17</v>
      </c>
      <c r="E473" s="793">
        <f>SUM(E470:E472)</f>
        <v>6.6240000000000006</v>
      </c>
      <c r="F473" s="480">
        <f>SUM(F470:F472)</f>
        <v>45.655999999999999</v>
      </c>
      <c r="G473" s="1825">
        <f>SUM(G470:G472)</f>
        <v>268.91800000000001</v>
      </c>
      <c r="H473" s="2905"/>
      <c r="I473" s="2906"/>
    </row>
    <row r="474" spans="1:9">
      <c r="A474" s="429"/>
      <c r="B474" s="880" t="s">
        <v>11</v>
      </c>
      <c r="C474" s="1534">
        <v>0.1</v>
      </c>
      <c r="D474" s="1544">
        <v>9</v>
      </c>
      <c r="E474" s="1545">
        <v>9.1999999999999993</v>
      </c>
      <c r="F474" s="1546">
        <v>38.299999999999997</v>
      </c>
      <c r="G474" s="1547">
        <v>272</v>
      </c>
      <c r="H474" s="2907"/>
      <c r="I474" s="1498"/>
    </row>
    <row r="475" spans="1:9" ht="15" thickBot="1">
      <c r="A475" s="252"/>
      <c r="B475" s="856" t="s">
        <v>586</v>
      </c>
      <c r="C475" s="1529"/>
      <c r="D475" s="1820">
        <f>(D473*100/D606)-10</f>
        <v>-3.1444444444444448</v>
      </c>
      <c r="E475" s="488">
        <f>(E473*100/E606)-10</f>
        <v>-2.7999999999999989</v>
      </c>
      <c r="F475" s="488">
        <f>(F473*100/F606)-10</f>
        <v>1.9206266318537839</v>
      </c>
      <c r="G475" s="1821">
        <f>(G473*100/G606)-10</f>
        <v>-0.11330882352941174</v>
      </c>
      <c r="H475" s="473"/>
      <c r="I475" s="481"/>
    </row>
    <row r="476" spans="1:9">
      <c r="A476" s="10"/>
      <c r="B476" s="10"/>
      <c r="C476" s="5"/>
      <c r="D476" s="5"/>
      <c r="E476" s="5"/>
      <c r="F476" s="5"/>
      <c r="G476" s="5"/>
      <c r="H476" s="5"/>
      <c r="I476" s="5"/>
    </row>
    <row r="477" spans="1:9" ht="16.2" thickBot="1">
      <c r="A477" s="105"/>
      <c r="B477" s="524"/>
      <c r="C477" s="121"/>
      <c r="D477" s="575"/>
      <c r="E477" s="575"/>
      <c r="F477" s="575"/>
      <c r="G477" s="575"/>
      <c r="H477" s="121"/>
      <c r="I477" s="121"/>
    </row>
    <row r="478" spans="1:9">
      <c r="A478" s="712"/>
      <c r="B478" s="36" t="s">
        <v>417</v>
      </c>
      <c r="C478" s="37"/>
      <c r="D478" s="152">
        <f>D455+D466</f>
        <v>50.003</v>
      </c>
      <c r="E478" s="258">
        <f>E455+E466</f>
        <v>43.178900000000006</v>
      </c>
      <c r="F478" s="258">
        <f>F455+F466</f>
        <v>230.05369999999999</v>
      </c>
      <c r="G478" s="713">
        <f>G455+G466</f>
        <v>1517.1570000000002</v>
      </c>
      <c r="H478" s="560"/>
      <c r="I478" s="26"/>
    </row>
    <row r="479" spans="1:9">
      <c r="A479" s="429"/>
      <c r="B479" s="880" t="s">
        <v>11</v>
      </c>
      <c r="C479" s="1534">
        <v>0.6</v>
      </c>
      <c r="D479" s="1548">
        <v>54</v>
      </c>
      <c r="E479" s="1549">
        <v>55.2</v>
      </c>
      <c r="F479" s="1550">
        <v>229.8</v>
      </c>
      <c r="G479" s="1551">
        <v>1632</v>
      </c>
      <c r="H479" s="1557"/>
      <c r="I479" s="5"/>
    </row>
    <row r="480" spans="1:9" ht="15" thickBot="1">
      <c r="A480" s="252"/>
      <c r="B480" s="856" t="s">
        <v>586</v>
      </c>
      <c r="C480" s="1529"/>
      <c r="D480" s="1820">
        <f>(D478*100/D606)-60</f>
        <v>-4.4411111111111126</v>
      </c>
      <c r="E480" s="488">
        <f>(E478*100/E606)-60</f>
        <v>-13.066413043478256</v>
      </c>
      <c r="F480" s="488">
        <f>(F478*100/F606)-60</f>
        <v>6.6240208877282214E-2</v>
      </c>
      <c r="G480" s="1821">
        <f>(G478*100/G606)-60</f>
        <v>-4.2221691176470557</v>
      </c>
      <c r="H480" s="5"/>
      <c r="I480" s="5"/>
    </row>
    <row r="481" spans="1:9" ht="15" thickBot="1">
      <c r="H481" s="5"/>
      <c r="I481" s="5"/>
    </row>
    <row r="482" spans="1:9">
      <c r="A482" s="712"/>
      <c r="B482" s="36" t="s">
        <v>416</v>
      </c>
      <c r="C482" s="37"/>
      <c r="D482" s="152">
        <f>D466+D473</f>
        <v>33.600999999999999</v>
      </c>
      <c r="E482" s="258">
        <f>E466+E473</f>
        <v>31.672000000000004</v>
      </c>
      <c r="F482" s="258">
        <f>F466+F473</f>
        <v>191.048</v>
      </c>
      <c r="G482" s="713">
        <f>G466+G473</f>
        <v>1185.356</v>
      </c>
      <c r="H482" s="560"/>
      <c r="I482" s="26"/>
    </row>
    <row r="483" spans="1:9">
      <c r="A483" s="429"/>
      <c r="B483" s="880" t="s">
        <v>11</v>
      </c>
      <c r="C483" s="1534">
        <v>0.45</v>
      </c>
      <c r="D483" s="1544">
        <v>40.5</v>
      </c>
      <c r="E483" s="1545">
        <v>41.4</v>
      </c>
      <c r="F483" s="1546">
        <v>172.35</v>
      </c>
      <c r="G483" s="1547">
        <v>1224</v>
      </c>
      <c r="H483" s="1557"/>
      <c r="I483" s="5"/>
    </row>
    <row r="484" spans="1:9" ht="15" thickBot="1">
      <c r="A484" s="252"/>
      <c r="B484" s="856" t="s">
        <v>586</v>
      </c>
      <c r="C484" s="1529"/>
      <c r="D484" s="1820">
        <f>(D482*100/D606)-45</f>
        <v>-7.6655555555555566</v>
      </c>
      <c r="E484" s="488">
        <f>(E482*100/E606)-45</f>
        <v>-10.573913043478257</v>
      </c>
      <c r="F484" s="488">
        <f>(F482*100/F606)-45</f>
        <v>4.8819843342036506</v>
      </c>
      <c r="G484" s="1821">
        <f>(G482*100/G606)-45</f>
        <v>-1.4207352941176481</v>
      </c>
      <c r="H484" s="5"/>
      <c r="I484" s="5"/>
    </row>
    <row r="485" spans="1:9" ht="15" thickBot="1">
      <c r="H485" s="5"/>
      <c r="I485" s="5"/>
    </row>
    <row r="486" spans="1:9">
      <c r="A486" s="712"/>
      <c r="B486" s="36" t="s">
        <v>313</v>
      </c>
      <c r="C486" s="37"/>
      <c r="D486" s="157">
        <f>D455+D466+D473</f>
        <v>56.173000000000002</v>
      </c>
      <c r="E486" s="91">
        <f>E455+E466+E473</f>
        <v>49.802900000000008</v>
      </c>
      <c r="F486" s="91">
        <f>F455+F466+F473</f>
        <v>275.7097</v>
      </c>
      <c r="G486" s="259">
        <f>G455+G466+G473</f>
        <v>1786.0750000000003</v>
      </c>
      <c r="H486" s="560"/>
      <c r="I486" s="26"/>
    </row>
    <row r="487" spans="1:9">
      <c r="A487" s="429"/>
      <c r="B487" s="880" t="s">
        <v>11</v>
      </c>
      <c r="C487" s="1534">
        <v>0.7</v>
      </c>
      <c r="D487" s="1544">
        <v>63</v>
      </c>
      <c r="E487" s="1545">
        <v>64.400000000000006</v>
      </c>
      <c r="F487" s="1546">
        <v>268.10000000000002</v>
      </c>
      <c r="G487" s="1547">
        <v>1904</v>
      </c>
      <c r="H487" s="1557"/>
      <c r="I487" s="5"/>
    </row>
    <row r="488" spans="1:9" ht="15" thickBot="1">
      <c r="A488" s="252"/>
      <c r="B488" s="856" t="s">
        <v>586</v>
      </c>
      <c r="C488" s="1529"/>
      <c r="D488" s="1820">
        <f>(D486*100/D606)-70</f>
        <v>-7.5855555555555512</v>
      </c>
      <c r="E488" s="488">
        <f>(E486*100/E606)-70</f>
        <v>-15.866413043478254</v>
      </c>
      <c r="F488" s="488">
        <f>(F486*100/F606)-70</f>
        <v>1.9868668407310679</v>
      </c>
      <c r="G488" s="1821">
        <f>(G486*100/G606)-70</f>
        <v>-4.3354779411764639</v>
      </c>
      <c r="H488" s="5"/>
      <c r="I488" s="5"/>
    </row>
    <row r="489" spans="1:9">
      <c r="D489" s="496"/>
      <c r="E489" s="496"/>
      <c r="F489" s="496"/>
    </row>
    <row r="492" spans="1:9">
      <c r="C492" s="11" t="s">
        <v>253</v>
      </c>
    </row>
    <row r="493" spans="1:9">
      <c r="A493" s="2920" t="s">
        <v>601</v>
      </c>
      <c r="B493" s="2920"/>
      <c r="C493" s="2920"/>
      <c r="D493" s="2920"/>
      <c r="E493" s="2920"/>
      <c r="F493" s="2920"/>
      <c r="G493" s="2920"/>
      <c r="H493" s="2920"/>
      <c r="I493" s="2920"/>
    </row>
    <row r="494" spans="1:9">
      <c r="B494" s="21" t="s">
        <v>250</v>
      </c>
      <c r="D494"/>
      <c r="E494"/>
      <c r="F494" s="21"/>
      <c r="G494" s="21"/>
      <c r="H494" s="22"/>
      <c r="I494" s="22"/>
    </row>
    <row r="495" spans="1:9" ht="15.6">
      <c r="A495" s="24" t="s">
        <v>436</v>
      </c>
      <c r="B495" s="22"/>
      <c r="C495"/>
      <c r="D495" s="24" t="s">
        <v>0</v>
      </c>
      <c r="E495"/>
      <c r="F495" s="2" t="s">
        <v>877</v>
      </c>
      <c r="G495" s="22"/>
      <c r="H495" s="22"/>
      <c r="I495" s="28"/>
    </row>
    <row r="496" spans="1:9" ht="21.6" thickBot="1">
      <c r="C496" s="27" t="s">
        <v>602</v>
      </c>
      <c r="D496" s="388"/>
      <c r="E496" s="388"/>
      <c r="F496" s="388"/>
      <c r="G496" s="388"/>
      <c r="H496" s="22"/>
      <c r="I496" s="22"/>
    </row>
    <row r="497" spans="1:9" ht="15" thickBot="1">
      <c r="A497" s="433" t="s">
        <v>221</v>
      </c>
      <c r="B497" s="85"/>
      <c r="C497" s="434" t="s">
        <v>222</v>
      </c>
      <c r="D497" s="368" t="s">
        <v>223</v>
      </c>
      <c r="E497" s="368"/>
      <c r="F497" s="368"/>
      <c r="G497" s="435" t="s">
        <v>224</v>
      </c>
      <c r="H497" s="436" t="s">
        <v>225</v>
      </c>
      <c r="I497" s="437" t="s">
        <v>226</v>
      </c>
    </row>
    <row r="498" spans="1:9">
      <c r="A498" s="438" t="s">
        <v>227</v>
      </c>
      <c r="B498" s="439" t="s">
        <v>228</v>
      </c>
      <c r="C498" s="440" t="s">
        <v>229</v>
      </c>
      <c r="D498" s="441" t="s">
        <v>230</v>
      </c>
      <c r="E498" s="441" t="s">
        <v>55</v>
      </c>
      <c r="F498" s="441" t="s">
        <v>56</v>
      </c>
      <c r="G498" s="442" t="s">
        <v>231</v>
      </c>
      <c r="H498" s="443" t="s">
        <v>232</v>
      </c>
      <c r="I498" s="444" t="s">
        <v>233</v>
      </c>
    </row>
    <row r="499" spans="1:9" ht="15" thickBot="1">
      <c r="A499" s="445"/>
      <c r="B499" s="482"/>
      <c r="C499" s="446"/>
      <c r="D499" s="447" t="s">
        <v>6</v>
      </c>
      <c r="E499" s="447" t="s">
        <v>7</v>
      </c>
      <c r="F499" s="447" t="s">
        <v>8</v>
      </c>
      <c r="G499" s="448" t="s">
        <v>234</v>
      </c>
      <c r="H499" s="449" t="s">
        <v>590</v>
      </c>
      <c r="I499" s="450" t="s">
        <v>235</v>
      </c>
    </row>
    <row r="500" spans="1:9">
      <c r="A500" s="85"/>
      <c r="B500" s="553" t="s">
        <v>182</v>
      </c>
      <c r="C500" s="451"/>
      <c r="D500" s="452"/>
      <c r="E500" s="453"/>
      <c r="F500" s="453"/>
      <c r="G500" s="554"/>
      <c r="H500" s="490"/>
      <c r="I500" s="456"/>
    </row>
    <row r="501" spans="1:9">
      <c r="A501" s="458" t="s">
        <v>236</v>
      </c>
      <c r="B501" s="759" t="s">
        <v>328</v>
      </c>
      <c r="C501" s="467">
        <v>210</v>
      </c>
      <c r="D501" s="1762">
        <v>5.32</v>
      </c>
      <c r="E501" s="1009">
        <v>9.2553999999999998</v>
      </c>
      <c r="F501" s="1009">
        <v>32.28</v>
      </c>
      <c r="G501" s="812">
        <v>234.53899999999999</v>
      </c>
      <c r="H501" s="463">
        <v>26</v>
      </c>
      <c r="I501" s="464" t="s">
        <v>741</v>
      </c>
    </row>
    <row r="502" spans="1:9">
      <c r="A502" s="461" t="s">
        <v>428</v>
      </c>
      <c r="B502" s="703" t="s">
        <v>277</v>
      </c>
      <c r="C502" s="959">
        <v>10</v>
      </c>
      <c r="D502" s="237">
        <v>0.08</v>
      </c>
      <c r="E502" s="348">
        <v>7.25</v>
      </c>
      <c r="F502" s="348">
        <v>0.13</v>
      </c>
      <c r="G502" s="817">
        <v>66</v>
      </c>
      <c r="H502" s="1110">
        <v>9</v>
      </c>
      <c r="I502" s="723" t="s">
        <v>702</v>
      </c>
    </row>
    <row r="503" spans="1:9" ht="15.6">
      <c r="A503" s="462" t="s">
        <v>12</v>
      </c>
      <c r="B503" s="266" t="s">
        <v>705</v>
      </c>
      <c r="C503" s="958">
        <v>25</v>
      </c>
      <c r="D503" s="1753">
        <v>5.84</v>
      </c>
      <c r="E503" s="355">
        <v>7.34</v>
      </c>
      <c r="F503" s="348">
        <v>0</v>
      </c>
      <c r="G503" s="812">
        <v>89.59</v>
      </c>
      <c r="H503" s="468">
        <v>10</v>
      </c>
      <c r="I503" s="723" t="s">
        <v>553</v>
      </c>
    </row>
    <row r="504" spans="1:9" ht="15.6">
      <c r="A504" s="462"/>
      <c r="B504" s="759" t="s">
        <v>648</v>
      </c>
      <c r="C504" s="958">
        <v>200</v>
      </c>
      <c r="D504" s="1753">
        <v>6.0010000000000003</v>
      </c>
      <c r="E504" s="1120">
        <v>4.8540000000000001</v>
      </c>
      <c r="F504" s="355">
        <v>18.192</v>
      </c>
      <c r="G504" s="1088">
        <v>139.53700000000001</v>
      </c>
      <c r="H504" s="1051">
        <v>66</v>
      </c>
      <c r="I504" s="457" t="s">
        <v>649</v>
      </c>
    </row>
    <row r="505" spans="1:9">
      <c r="A505" s="465" t="s">
        <v>35</v>
      </c>
      <c r="B505" s="1038" t="s">
        <v>10</v>
      </c>
      <c r="C505" s="958">
        <v>60</v>
      </c>
      <c r="D505" s="1762">
        <v>3.1560000000000001</v>
      </c>
      <c r="E505" s="1009">
        <v>0.42</v>
      </c>
      <c r="F505" s="1009">
        <v>24.48</v>
      </c>
      <c r="G505" s="1795">
        <v>114.34</v>
      </c>
      <c r="H505" s="1039">
        <v>12</v>
      </c>
      <c r="I505" s="464" t="s">
        <v>9</v>
      </c>
    </row>
    <row r="506" spans="1:9" ht="15" thickBot="1">
      <c r="A506" s="81"/>
      <c r="B506" s="207" t="s">
        <v>659</v>
      </c>
      <c r="C506" s="478">
        <v>110</v>
      </c>
      <c r="D506" s="487">
        <v>0.44</v>
      </c>
      <c r="E506" s="488">
        <v>0.44</v>
      </c>
      <c r="F506" s="489">
        <v>10.78</v>
      </c>
      <c r="G506" s="1817">
        <v>48.4</v>
      </c>
      <c r="H506" s="602">
        <v>80</v>
      </c>
      <c r="I506" s="457" t="s">
        <v>660</v>
      </c>
    </row>
    <row r="507" spans="1:9">
      <c r="A507" s="469" t="s">
        <v>251</v>
      </c>
      <c r="C507" s="182">
        <f>SUM(C501:C506)</f>
        <v>615</v>
      </c>
      <c r="D507" s="470">
        <f>SUM(D501:D506)</f>
        <v>20.837</v>
      </c>
      <c r="E507" s="793">
        <f>SUM(E501:E506)</f>
        <v>29.559400000000004</v>
      </c>
      <c r="F507" s="472">
        <f>SUM(F501:F506)</f>
        <v>85.862000000000009</v>
      </c>
      <c r="G507" s="1825">
        <f>SUM(G501:G506)</f>
        <v>692.40600000000006</v>
      </c>
      <c r="H507" s="2905"/>
      <c r="I507" s="2906"/>
    </row>
    <row r="508" spans="1:9">
      <c r="A508" s="429"/>
      <c r="B508" s="880" t="s">
        <v>11</v>
      </c>
      <c r="C508" s="1534">
        <v>0.25</v>
      </c>
      <c r="D508" s="1544">
        <v>22.5</v>
      </c>
      <c r="E508" s="1545">
        <v>23</v>
      </c>
      <c r="F508" s="1546">
        <v>95.75</v>
      </c>
      <c r="G508" s="1547">
        <v>680</v>
      </c>
      <c r="H508" s="2907"/>
      <c r="I508" s="1498"/>
    </row>
    <row r="509" spans="1:9" ht="15" thickBot="1">
      <c r="A509" s="252"/>
      <c r="B509" s="856" t="s">
        <v>586</v>
      </c>
      <c r="C509" s="1529"/>
      <c r="D509" s="1820">
        <f>(D507*100/D606)-25</f>
        <v>-1.8477777777777789</v>
      </c>
      <c r="E509" s="488">
        <f>(E507*100/E606)-25</f>
        <v>7.1297826086956562</v>
      </c>
      <c r="F509" s="488">
        <f>(F507*100/F606)-25</f>
        <v>-2.5817232375979096</v>
      </c>
      <c r="G509" s="1821">
        <f>(G507*100/G606)-25</f>
        <v>0.45610294117647143</v>
      </c>
      <c r="H509" s="473"/>
      <c r="I509" s="481"/>
    </row>
    <row r="510" spans="1:9">
      <c r="A510" s="85"/>
      <c r="B510" s="2058" t="s">
        <v>142</v>
      </c>
      <c r="C510" s="85"/>
      <c r="D510" s="5"/>
      <c r="E510" s="474"/>
      <c r="F510" s="474"/>
      <c r="G510" s="474"/>
      <c r="H510" s="476"/>
      <c r="I510" s="476"/>
    </row>
    <row r="511" spans="1:9">
      <c r="A511" s="80"/>
      <c r="B511" s="2059" t="s">
        <v>537</v>
      </c>
      <c r="C511" s="467">
        <v>80</v>
      </c>
      <c r="D511" s="237">
        <v>2.2669999999999999</v>
      </c>
      <c r="E511" s="348">
        <v>0.13400000000000001</v>
      </c>
      <c r="F511" s="348">
        <v>4.6669999999999998</v>
      </c>
      <c r="G511" s="772">
        <v>29.466999999999999</v>
      </c>
      <c r="H511" s="238">
        <v>3</v>
      </c>
      <c r="I511" s="464" t="s">
        <v>549</v>
      </c>
    </row>
    <row r="512" spans="1:9">
      <c r="A512" s="80"/>
      <c r="B512" s="1914" t="s">
        <v>768</v>
      </c>
      <c r="C512" s="467">
        <v>30</v>
      </c>
      <c r="D512" s="237">
        <v>1.5</v>
      </c>
      <c r="E512" s="348">
        <v>5.367</v>
      </c>
      <c r="F512" s="348">
        <v>19.664999999999999</v>
      </c>
      <c r="G512" s="812">
        <v>136.96</v>
      </c>
      <c r="H512" s="238">
        <v>14</v>
      </c>
      <c r="I512" s="464" t="s">
        <v>9</v>
      </c>
    </row>
    <row r="513" spans="1:9">
      <c r="A513" s="458" t="s">
        <v>236</v>
      </c>
      <c r="B513" s="2060" t="s">
        <v>425</v>
      </c>
      <c r="C513" s="2323">
        <v>250</v>
      </c>
      <c r="D513" s="2857">
        <v>3.2970000000000002</v>
      </c>
      <c r="E513" s="898">
        <v>4.0090000000000003</v>
      </c>
      <c r="F513" s="898">
        <v>12.917999999999999</v>
      </c>
      <c r="G513" s="812">
        <v>100.788</v>
      </c>
      <c r="H513" s="557">
        <v>22</v>
      </c>
      <c r="I513" s="457" t="s">
        <v>766</v>
      </c>
    </row>
    <row r="514" spans="1:9">
      <c r="A514" s="461" t="s">
        <v>428</v>
      </c>
      <c r="B514" s="2061" t="s">
        <v>426</v>
      </c>
      <c r="C514" s="459">
        <v>100</v>
      </c>
      <c r="D514" s="1119">
        <v>12.000999999999999</v>
      </c>
      <c r="E514" s="355">
        <v>7.484</v>
      </c>
      <c r="F514" s="2499">
        <v>24.236899999999999</v>
      </c>
      <c r="G514" s="812">
        <v>222.37</v>
      </c>
      <c r="H514" s="483">
        <v>44</v>
      </c>
      <c r="I514" s="460" t="s">
        <v>743</v>
      </c>
    </row>
    <row r="515" spans="1:9" ht="15.6">
      <c r="A515" s="462" t="s">
        <v>12</v>
      </c>
      <c r="B515" s="2050" t="s">
        <v>863</v>
      </c>
      <c r="C515" s="459" t="s">
        <v>464</v>
      </c>
      <c r="D515" s="1783">
        <v>3.0289999999999999</v>
      </c>
      <c r="E515" s="357">
        <v>4.2022000000000004</v>
      </c>
      <c r="F515" s="1779">
        <v>23.02</v>
      </c>
      <c r="G515" s="886">
        <v>142.33500000000001</v>
      </c>
      <c r="H515" s="491">
        <v>37</v>
      </c>
      <c r="I515" s="1445" t="s">
        <v>745</v>
      </c>
    </row>
    <row r="516" spans="1:9" ht="15.6">
      <c r="A516" s="462"/>
      <c r="B516" s="2062" t="s">
        <v>864</v>
      </c>
      <c r="C516" s="492"/>
      <c r="D516" s="541">
        <v>0.45</v>
      </c>
      <c r="E516" s="542">
        <v>0.99</v>
      </c>
      <c r="F516" s="319">
        <v>1.68</v>
      </c>
      <c r="G516" s="580">
        <v>17.462</v>
      </c>
      <c r="H516" s="494"/>
      <c r="I516" s="564"/>
    </row>
    <row r="517" spans="1:9">
      <c r="A517" s="465" t="s">
        <v>35</v>
      </c>
      <c r="B517" s="1038" t="s">
        <v>190</v>
      </c>
      <c r="C517" s="467">
        <v>200</v>
      </c>
      <c r="D517" s="1753">
        <v>0.5</v>
      </c>
      <c r="E517" s="355">
        <v>0</v>
      </c>
      <c r="F517" s="355">
        <v>19.8</v>
      </c>
      <c r="G517" s="812">
        <v>81</v>
      </c>
      <c r="H517" s="468">
        <v>75</v>
      </c>
      <c r="I517" s="464" t="s">
        <v>557</v>
      </c>
    </row>
    <row r="518" spans="1:9">
      <c r="A518" s="80"/>
      <c r="B518" s="1038" t="s">
        <v>10</v>
      </c>
      <c r="C518" s="958">
        <v>60</v>
      </c>
      <c r="D518" s="1762">
        <v>3.1560000000000001</v>
      </c>
      <c r="E518" s="1009">
        <v>0.42</v>
      </c>
      <c r="F518" s="1009">
        <v>24.48</v>
      </c>
      <c r="G518" s="1795">
        <v>114.34</v>
      </c>
      <c r="H518" s="468">
        <v>12</v>
      </c>
      <c r="I518" s="464" t="s">
        <v>9</v>
      </c>
    </row>
    <row r="519" spans="1:9" ht="15" thickBot="1">
      <c r="A519" s="81"/>
      <c r="B519" s="2615" t="s">
        <v>575</v>
      </c>
      <c r="C519" s="1042">
        <v>40</v>
      </c>
      <c r="D519" s="356">
        <v>2.2599999999999998</v>
      </c>
      <c r="E519" s="358">
        <v>0.48</v>
      </c>
      <c r="F519" s="358">
        <v>16.739999999999998</v>
      </c>
      <c r="G519" s="772">
        <f t="shared" ref="G519" si="12">F519*4+E519*9+D519*4</f>
        <v>80.319999999999993</v>
      </c>
      <c r="H519" s="855">
        <v>13</v>
      </c>
      <c r="I519" s="460" t="s">
        <v>9</v>
      </c>
    </row>
    <row r="520" spans="1:9">
      <c r="A520" s="469" t="s">
        <v>239</v>
      </c>
      <c r="B520" s="571"/>
      <c r="C520" s="182">
        <f>C511+C512+C513+C514+C517+C518+C519+150+30</f>
        <v>940</v>
      </c>
      <c r="D520" s="479">
        <f>SUM(D511:D519)</f>
        <v>28.459999999999994</v>
      </c>
      <c r="E520" s="793">
        <f>SUM(E511:E519)</f>
        <v>23.086200000000002</v>
      </c>
      <c r="F520" s="480">
        <f>SUM(F511:F519)</f>
        <v>147.20690000000002</v>
      </c>
      <c r="G520" s="1825">
        <f>SUM(G511:G519)</f>
        <v>925.04200000000014</v>
      </c>
      <c r="H520" s="2905"/>
      <c r="I520" s="2906"/>
    </row>
    <row r="521" spans="1:9">
      <c r="A521" s="872"/>
      <c r="B521" s="873" t="s">
        <v>11</v>
      </c>
      <c r="C521" s="1528">
        <v>0.35</v>
      </c>
      <c r="D521" s="1544">
        <v>31.5</v>
      </c>
      <c r="E521" s="1545">
        <v>32.200000000000003</v>
      </c>
      <c r="F521" s="1546">
        <v>134.05000000000001</v>
      </c>
      <c r="G521" s="1547">
        <v>952</v>
      </c>
      <c r="H521" s="2907"/>
      <c r="I521" s="1498"/>
    </row>
    <row r="522" spans="1:9" ht="15" thickBot="1">
      <c r="A522" s="252"/>
      <c r="B522" s="856" t="s">
        <v>586</v>
      </c>
      <c r="C522" s="1529"/>
      <c r="D522" s="1820">
        <f>(D520*100/D606)-35</f>
        <v>-3.3777777777777835</v>
      </c>
      <c r="E522" s="488">
        <f>(E520*100/E606)-35</f>
        <v>-9.906304347826083</v>
      </c>
      <c r="F522" s="488">
        <f>(F520*100/F606)-35</f>
        <v>3.4352219321148851</v>
      </c>
      <c r="G522" s="1821">
        <f>(G520*100/G606)-35</f>
        <v>-0.99110294117646447</v>
      </c>
      <c r="H522" s="473"/>
      <c r="I522" s="481"/>
    </row>
    <row r="523" spans="1:9">
      <c r="A523" s="498" t="s">
        <v>236</v>
      </c>
      <c r="B523" s="175" t="s">
        <v>287</v>
      </c>
      <c r="C523" s="85"/>
      <c r="D523" s="47"/>
      <c r="E523" s="474"/>
      <c r="F523" s="474"/>
      <c r="G523" s="475"/>
      <c r="H523" s="492"/>
      <c r="I523" s="492"/>
    </row>
    <row r="524" spans="1:9">
      <c r="A524" s="461" t="s">
        <v>428</v>
      </c>
      <c r="B524" s="466" t="s">
        <v>141</v>
      </c>
      <c r="C524" s="467">
        <v>200</v>
      </c>
      <c r="D524" s="237">
        <v>1</v>
      </c>
      <c r="E524" s="348">
        <v>0</v>
      </c>
      <c r="F524" s="348">
        <v>16.920000000000002</v>
      </c>
      <c r="G524" s="812">
        <v>71.680000000000007</v>
      </c>
      <c r="H524" s="484">
        <v>65</v>
      </c>
      <c r="I524" s="464" t="s">
        <v>681</v>
      </c>
    </row>
    <row r="525" spans="1:9" ht="15.6">
      <c r="A525" s="462" t="s">
        <v>12</v>
      </c>
      <c r="B525" s="2880" t="s">
        <v>402</v>
      </c>
      <c r="C525" s="591" t="s">
        <v>472</v>
      </c>
      <c r="D525" s="1763">
        <v>13.433</v>
      </c>
      <c r="E525" s="355">
        <v>7.8529999999999998</v>
      </c>
      <c r="F525" s="355">
        <v>9.4979999999999993</v>
      </c>
      <c r="G525" s="1795">
        <v>162.43799999999999</v>
      </c>
      <c r="H525" s="495">
        <v>46</v>
      </c>
      <c r="I525" s="1006" t="s">
        <v>572</v>
      </c>
    </row>
    <row r="526" spans="1:9" ht="15" thickBot="1">
      <c r="A526" s="975" t="s">
        <v>35</v>
      </c>
      <c r="B526" s="2615" t="s">
        <v>575</v>
      </c>
      <c r="C526" s="478">
        <v>20</v>
      </c>
      <c r="D526" s="237">
        <v>1.1299999999999999</v>
      </c>
      <c r="E526" s="348">
        <v>0.24</v>
      </c>
      <c r="F526" s="348">
        <v>8.3699999999999992</v>
      </c>
      <c r="G526" s="555">
        <v>40.159999999999997</v>
      </c>
      <c r="H526" s="855">
        <v>13</v>
      </c>
      <c r="I526" s="464" t="s">
        <v>9</v>
      </c>
    </row>
    <row r="527" spans="1:9">
      <c r="A527" s="469" t="s">
        <v>312</v>
      </c>
      <c r="B527" s="571"/>
      <c r="C527" s="182">
        <f>C524+C526+100+30</f>
        <v>350</v>
      </c>
      <c r="D527" s="479">
        <f>SUM(D524:D526)</f>
        <v>15.562999999999999</v>
      </c>
      <c r="E527" s="793">
        <f>SUM(E524:E526)</f>
        <v>8.093</v>
      </c>
      <c r="F527" s="480">
        <f>SUM(F524:F526)</f>
        <v>34.787999999999997</v>
      </c>
      <c r="G527" s="1825">
        <f>SUM(G524:G526)</f>
        <v>274.27800000000002</v>
      </c>
      <c r="H527" s="2905"/>
      <c r="I527" s="2906"/>
    </row>
    <row r="528" spans="1:9">
      <c r="A528" s="872"/>
      <c r="B528" s="873" t="s">
        <v>11</v>
      </c>
      <c r="C528" s="1534">
        <v>0.1</v>
      </c>
      <c r="D528" s="1544">
        <v>9</v>
      </c>
      <c r="E528" s="1545">
        <v>9.1999999999999993</v>
      </c>
      <c r="F528" s="1546">
        <v>38.299999999999997</v>
      </c>
      <c r="G528" s="1547">
        <v>272</v>
      </c>
      <c r="H528" s="2907"/>
      <c r="I528" s="1498"/>
    </row>
    <row r="529" spans="1:9" ht="15" thickBot="1">
      <c r="A529" s="252"/>
      <c r="B529" s="856" t="s">
        <v>586</v>
      </c>
      <c r="C529" s="1529"/>
      <c r="D529" s="1820">
        <f>(D527*100/D606)-10</f>
        <v>7.2922222222222217</v>
      </c>
      <c r="E529" s="488">
        <f>(E527*100/E606)-10</f>
        <v>-1.2032608695652183</v>
      </c>
      <c r="F529" s="488">
        <f>(F527*100/F606)-10</f>
        <v>-0.91697127937336909</v>
      </c>
      <c r="G529" s="1821">
        <f>(G527*100/G606)-10</f>
        <v>8.3750000000000213E-2</v>
      </c>
      <c r="H529" s="473"/>
      <c r="I529" s="481"/>
    </row>
    <row r="530" spans="1:9">
      <c r="A530" s="10"/>
      <c r="B530" s="10"/>
      <c r="C530" s="5"/>
      <c r="D530" s="5"/>
      <c r="E530" s="5"/>
      <c r="F530" s="5"/>
      <c r="G530" s="5"/>
      <c r="H530" s="5"/>
      <c r="I530" s="5"/>
    </row>
    <row r="532" spans="1:9" ht="16.2" thickBot="1">
      <c r="A532" s="105"/>
      <c r="B532" s="524"/>
      <c r="C532" s="121"/>
      <c r="D532" s="575"/>
      <c r="E532" s="575"/>
      <c r="F532" s="575"/>
      <c r="G532" s="536"/>
      <c r="H532" s="121"/>
      <c r="I532" s="121"/>
    </row>
    <row r="533" spans="1:9">
      <c r="A533" s="712"/>
      <c r="B533" s="36" t="s">
        <v>417</v>
      </c>
      <c r="C533" s="37"/>
      <c r="D533" s="152">
        <f>D507+D520</f>
        <v>49.296999999999997</v>
      </c>
      <c r="E533" s="258">
        <f>E507+E520</f>
        <v>52.645600000000002</v>
      </c>
      <c r="F533" s="258">
        <f>F507+F520</f>
        <v>233.06890000000004</v>
      </c>
      <c r="G533" s="713">
        <f>G507+G520</f>
        <v>1617.4480000000003</v>
      </c>
      <c r="H533" s="560"/>
      <c r="I533" s="26"/>
    </row>
    <row r="534" spans="1:9">
      <c r="A534" s="429"/>
      <c r="B534" s="880" t="s">
        <v>11</v>
      </c>
      <c r="C534" s="1534">
        <v>0.6</v>
      </c>
      <c r="D534" s="1548">
        <v>54</v>
      </c>
      <c r="E534" s="1549">
        <v>55.2</v>
      </c>
      <c r="F534" s="1550">
        <v>229.8</v>
      </c>
      <c r="G534" s="1551">
        <v>1632</v>
      </c>
      <c r="H534" s="1557"/>
      <c r="I534" s="5"/>
    </row>
    <row r="535" spans="1:9" ht="15" thickBot="1">
      <c r="A535" s="252"/>
      <c r="B535" s="856" t="s">
        <v>586</v>
      </c>
      <c r="C535" s="1529"/>
      <c r="D535" s="1820">
        <f>(D533*100/D606)-60</f>
        <v>-5.2255555555555588</v>
      </c>
      <c r="E535" s="488">
        <f>(E533*100/E606)-60</f>
        <v>-2.7765217391304304</v>
      </c>
      <c r="F535" s="488">
        <f>(F533*100/F606)-60</f>
        <v>0.85349869451697913</v>
      </c>
      <c r="G535" s="1821">
        <f>(G533*100/G606)-60</f>
        <v>-0.53499999999998238</v>
      </c>
      <c r="H535" s="5"/>
      <c r="I535" s="5"/>
    </row>
    <row r="536" spans="1:9" ht="15" thickBot="1">
      <c r="H536" s="5"/>
      <c r="I536" s="5"/>
    </row>
    <row r="537" spans="1:9">
      <c r="A537" s="712"/>
      <c r="B537" s="36" t="s">
        <v>416</v>
      </c>
      <c r="C537" s="37"/>
      <c r="D537" s="152">
        <f>D520+D527</f>
        <v>44.022999999999996</v>
      </c>
      <c r="E537" s="258">
        <f>E520+E527</f>
        <v>31.179200000000002</v>
      </c>
      <c r="F537" s="258">
        <f>F520+F527</f>
        <v>181.99490000000003</v>
      </c>
      <c r="G537" s="713">
        <f>G520+G527</f>
        <v>1199.3200000000002</v>
      </c>
      <c r="H537" s="560"/>
      <c r="I537" s="26"/>
    </row>
    <row r="538" spans="1:9">
      <c r="A538" s="429"/>
      <c r="B538" s="880" t="s">
        <v>11</v>
      </c>
      <c r="C538" s="1534">
        <v>0.45</v>
      </c>
      <c r="D538" s="1544">
        <v>40.5</v>
      </c>
      <c r="E538" s="1545">
        <v>41.4</v>
      </c>
      <c r="F538" s="1546">
        <v>172.35</v>
      </c>
      <c r="G538" s="1547">
        <v>1224</v>
      </c>
      <c r="H538" s="1557"/>
      <c r="I538" s="5"/>
    </row>
    <row r="539" spans="1:9" ht="15" thickBot="1">
      <c r="A539" s="252"/>
      <c r="B539" s="856" t="s">
        <v>586</v>
      </c>
      <c r="C539" s="1529"/>
      <c r="D539" s="1820">
        <f>(D537*100/D606)-45</f>
        <v>3.9144444444444346</v>
      </c>
      <c r="E539" s="488">
        <f>(E537*100/E606)-45</f>
        <v>-11.109565217391307</v>
      </c>
      <c r="F539" s="488">
        <f>(F537*100/F606)-45</f>
        <v>2.5182506527415214</v>
      </c>
      <c r="G539" s="1821">
        <f>(G537*100/G606)-45</f>
        <v>-0.90735294117646248</v>
      </c>
      <c r="H539" s="5"/>
      <c r="I539" s="5"/>
    </row>
    <row r="540" spans="1:9" ht="15" thickBot="1">
      <c r="H540" s="5"/>
      <c r="I540" s="5"/>
    </row>
    <row r="541" spans="1:9">
      <c r="A541" s="712"/>
      <c r="B541" s="36" t="s">
        <v>313</v>
      </c>
      <c r="C541" s="37"/>
      <c r="D541" s="157">
        <f>D507+D520+D527</f>
        <v>64.86</v>
      </c>
      <c r="E541" s="91">
        <f>E507+E520+E527</f>
        <v>60.738600000000005</v>
      </c>
      <c r="F541" s="91">
        <f>F507+F520+F527</f>
        <v>267.85690000000005</v>
      </c>
      <c r="G541" s="259">
        <f>G507+G520+G527</f>
        <v>1891.7260000000003</v>
      </c>
      <c r="H541" s="560"/>
      <c r="I541" s="26"/>
    </row>
    <row r="542" spans="1:9">
      <c r="A542" s="429"/>
      <c r="B542" s="880" t="s">
        <v>11</v>
      </c>
      <c r="C542" s="1534">
        <v>0.7</v>
      </c>
      <c r="D542" s="1544">
        <v>63</v>
      </c>
      <c r="E542" s="1545">
        <v>64.400000000000006</v>
      </c>
      <c r="F542" s="1546">
        <v>268.10000000000002</v>
      </c>
      <c r="G542" s="1547">
        <v>1904</v>
      </c>
      <c r="H542" s="1557"/>
      <c r="I542" s="5"/>
    </row>
    <row r="543" spans="1:9" ht="15" thickBot="1">
      <c r="A543" s="252"/>
      <c r="B543" s="856" t="s">
        <v>586</v>
      </c>
      <c r="C543" s="1529"/>
      <c r="D543" s="1820">
        <f>(D541*100/D606)-70</f>
        <v>2.0666666666666629</v>
      </c>
      <c r="E543" s="488">
        <f>(E541*100/E606)-70</f>
        <v>-3.9797826086956434</v>
      </c>
      <c r="F543" s="488">
        <f>(F541*100/F606)-70</f>
        <v>-6.3472584856384628E-2</v>
      </c>
      <c r="G543" s="1821">
        <f>(G541*100/G606)-70</f>
        <v>-0.45124999999998749</v>
      </c>
      <c r="H543" s="5"/>
      <c r="I543" s="5"/>
    </row>
    <row r="544" spans="1:9">
      <c r="H544" s="5"/>
      <c r="I544" s="5"/>
    </row>
    <row r="546" spans="1:9" ht="16.5" customHeight="1"/>
    <row r="547" spans="1:9" ht="15.75" customHeight="1">
      <c r="C547" s="11" t="s">
        <v>253</v>
      </c>
    </row>
    <row r="548" spans="1:9" ht="20.25" customHeight="1">
      <c r="A548" s="2920" t="s">
        <v>601</v>
      </c>
      <c r="B548" s="2920"/>
      <c r="C548" s="2920"/>
      <c r="D548" s="2920"/>
      <c r="E548" s="2920"/>
      <c r="F548" s="2920"/>
      <c r="G548" s="2920"/>
      <c r="H548" s="2920"/>
      <c r="I548" s="2920"/>
    </row>
    <row r="549" spans="1:9" ht="15" customHeight="1">
      <c r="B549" s="21" t="s">
        <v>250</v>
      </c>
      <c r="D549"/>
      <c r="E549"/>
      <c r="F549" s="21"/>
      <c r="G549" s="21"/>
      <c r="H549" s="22"/>
      <c r="I549" s="22"/>
    </row>
    <row r="550" spans="1:9" ht="12" customHeight="1">
      <c r="A550" s="24" t="s">
        <v>436</v>
      </c>
      <c r="B550" s="22"/>
      <c r="C550"/>
      <c r="D550" s="24" t="s">
        <v>0</v>
      </c>
      <c r="E550"/>
      <c r="F550" s="2" t="s">
        <v>877</v>
      </c>
      <c r="G550" s="22"/>
      <c r="H550" s="22"/>
      <c r="I550" s="28"/>
    </row>
    <row r="551" spans="1:9" ht="15" customHeight="1">
      <c r="C551" s="27" t="s">
        <v>602</v>
      </c>
      <c r="D551"/>
      <c r="E551"/>
      <c r="G551" s="21"/>
      <c r="H551" s="22"/>
      <c r="I551" s="22"/>
    </row>
    <row r="552" spans="1:9" ht="15" thickBot="1">
      <c r="B552" s="1"/>
    </row>
    <row r="553" spans="1:9" ht="15" thickBot="1">
      <c r="A553" s="433" t="s">
        <v>221</v>
      </c>
      <c r="B553" s="85"/>
      <c r="C553" s="434" t="s">
        <v>222</v>
      </c>
      <c r="D553" s="368" t="s">
        <v>223</v>
      </c>
      <c r="E553" s="368"/>
      <c r="F553" s="368"/>
      <c r="G553" s="435" t="s">
        <v>224</v>
      </c>
      <c r="H553" s="436" t="s">
        <v>225</v>
      </c>
      <c r="I553" s="437" t="s">
        <v>226</v>
      </c>
    </row>
    <row r="554" spans="1:9">
      <c r="A554" s="438" t="s">
        <v>227</v>
      </c>
      <c r="B554" s="439" t="s">
        <v>228</v>
      </c>
      <c r="C554" s="440" t="s">
        <v>229</v>
      </c>
      <c r="D554" s="441" t="s">
        <v>230</v>
      </c>
      <c r="E554" s="441" t="s">
        <v>55</v>
      </c>
      <c r="F554" s="441" t="s">
        <v>56</v>
      </c>
      <c r="G554" s="442" t="s">
        <v>231</v>
      </c>
      <c r="H554" s="443" t="s">
        <v>232</v>
      </c>
      <c r="I554" s="444" t="s">
        <v>233</v>
      </c>
    </row>
    <row r="555" spans="1:9" ht="15" thickBot="1">
      <c r="A555" s="445"/>
      <c r="B555" s="482"/>
      <c r="C555" s="446"/>
      <c r="D555" s="447" t="s">
        <v>6</v>
      </c>
      <c r="E555" s="447" t="s">
        <v>7</v>
      </c>
      <c r="F555" s="447" t="s">
        <v>8</v>
      </c>
      <c r="G555" s="448" t="s">
        <v>234</v>
      </c>
      <c r="H555" s="449" t="s">
        <v>590</v>
      </c>
      <c r="I555" s="450" t="s">
        <v>235</v>
      </c>
    </row>
    <row r="556" spans="1:9" ht="16.5" customHeight="1">
      <c r="A556" s="702"/>
      <c r="B556" s="1100" t="s">
        <v>182</v>
      </c>
      <c r="C556" s="2843"/>
      <c r="D556" s="801"/>
      <c r="E556" s="453"/>
      <c r="F556" s="453"/>
      <c r="G556" s="2851"/>
      <c r="H556" s="2846"/>
      <c r="I556" s="456"/>
    </row>
    <row r="557" spans="1:9">
      <c r="A557" s="2083" t="s">
        <v>236</v>
      </c>
      <c r="B557" s="759" t="s">
        <v>703</v>
      </c>
      <c r="C557" s="2844">
        <v>80</v>
      </c>
      <c r="D557" s="237">
        <v>0.64</v>
      </c>
      <c r="E557" s="348">
        <v>0.1</v>
      </c>
      <c r="F557" s="348">
        <v>2</v>
      </c>
      <c r="G557" s="1088">
        <v>11.3</v>
      </c>
      <c r="H557" s="2847">
        <v>1</v>
      </c>
      <c r="I557" s="1048" t="s">
        <v>546</v>
      </c>
    </row>
    <row r="558" spans="1:9">
      <c r="A558" s="2084" t="s">
        <v>428</v>
      </c>
      <c r="B558" s="745" t="s">
        <v>174</v>
      </c>
      <c r="C558" s="2844">
        <v>210</v>
      </c>
      <c r="D558" s="1763">
        <v>14.263</v>
      </c>
      <c r="E558" s="1120">
        <v>35.78</v>
      </c>
      <c r="F558" s="1120">
        <v>20.3</v>
      </c>
      <c r="G558" s="1795">
        <v>462.63</v>
      </c>
      <c r="H558" s="2848">
        <v>53</v>
      </c>
      <c r="I558" s="464" t="s">
        <v>749</v>
      </c>
    </row>
    <row r="559" spans="1:9" ht="15.6">
      <c r="A559" s="2086" t="s">
        <v>12</v>
      </c>
      <c r="B559" s="2085" t="s">
        <v>774</v>
      </c>
      <c r="C559" s="2845">
        <v>200</v>
      </c>
      <c r="D559" s="1763">
        <v>0.3</v>
      </c>
      <c r="E559" s="1120">
        <v>0</v>
      </c>
      <c r="F559" s="1120">
        <v>6.7</v>
      </c>
      <c r="G559" s="1088">
        <v>27.9</v>
      </c>
      <c r="H559" s="2849">
        <v>70</v>
      </c>
      <c r="I559" s="457" t="s">
        <v>561</v>
      </c>
    </row>
    <row r="560" spans="1:9">
      <c r="A560" s="2087" t="s">
        <v>247</v>
      </c>
      <c r="B560" s="745" t="s">
        <v>10</v>
      </c>
      <c r="C560" s="2844">
        <v>50</v>
      </c>
      <c r="D560" s="237">
        <v>2.63</v>
      </c>
      <c r="E560" s="348">
        <v>0.35</v>
      </c>
      <c r="F560" s="348">
        <v>20.399999999999999</v>
      </c>
      <c r="G560" s="1795">
        <v>95.284000000000006</v>
      </c>
      <c r="H560" s="2850">
        <v>12</v>
      </c>
      <c r="I560" s="464" t="s">
        <v>9</v>
      </c>
    </row>
    <row r="561" spans="1:9" ht="15" thickBot="1">
      <c r="A561" s="2088"/>
      <c r="B561" s="969" t="s">
        <v>575</v>
      </c>
      <c r="C561" s="1042">
        <v>40</v>
      </c>
      <c r="D561" s="487">
        <v>2.2599999999999998</v>
      </c>
      <c r="E561" s="489">
        <v>0.48</v>
      </c>
      <c r="F561" s="489">
        <v>16.739999999999998</v>
      </c>
      <c r="G561" s="2647">
        <f t="shared" ref="G561" si="13">F561*4+E561*9+D561*4</f>
        <v>80.319999999999993</v>
      </c>
      <c r="H561" s="2839">
        <v>13</v>
      </c>
      <c r="I561" s="460" t="s">
        <v>9</v>
      </c>
    </row>
    <row r="562" spans="1:9" ht="14.25" customHeight="1">
      <c r="A562" s="469" t="s">
        <v>251</v>
      </c>
      <c r="C562" s="182">
        <f>SUM(C557:C561)</f>
        <v>580</v>
      </c>
      <c r="D562" s="2840">
        <f>SUM(D557:D561)</f>
        <v>20.093000000000004</v>
      </c>
      <c r="E562" s="2841">
        <f>SUM(E557:E561)</f>
        <v>36.71</v>
      </c>
      <c r="F562" s="569">
        <f>SUM(F557:F561)</f>
        <v>66.14</v>
      </c>
      <c r="G562" s="2842">
        <f>SUM(G557:G561)</f>
        <v>677.43399999999997</v>
      </c>
      <c r="H562" s="2905"/>
      <c r="I562" s="2906"/>
    </row>
    <row r="563" spans="1:9">
      <c r="A563" s="429"/>
      <c r="B563" s="880" t="s">
        <v>11</v>
      </c>
      <c r="C563" s="1534">
        <v>0.25</v>
      </c>
      <c r="D563" s="1544">
        <v>22.5</v>
      </c>
      <c r="E563" s="1545">
        <v>23</v>
      </c>
      <c r="F563" s="1546">
        <v>95.75</v>
      </c>
      <c r="G563" s="1547">
        <v>680</v>
      </c>
      <c r="H563" s="2907"/>
      <c r="I563" s="1498"/>
    </row>
    <row r="564" spans="1:9" ht="15" thickBot="1">
      <c r="A564" s="252"/>
      <c r="B564" s="856" t="s">
        <v>586</v>
      </c>
      <c r="C564" s="1529"/>
      <c r="D564" s="1820">
        <f>(D562*100/D606)-25</f>
        <v>-2.6744444444444397</v>
      </c>
      <c r="E564" s="488">
        <f>(E562*100/E606)-25</f>
        <v>14.902173913043477</v>
      </c>
      <c r="F564" s="488">
        <f>(F562*100/F606)-25</f>
        <v>-7.7310704960835501</v>
      </c>
      <c r="G564" s="1821">
        <f>(G562*100/G606)-25</f>
        <v>-9.4338235294120665E-2</v>
      </c>
      <c r="H564" s="473"/>
      <c r="I564" s="481"/>
    </row>
    <row r="565" spans="1:9">
      <c r="A565" s="85"/>
      <c r="B565" s="498" t="s">
        <v>142</v>
      </c>
      <c r="C565" s="85"/>
      <c r="D565" s="5"/>
      <c r="E565" s="474"/>
      <c r="F565" s="474"/>
      <c r="G565" s="474"/>
      <c r="H565" s="476"/>
      <c r="I565" s="728"/>
    </row>
    <row r="566" spans="1:9">
      <c r="A566" s="80"/>
      <c r="B566" s="759" t="s">
        <v>324</v>
      </c>
      <c r="C566" s="467">
        <v>80</v>
      </c>
      <c r="D566" s="350">
        <v>0.93400000000000005</v>
      </c>
      <c r="E566" s="348">
        <v>0.13400000000000001</v>
      </c>
      <c r="F566" s="348">
        <v>3.0667</v>
      </c>
      <c r="G566" s="812">
        <v>17.067</v>
      </c>
      <c r="H566" s="463">
        <v>2</v>
      </c>
      <c r="I566" s="518" t="s">
        <v>547</v>
      </c>
    </row>
    <row r="567" spans="1:9">
      <c r="A567" s="80"/>
      <c r="B567" s="603" t="s">
        <v>427</v>
      </c>
      <c r="C567" s="459">
        <v>250</v>
      </c>
      <c r="D567" s="1779">
        <v>2.3279999999999998</v>
      </c>
      <c r="E567" s="357">
        <v>3.7210000000000001</v>
      </c>
      <c r="F567" s="1779">
        <v>8.3190000000000008</v>
      </c>
      <c r="G567" s="886">
        <v>75.911000000000001</v>
      </c>
      <c r="H567" s="491">
        <v>17</v>
      </c>
      <c r="I567" s="457" t="s">
        <v>750</v>
      </c>
    </row>
    <row r="568" spans="1:9">
      <c r="A568" s="458" t="s">
        <v>236</v>
      </c>
      <c r="B568" s="603" t="s">
        <v>538</v>
      </c>
      <c r="C568" s="727" t="s">
        <v>332</v>
      </c>
      <c r="D568" s="1800">
        <v>15.249000000000001</v>
      </c>
      <c r="E568" s="363">
        <v>6.8780000000000001</v>
      </c>
      <c r="F568" s="1796">
        <v>16.300999999999998</v>
      </c>
      <c r="G568" s="772">
        <f t="shared" ref="G568" si="14">F568*4+E568*9+D568*4</f>
        <v>188.102</v>
      </c>
      <c r="H568" s="477">
        <v>60</v>
      </c>
      <c r="I568" s="460" t="s">
        <v>687</v>
      </c>
    </row>
    <row r="569" spans="1:9">
      <c r="A569" s="461" t="s">
        <v>428</v>
      </c>
      <c r="B569" s="2875" t="s">
        <v>746</v>
      </c>
      <c r="C569" s="493">
        <v>180</v>
      </c>
      <c r="D569" s="1773">
        <v>4.7750000000000004</v>
      </c>
      <c r="E569" s="363">
        <v>5.5449999999999999</v>
      </c>
      <c r="F569" s="363">
        <v>36.436</v>
      </c>
      <c r="G569" s="812">
        <v>214.91499999999999</v>
      </c>
      <c r="H569" s="463">
        <v>28</v>
      </c>
      <c r="I569" s="460" t="s">
        <v>686</v>
      </c>
    </row>
    <row r="570" spans="1:9" ht="15.6">
      <c r="A570" s="462" t="s">
        <v>12</v>
      </c>
      <c r="B570" s="694" t="s">
        <v>498</v>
      </c>
      <c r="C570" s="2744">
        <v>200</v>
      </c>
      <c r="D570" s="237">
        <v>1.6</v>
      </c>
      <c r="E570" s="348">
        <v>0.2</v>
      </c>
      <c r="F570" s="348">
        <v>18.2</v>
      </c>
      <c r="G570" s="914">
        <v>81</v>
      </c>
      <c r="H570" s="2740">
        <v>65</v>
      </c>
      <c r="I570" s="464" t="s">
        <v>681</v>
      </c>
    </row>
    <row r="571" spans="1:9">
      <c r="A571" s="80"/>
      <c r="B571" s="1914" t="s">
        <v>768</v>
      </c>
      <c r="C571" s="467">
        <v>30</v>
      </c>
      <c r="D571" s="237">
        <v>1.5</v>
      </c>
      <c r="E571" s="348">
        <v>5.367</v>
      </c>
      <c r="F571" s="348">
        <v>19.664999999999999</v>
      </c>
      <c r="G571" s="812">
        <v>136.96</v>
      </c>
      <c r="H571" s="238">
        <v>14</v>
      </c>
      <c r="I571" s="464" t="s">
        <v>9</v>
      </c>
    </row>
    <row r="572" spans="1:9">
      <c r="A572" s="465" t="s">
        <v>247</v>
      </c>
      <c r="B572" s="694" t="s">
        <v>10</v>
      </c>
      <c r="C572" s="958">
        <v>60</v>
      </c>
      <c r="D572" s="1762">
        <v>3.1560000000000001</v>
      </c>
      <c r="E572" s="1009">
        <v>0.42</v>
      </c>
      <c r="F572" s="1009">
        <v>24.48</v>
      </c>
      <c r="G572" s="1795">
        <v>114.34</v>
      </c>
      <c r="H572" s="468">
        <v>12</v>
      </c>
      <c r="I572" s="464" t="s">
        <v>9</v>
      </c>
    </row>
    <row r="573" spans="1:9">
      <c r="A573" s="80"/>
      <c r="B573" s="694" t="s">
        <v>575</v>
      </c>
      <c r="C573" s="459">
        <v>40</v>
      </c>
      <c r="D573" s="356">
        <v>2.2599999999999998</v>
      </c>
      <c r="E573" s="358">
        <v>0.48</v>
      </c>
      <c r="F573" s="358">
        <v>16.739999999999998</v>
      </c>
      <c r="G573" s="772">
        <f t="shared" ref="G573" si="15">F573*4+E573*9+D573*4</f>
        <v>80.319999999999993</v>
      </c>
      <c r="H573" s="855">
        <v>13</v>
      </c>
      <c r="I573" s="460" t="s">
        <v>9</v>
      </c>
    </row>
    <row r="574" spans="1:9" ht="15" thickBot="1">
      <c r="A574" s="81"/>
      <c r="B574" s="707" t="s">
        <v>655</v>
      </c>
      <c r="C574" s="1042">
        <v>100</v>
      </c>
      <c r="D574" s="487">
        <v>0.4</v>
      </c>
      <c r="E574" s="488">
        <v>0.4</v>
      </c>
      <c r="F574" s="489">
        <v>9.8000000000000007</v>
      </c>
      <c r="G574" s="1805">
        <v>44</v>
      </c>
      <c r="H574" s="2904">
        <v>80</v>
      </c>
      <c r="I574" s="457" t="s">
        <v>651</v>
      </c>
    </row>
    <row r="575" spans="1:9">
      <c r="A575" s="469" t="s">
        <v>239</v>
      </c>
      <c r="B575" s="579"/>
      <c r="C575" s="1561">
        <f>SUM(C566:C574)</f>
        <v>940</v>
      </c>
      <c r="D575" s="479">
        <f>SUM(D566:D574)</f>
        <v>32.201999999999998</v>
      </c>
      <c r="E575" s="471">
        <f>SUM(E566:E574)</f>
        <v>23.145</v>
      </c>
      <c r="F575" s="480">
        <f>SUM(F566:F574)</f>
        <v>153.0077</v>
      </c>
      <c r="G575" s="556">
        <f>SUM(G566:G574)</f>
        <v>952.61500000000001</v>
      </c>
      <c r="H575" s="2905"/>
      <c r="I575" s="2906"/>
    </row>
    <row r="576" spans="1:9">
      <c r="A576" s="872"/>
      <c r="B576" s="873" t="s">
        <v>11</v>
      </c>
      <c r="C576" s="1528">
        <v>0.35</v>
      </c>
      <c r="D576" s="1544">
        <v>31.5</v>
      </c>
      <c r="E576" s="1545">
        <v>32.200000000000003</v>
      </c>
      <c r="F576" s="1546">
        <v>134.05000000000001</v>
      </c>
      <c r="G576" s="1547">
        <v>952</v>
      </c>
      <c r="H576" s="2907"/>
      <c r="I576" s="1498"/>
    </row>
    <row r="577" spans="1:9" ht="17.25" customHeight="1" thickBot="1">
      <c r="A577" s="252"/>
      <c r="B577" s="856" t="s">
        <v>586</v>
      </c>
      <c r="C577" s="1529"/>
      <c r="D577" s="1820">
        <f>(D575*100/D606)-35</f>
        <v>0.78000000000000114</v>
      </c>
      <c r="E577" s="488">
        <f>(E575*100/E606)-35</f>
        <v>-9.8423913043478244</v>
      </c>
      <c r="F577" s="488">
        <f>(F575*100/F606)-35</f>
        <v>4.9497911227154034</v>
      </c>
      <c r="G577" s="1821">
        <f>(G575*100/G606)-35</f>
        <v>2.2610294117647811E-2</v>
      </c>
      <c r="H577" s="473"/>
      <c r="I577" s="481"/>
    </row>
    <row r="578" spans="1:9">
      <c r="A578" s="498" t="s">
        <v>236</v>
      </c>
      <c r="B578" s="601" t="s">
        <v>287</v>
      </c>
      <c r="C578" s="85"/>
      <c r="D578" s="47"/>
      <c r="E578" s="474"/>
      <c r="F578" s="474"/>
      <c r="G578" s="475"/>
      <c r="H578" s="476"/>
      <c r="I578" s="476"/>
    </row>
    <row r="579" spans="1:9">
      <c r="A579" s="461" t="s">
        <v>428</v>
      </c>
      <c r="B579" s="466" t="s">
        <v>422</v>
      </c>
      <c r="C579" s="467">
        <v>200</v>
      </c>
      <c r="D579" s="1763">
        <v>0.248</v>
      </c>
      <c r="E579" s="2089">
        <v>4.8000000000000001E-2</v>
      </c>
      <c r="F579" s="1120">
        <v>7.6760000000000002</v>
      </c>
      <c r="G579" s="817">
        <v>32.130000000000003</v>
      </c>
      <c r="H579" s="1047">
        <v>71</v>
      </c>
      <c r="I579" s="464" t="s">
        <v>753</v>
      </c>
    </row>
    <row r="580" spans="1:9" ht="13.5" customHeight="1">
      <c r="A580" s="462" t="s">
        <v>12</v>
      </c>
      <c r="B580" s="365" t="s">
        <v>322</v>
      </c>
      <c r="C580" s="510" t="s">
        <v>752</v>
      </c>
      <c r="D580" s="362">
        <v>6.6130000000000004</v>
      </c>
      <c r="E580" s="1787">
        <v>7.39</v>
      </c>
      <c r="F580" s="362">
        <v>25.459</v>
      </c>
      <c r="G580" s="772">
        <v>194.8</v>
      </c>
      <c r="H580" s="724">
        <v>34</v>
      </c>
      <c r="I580" s="558" t="s">
        <v>751</v>
      </c>
    </row>
    <row r="581" spans="1:9" ht="15" thickBot="1">
      <c r="A581" s="975" t="s">
        <v>247</v>
      </c>
      <c r="B581" s="2615" t="s">
        <v>575</v>
      </c>
      <c r="C581" s="478">
        <v>20</v>
      </c>
      <c r="D581" s="237">
        <v>1.1299999999999999</v>
      </c>
      <c r="E581" s="348">
        <v>0.24</v>
      </c>
      <c r="F581" s="348">
        <v>8.3699999999999992</v>
      </c>
      <c r="G581" s="555">
        <v>40.159999999999997</v>
      </c>
      <c r="H581" s="855">
        <v>13</v>
      </c>
      <c r="I581" s="464" t="s">
        <v>9</v>
      </c>
    </row>
    <row r="582" spans="1:9" ht="12.75" customHeight="1">
      <c r="A582" s="469" t="s">
        <v>312</v>
      </c>
      <c r="B582" s="36"/>
      <c r="C582" s="182">
        <f>C579+140+40+C581</f>
        <v>400</v>
      </c>
      <c r="D582" s="479">
        <f>SUM(D579:D581)</f>
        <v>7.9910000000000005</v>
      </c>
      <c r="E582" s="793">
        <f>SUM(E579:E581)</f>
        <v>7.6779999999999999</v>
      </c>
      <c r="F582" s="480">
        <f>SUM(F579:F581)</f>
        <v>41.504999999999995</v>
      </c>
      <c r="G582" s="1825">
        <f>SUM(G579:G581)</f>
        <v>267.09000000000003</v>
      </c>
      <c r="H582" s="2905"/>
      <c r="I582" s="2906"/>
    </row>
    <row r="583" spans="1:9">
      <c r="A583" s="429"/>
      <c r="B583" s="880" t="s">
        <v>11</v>
      </c>
      <c r="C583" s="1534">
        <v>0.1</v>
      </c>
      <c r="D583" s="1544">
        <v>9</v>
      </c>
      <c r="E583" s="1545">
        <v>9.1999999999999993</v>
      </c>
      <c r="F583" s="1546">
        <v>38.299999999999997</v>
      </c>
      <c r="G583" s="1547">
        <v>272</v>
      </c>
      <c r="H583" s="2907"/>
      <c r="I583" s="1498"/>
    </row>
    <row r="584" spans="1:9" ht="15" thickBot="1">
      <c r="A584" s="252"/>
      <c r="B584" s="856" t="s">
        <v>586</v>
      </c>
      <c r="C584" s="1529"/>
      <c r="D584" s="1820">
        <f>(D582*100/D606)-10</f>
        <v>-1.1211111111111105</v>
      </c>
      <c r="E584" s="488">
        <f>(E582*100/E606)-10</f>
        <v>-1.6543478260869566</v>
      </c>
      <c r="F584" s="488">
        <f>(F582*100/F606)-10</f>
        <v>0.83681462140992124</v>
      </c>
      <c r="G584" s="1821">
        <f>(G582*100/G606)-10</f>
        <v>-0.18051470588235219</v>
      </c>
      <c r="H584" s="473"/>
      <c r="I584" s="481"/>
    </row>
    <row r="585" spans="1:9" ht="16.2" thickBot="1">
      <c r="A585" s="105"/>
      <c r="B585" s="524"/>
      <c r="C585" s="121"/>
      <c r="D585" s="575"/>
      <c r="E585" s="575"/>
      <c r="F585" s="575"/>
      <c r="G585" s="536"/>
      <c r="H585" s="121"/>
      <c r="I585" s="121"/>
    </row>
    <row r="586" spans="1:9">
      <c r="A586" s="712"/>
      <c r="B586" s="36" t="s">
        <v>417</v>
      </c>
      <c r="C586" s="37"/>
      <c r="D586" s="152">
        <f>D562+D575</f>
        <v>52.295000000000002</v>
      </c>
      <c r="E586" s="258">
        <f>E562+E575</f>
        <v>59.855000000000004</v>
      </c>
      <c r="F586" s="258">
        <f>F562+F575</f>
        <v>219.14769999999999</v>
      </c>
      <c r="G586" s="713">
        <f>G562+G575</f>
        <v>1630.049</v>
      </c>
      <c r="H586" s="560"/>
      <c r="I586" s="26"/>
    </row>
    <row r="587" spans="1:9">
      <c r="A587" s="429"/>
      <c r="B587" s="880" t="s">
        <v>11</v>
      </c>
      <c r="C587" s="1534">
        <v>0.6</v>
      </c>
      <c r="D587" s="1548">
        <v>54</v>
      </c>
      <c r="E587" s="1549">
        <v>55.2</v>
      </c>
      <c r="F587" s="1550">
        <v>229.8</v>
      </c>
      <c r="G587" s="1551">
        <v>1632</v>
      </c>
      <c r="H587" s="1557"/>
      <c r="I587" s="5"/>
    </row>
    <row r="588" spans="1:9" ht="15" thickBot="1">
      <c r="A588" s="252"/>
      <c r="B588" s="856" t="s">
        <v>586</v>
      </c>
      <c r="C588" s="1529"/>
      <c r="D588" s="1820">
        <f>(D586*100/D606)-60</f>
        <v>-1.8944444444444457</v>
      </c>
      <c r="E588" s="488">
        <f>(E586*100/E606)-60</f>
        <v>5.0597826086956559</v>
      </c>
      <c r="F588" s="488">
        <f>(F586*100/F606)-60</f>
        <v>-2.7812793733681573</v>
      </c>
      <c r="G588" s="1821">
        <f>(G586*100/G606)-60</f>
        <v>-7.1727941176469301E-2</v>
      </c>
      <c r="H588" s="5"/>
      <c r="I588" s="5"/>
    </row>
    <row r="589" spans="1:9" ht="15" thickBot="1">
      <c r="H589" s="5"/>
      <c r="I589" s="5"/>
    </row>
    <row r="590" spans="1:9">
      <c r="A590" s="712"/>
      <c r="B590" s="36" t="s">
        <v>416</v>
      </c>
      <c r="C590" s="37"/>
      <c r="D590" s="152">
        <f>D575+D582</f>
        <v>40.192999999999998</v>
      </c>
      <c r="E590" s="258">
        <f>E575+E582</f>
        <v>30.823</v>
      </c>
      <c r="F590" s="258">
        <f>F575+F582</f>
        <v>194.5127</v>
      </c>
      <c r="G590" s="713">
        <f>G575+G582</f>
        <v>1219.7049999999999</v>
      </c>
      <c r="H590" s="560"/>
      <c r="I590" s="26"/>
    </row>
    <row r="591" spans="1:9">
      <c r="A591" s="429"/>
      <c r="B591" s="880" t="s">
        <v>11</v>
      </c>
      <c r="C591" s="1534">
        <v>0.45</v>
      </c>
      <c r="D591" s="1544">
        <v>40.5</v>
      </c>
      <c r="E591" s="1545">
        <v>41.4</v>
      </c>
      <c r="F591" s="1546">
        <v>172.35</v>
      </c>
      <c r="G591" s="1547">
        <v>1224</v>
      </c>
      <c r="H591" s="1557"/>
      <c r="I591" s="5"/>
    </row>
    <row r="592" spans="1:9" ht="15" thickBot="1">
      <c r="A592" s="252"/>
      <c r="B592" s="856" t="s">
        <v>586</v>
      </c>
      <c r="C592" s="1529"/>
      <c r="D592" s="1820">
        <f>(D590*100/D606)-45</f>
        <v>-0.34111111111111114</v>
      </c>
      <c r="E592" s="488">
        <f>(E590*100/E606)-45</f>
        <v>-11.496739130434783</v>
      </c>
      <c r="F592" s="488">
        <f>(F590*100/F606)-45</f>
        <v>5.7866057441253247</v>
      </c>
      <c r="G592" s="1821">
        <f>(G590*100/G606)-45</f>
        <v>-0.15790441176470438</v>
      </c>
      <c r="H592" s="5"/>
      <c r="I592" s="5"/>
    </row>
    <row r="593" spans="1:9" ht="15" thickBot="1">
      <c r="H593" s="5"/>
      <c r="I593" s="5"/>
    </row>
    <row r="594" spans="1:9">
      <c r="A594" s="712"/>
      <c r="B594" s="36" t="s">
        <v>313</v>
      </c>
      <c r="C594" s="37"/>
      <c r="D594" s="157">
        <f>D562+D575+D582</f>
        <v>60.286000000000001</v>
      </c>
      <c r="E594" s="91">
        <f>E562+E575+E582</f>
        <v>67.533000000000001</v>
      </c>
      <c r="F594" s="91">
        <f>F562+F575+F582</f>
        <v>260.65269999999998</v>
      </c>
      <c r="G594" s="259">
        <f>G562+G575+G582</f>
        <v>1897.1390000000001</v>
      </c>
      <c r="H594" s="560"/>
      <c r="I594" s="26"/>
    </row>
    <row r="595" spans="1:9">
      <c r="A595" s="429"/>
      <c r="B595" s="880" t="s">
        <v>11</v>
      </c>
      <c r="C595" s="1534">
        <v>0.7</v>
      </c>
      <c r="D595" s="1544">
        <v>63</v>
      </c>
      <c r="E595" s="1545">
        <v>64.400000000000006</v>
      </c>
      <c r="F595" s="1546">
        <v>268.10000000000002</v>
      </c>
      <c r="G595" s="1547">
        <v>1904</v>
      </c>
      <c r="H595" s="1523"/>
      <c r="I595" s="5"/>
    </row>
    <row r="596" spans="1:9" ht="15" thickBot="1">
      <c r="A596" s="252"/>
      <c r="B596" s="856" t="s">
        <v>586</v>
      </c>
      <c r="C596" s="1529"/>
      <c r="D596" s="1820">
        <f>(D594*100/D606)-70</f>
        <v>-3.0155555555555509</v>
      </c>
      <c r="E596" s="488">
        <f>(E594*100/E606)-70</f>
        <v>3.4054347826086939</v>
      </c>
      <c r="F596" s="488">
        <f>(F594*100/F606)-70</f>
        <v>-1.9444647519582361</v>
      </c>
      <c r="G596" s="1821">
        <f>(G594*100/G606)-70</f>
        <v>-0.25224264705882149</v>
      </c>
      <c r="H596" s="5"/>
      <c r="I596" s="5"/>
    </row>
    <row r="597" spans="1:9" ht="13.5" customHeight="1"/>
    <row r="598" spans="1:9" ht="13.5" customHeight="1">
      <c r="C598" s="11" t="s">
        <v>253</v>
      </c>
    </row>
    <row r="599" spans="1:9" ht="14.25" customHeight="1">
      <c r="A599" s="2920" t="s">
        <v>601</v>
      </c>
      <c r="B599" s="2920"/>
      <c r="C599" s="2920"/>
      <c r="D599" s="2920"/>
      <c r="E599" s="2920"/>
      <c r="F599" s="2920"/>
      <c r="G599" s="2920"/>
      <c r="H599" s="2920"/>
      <c r="I599" s="2920"/>
    </row>
    <row r="600" spans="1:9" ht="13.5" customHeight="1">
      <c r="B600" s="21" t="s">
        <v>250</v>
      </c>
      <c r="D600"/>
      <c r="E600"/>
      <c r="F600" s="21"/>
      <c r="G600" s="21"/>
      <c r="H600" s="22"/>
      <c r="I600" s="22"/>
    </row>
    <row r="601" spans="1:9" ht="15.6">
      <c r="A601" s="24" t="s">
        <v>436</v>
      </c>
      <c r="B601" s="22"/>
      <c r="C601"/>
      <c r="D601" s="24" t="s">
        <v>0</v>
      </c>
      <c r="E601"/>
      <c r="F601" s="2" t="s">
        <v>877</v>
      </c>
      <c r="G601" s="22"/>
      <c r="H601" s="22"/>
      <c r="I601" s="28"/>
    </row>
    <row r="602" spans="1:9" ht="13.2" customHeight="1" thickBot="1">
      <c r="C602" s="2288" t="s">
        <v>285</v>
      </c>
      <c r="D602"/>
      <c r="E602"/>
      <c r="G602" s="21"/>
      <c r="H602" s="22"/>
      <c r="I602" s="22"/>
    </row>
    <row r="603" spans="1:9" ht="13.5" customHeight="1" thickBot="1">
      <c r="A603" s="499" t="s">
        <v>437</v>
      </c>
      <c r="B603" s="49"/>
      <c r="C603" s="500"/>
      <c r="D603" s="2915" t="s">
        <v>223</v>
      </c>
      <c r="E603" s="368"/>
      <c r="F603" s="368"/>
      <c r="G603" s="435" t="s">
        <v>224</v>
      </c>
      <c r="H603" s="18"/>
      <c r="I603" s="5"/>
    </row>
    <row r="604" spans="1:9" ht="11.25" customHeight="1">
      <c r="A604" s="50"/>
      <c r="B604" s="549" t="s">
        <v>415</v>
      </c>
      <c r="C604" s="502"/>
      <c r="D604" s="441" t="s">
        <v>230</v>
      </c>
      <c r="E604" s="441" t="s">
        <v>55</v>
      </c>
      <c r="F604" s="441" t="s">
        <v>56</v>
      </c>
      <c r="G604" s="442" t="s">
        <v>231</v>
      </c>
      <c r="H604" s="26"/>
      <c r="I604" s="26"/>
    </row>
    <row r="605" spans="1:9" ht="12.75" customHeight="1" thickBot="1">
      <c r="A605" s="48"/>
      <c r="B605" s="581" t="s">
        <v>285</v>
      </c>
      <c r="C605" s="481"/>
      <c r="D605" s="717" t="s">
        <v>6</v>
      </c>
      <c r="E605" s="717" t="s">
        <v>7</v>
      </c>
      <c r="F605" s="717" t="s">
        <v>8</v>
      </c>
      <c r="G605" s="439" t="s">
        <v>234</v>
      </c>
      <c r="H605" s="505"/>
      <c r="I605" s="26"/>
    </row>
    <row r="606" spans="1:9" ht="12.75" customHeight="1">
      <c r="A606" s="78"/>
      <c r="B606" s="1564" t="s">
        <v>598</v>
      </c>
      <c r="C606" s="1563">
        <v>1</v>
      </c>
      <c r="D606" s="2178">
        <v>90</v>
      </c>
      <c r="E606" s="2179">
        <v>92</v>
      </c>
      <c r="F606" s="2180">
        <v>383</v>
      </c>
      <c r="G606" s="2234">
        <v>2720</v>
      </c>
      <c r="H606" s="566"/>
      <c r="I606" s="2914"/>
    </row>
    <row r="607" spans="1:9" ht="10.5" customHeight="1">
      <c r="A607" s="181"/>
      <c r="B607" s="544" t="s">
        <v>135</v>
      </c>
      <c r="C607" s="502"/>
      <c r="D607" s="2184"/>
      <c r="E607" s="2149"/>
      <c r="F607" s="2148"/>
      <c r="G607" s="2235"/>
      <c r="H607" s="566"/>
      <c r="I607" s="2914"/>
    </row>
    <row r="608" spans="1:9" ht="15.6">
      <c r="A608" s="2255" t="s">
        <v>438</v>
      </c>
      <c r="B608" s="1536" t="s">
        <v>413</v>
      </c>
      <c r="C608" s="2257">
        <v>0.25</v>
      </c>
      <c r="D608" s="2237">
        <v>22.5</v>
      </c>
      <c r="E608" s="2238">
        <v>23</v>
      </c>
      <c r="F608" s="2238">
        <v>95.75</v>
      </c>
      <c r="G608" s="2239">
        <v>680</v>
      </c>
      <c r="H608" s="566"/>
      <c r="I608" s="2914"/>
    </row>
    <row r="609" spans="1:9">
      <c r="A609" s="2253"/>
      <c r="B609" s="2252" t="s">
        <v>412</v>
      </c>
      <c r="C609" s="2254"/>
      <c r="D609" s="2167">
        <f>(D73+D127+D180+D232+D285)/5</f>
        <v>23.3566</v>
      </c>
      <c r="E609" s="2168">
        <f>(E73+E127+E180+E232+E285)/5</f>
        <v>19.241820000000001</v>
      </c>
      <c r="F609" s="2168">
        <f>(F73+F127+F180+F232+F285)/5</f>
        <v>96.637140000000002</v>
      </c>
      <c r="G609" s="2241">
        <f>(G73+G127+G180+G232+G285)/5</f>
        <v>664.09899999999993</v>
      </c>
      <c r="H609" s="221"/>
      <c r="I609" s="2914"/>
    </row>
    <row r="610" spans="1:9" ht="13.5" customHeight="1" thickBot="1">
      <c r="A610" s="48"/>
      <c r="B610" s="2248" t="s">
        <v>763</v>
      </c>
      <c r="C610" s="2251"/>
      <c r="D610" s="1820">
        <f>(D609*100/D606)-25</f>
        <v>0.9517777777777745</v>
      </c>
      <c r="E610" s="488">
        <f>(E609*100/E606)-25</f>
        <v>-4.0849782608695655</v>
      </c>
      <c r="F610" s="488">
        <f>(F609*100/F606)-25</f>
        <v>0.23162924281984232</v>
      </c>
      <c r="G610" s="1821">
        <f>(G609*100/G606)-25</f>
        <v>-0.58459558823529534</v>
      </c>
      <c r="H610" s="2243"/>
      <c r="I610" s="41"/>
    </row>
    <row r="611" spans="1:9" ht="6" customHeight="1" thickBot="1">
      <c r="H611" s="5"/>
      <c r="I611" s="41"/>
    </row>
    <row r="612" spans="1:9" ht="14.25" customHeight="1">
      <c r="A612" s="78"/>
      <c r="B612" s="2245" t="s">
        <v>414</v>
      </c>
      <c r="C612" s="2258"/>
      <c r="D612" s="2262"/>
      <c r="E612" s="2263"/>
      <c r="F612" s="2263"/>
      <c r="G612" s="2264"/>
      <c r="H612" s="566"/>
      <c r="I612" s="2914"/>
    </row>
    <row r="613" spans="1:9" ht="12.75" customHeight="1">
      <c r="A613" s="2246" t="s">
        <v>438</v>
      </c>
      <c r="B613" s="95" t="s">
        <v>135</v>
      </c>
      <c r="C613" s="1841">
        <v>0.35</v>
      </c>
      <c r="D613" s="2265">
        <v>31.5</v>
      </c>
      <c r="E613" s="2238">
        <v>32.200000000000003</v>
      </c>
      <c r="F613" s="2238">
        <v>134.05000000000001</v>
      </c>
      <c r="G613" s="2239">
        <v>952</v>
      </c>
      <c r="H613" s="566"/>
      <c r="I613" s="2914"/>
    </row>
    <row r="614" spans="1:9" ht="12.75" customHeight="1">
      <c r="A614" s="2253"/>
      <c r="B614" s="2252" t="s">
        <v>412</v>
      </c>
      <c r="C614" s="2254"/>
      <c r="D614" s="2268">
        <f>(D84+D138+D192+D243+D298)/5</f>
        <v>34.248599999999996</v>
      </c>
      <c r="E614" s="2259">
        <f>(E84+E138+E192+E243+E298)/5</f>
        <v>35.113379999999999</v>
      </c>
      <c r="F614" s="2259">
        <f>(F84+F138+F192+F243+F298)/5</f>
        <v>112.74239999999998</v>
      </c>
      <c r="G614" s="2260">
        <f>(G84+G138+G192+G243+G298)/5</f>
        <v>946.74440000000016</v>
      </c>
      <c r="H614" s="566"/>
      <c r="I614" s="2914"/>
    </row>
    <row r="615" spans="1:9" ht="12.75" customHeight="1" thickBot="1">
      <c r="A615" s="48"/>
      <c r="B615" s="2248" t="s">
        <v>763</v>
      </c>
      <c r="C615" s="2251"/>
      <c r="D615" s="1820">
        <f>(D614*100/D606)-35</f>
        <v>3.0539999999999949</v>
      </c>
      <c r="E615" s="488">
        <f>(E614*100/E606)-35</f>
        <v>3.1667173913043456</v>
      </c>
      <c r="F615" s="488">
        <f>(F614*100/F606)-35</f>
        <v>-5.5633420365535287</v>
      </c>
      <c r="G615" s="1821">
        <f>(G614*100/G606)-35</f>
        <v>-0.19322058823528465</v>
      </c>
      <c r="H615" s="221"/>
      <c r="I615" s="2914"/>
    </row>
    <row r="616" spans="1:9" ht="6" customHeight="1" thickBot="1">
      <c r="H616" s="2243"/>
      <c r="I616" s="41"/>
    </row>
    <row r="617" spans="1:9" ht="12.75" customHeight="1">
      <c r="A617" s="78"/>
      <c r="B617" s="2245" t="s">
        <v>409</v>
      </c>
      <c r="C617" s="2258"/>
      <c r="D617" s="2262"/>
      <c r="E617" s="2263"/>
      <c r="F617" s="2266"/>
      <c r="G617" s="2264"/>
      <c r="H617" s="566"/>
      <c r="I617" s="2914"/>
    </row>
    <row r="618" spans="1:9" ht="12" customHeight="1">
      <c r="A618" s="2246" t="s">
        <v>438</v>
      </c>
      <c r="B618" s="95" t="s">
        <v>135</v>
      </c>
      <c r="C618" s="1841">
        <v>0.1</v>
      </c>
      <c r="D618" s="2265">
        <v>9</v>
      </c>
      <c r="E618" s="2238">
        <v>9.1999999999999993</v>
      </c>
      <c r="F618" s="2261">
        <v>38.299999999999997</v>
      </c>
      <c r="G618" s="2239">
        <v>272</v>
      </c>
      <c r="H618" s="566"/>
      <c r="I618" s="2914"/>
    </row>
    <row r="619" spans="1:9" ht="13.5" customHeight="1">
      <c r="A619" s="2253"/>
      <c r="B619" s="2252" t="s">
        <v>412</v>
      </c>
      <c r="C619" s="2254"/>
      <c r="D619" s="2916">
        <f>(D91+D145+D200+D250+D305)/5</f>
        <v>10.1328</v>
      </c>
      <c r="E619" s="2259">
        <f>(E91+E145+E200+E250+E305)/5</f>
        <v>9.4380000000000006</v>
      </c>
      <c r="F619" s="2259">
        <f>(F91+F145+F200+F250+F305)/5</f>
        <v>40.797080000000001</v>
      </c>
      <c r="G619" s="2260">
        <f>(G91+G145+G200+G250+G305)/5</f>
        <v>286.51239999999996</v>
      </c>
      <c r="H619" s="574"/>
      <c r="I619" s="1842"/>
    </row>
    <row r="620" spans="1:9" ht="13.5" customHeight="1" thickBot="1">
      <c r="A620" s="48"/>
      <c r="B620" s="2248" t="s">
        <v>763</v>
      </c>
      <c r="C620" s="2251"/>
      <c r="D620" s="1820">
        <f>(D619*100/D606)-10</f>
        <v>1.2586666666666666</v>
      </c>
      <c r="E620" s="488">
        <f>(E619*100/E606)-10</f>
        <v>0.25869565217391433</v>
      </c>
      <c r="F620" s="488">
        <f>(F619*100/F606)-10</f>
        <v>0.65197911227154037</v>
      </c>
      <c r="G620" s="1821">
        <f>(G619*100/G606)-10</f>
        <v>0.53354411764705745</v>
      </c>
      <c r="H620" s="221"/>
      <c r="I620" s="2914"/>
    </row>
    <row r="621" spans="1:9" ht="6.75" customHeight="1" thickBot="1">
      <c r="A621" s="3"/>
      <c r="B621" s="2152"/>
      <c r="C621" s="711"/>
      <c r="D621" s="23"/>
      <c r="E621" s="23"/>
      <c r="F621" s="23"/>
      <c r="G621" s="565"/>
      <c r="H621" s="18"/>
      <c r="I621" s="41"/>
    </row>
    <row r="622" spans="1:9" ht="12" customHeight="1">
      <c r="A622" s="78"/>
      <c r="B622" s="2245" t="s">
        <v>252</v>
      </c>
      <c r="C622" s="2258"/>
      <c r="D622" s="2269"/>
      <c r="E622" s="2270"/>
      <c r="F622" s="2271"/>
      <c r="G622" s="2272"/>
      <c r="H622" s="566"/>
      <c r="I622" s="2914"/>
    </row>
    <row r="623" spans="1:9" ht="13.5" customHeight="1">
      <c r="A623" s="2246" t="s">
        <v>438</v>
      </c>
      <c r="B623" s="95" t="s">
        <v>135</v>
      </c>
      <c r="C623" s="1841">
        <v>0.6</v>
      </c>
      <c r="D623" s="2265">
        <v>54</v>
      </c>
      <c r="E623" s="2238">
        <v>55.2</v>
      </c>
      <c r="F623" s="2261">
        <v>229.8</v>
      </c>
      <c r="G623" s="2239">
        <v>1632</v>
      </c>
      <c r="H623" s="566"/>
      <c r="I623" s="2914"/>
    </row>
    <row r="624" spans="1:9" ht="12" customHeight="1">
      <c r="A624" s="2253"/>
      <c r="B624" s="2252" t="s">
        <v>412</v>
      </c>
      <c r="C624" s="2254"/>
      <c r="D624" s="2268">
        <f>(D96+D149+D204+D257+D312)/5</f>
        <v>57.605199999999989</v>
      </c>
      <c r="E624" s="2259">
        <f>(E96+E149+E204+E257+E312)/5</f>
        <v>54.355200000000004</v>
      </c>
      <c r="F624" s="2259">
        <f>(F96+F149+F204+F257+F312)/5</f>
        <v>209.37953999999999</v>
      </c>
      <c r="G624" s="2260">
        <f>(G96+G149+G204+G257+G312)/5</f>
        <v>1610.8434000000002</v>
      </c>
      <c r="H624" s="574"/>
      <c r="I624" s="1842"/>
    </row>
    <row r="625" spans="1:9" ht="15" thickBot="1">
      <c r="A625" s="252"/>
      <c r="B625" s="856" t="s">
        <v>763</v>
      </c>
      <c r="C625" s="2249"/>
      <c r="D625" s="1820">
        <f>(D624*100/D606)-60</f>
        <v>4.0057777777777659</v>
      </c>
      <c r="E625" s="2250">
        <f>(E624*100/E606)-60</f>
        <v>-0.91826086956520925</v>
      </c>
      <c r="F625" s="2250">
        <f>(F624*100/F606)-60</f>
        <v>-5.3317127937336863</v>
      </c>
      <c r="G625" s="2279">
        <f>(G624*100/G606)-60</f>
        <v>-0.77781617647057999</v>
      </c>
      <c r="H625" s="221"/>
      <c r="I625" s="2914"/>
    </row>
    <row r="626" spans="1:9" ht="5.25" customHeight="1" thickBot="1">
      <c r="H626" s="5"/>
      <c r="I626" s="41"/>
    </row>
    <row r="627" spans="1:9">
      <c r="A627" s="257"/>
      <c r="B627" s="2245" t="s">
        <v>410</v>
      </c>
      <c r="C627" s="2196"/>
      <c r="D627" s="2273"/>
      <c r="E627" s="2274"/>
      <c r="F627" s="2196"/>
      <c r="G627" s="2275"/>
      <c r="H627" s="566"/>
      <c r="I627" s="2914"/>
    </row>
    <row r="628" spans="1:9" ht="15.6">
      <c r="A628" s="2246" t="s">
        <v>438</v>
      </c>
      <c r="B628" s="95" t="s">
        <v>135</v>
      </c>
      <c r="C628" s="1841">
        <v>0.45</v>
      </c>
      <c r="D628" s="2265">
        <v>40.5</v>
      </c>
      <c r="E628" s="2238">
        <v>41.4</v>
      </c>
      <c r="F628" s="2261">
        <v>172.35</v>
      </c>
      <c r="G628" s="2239">
        <v>1224</v>
      </c>
      <c r="H628" s="566"/>
      <c r="I628" s="2914"/>
    </row>
    <row r="629" spans="1:9">
      <c r="A629" s="2253"/>
      <c r="B629" s="2252" t="s">
        <v>412</v>
      </c>
      <c r="C629" s="2254"/>
      <c r="D629" s="2268">
        <f>(D100+D153+D208+D261+D316)/5</f>
        <v>44.381399999999999</v>
      </c>
      <c r="E629" s="2259">
        <f>(E100+E153+E208+E261+E316)/5</f>
        <v>44.551380000000009</v>
      </c>
      <c r="F629" s="2259">
        <f>(F100+F153+F208+F261+F316)/5</f>
        <v>153.53948</v>
      </c>
      <c r="G629" s="2260">
        <f>(G100+G153+G208+G261+G316)/5</f>
        <v>1233.2567999999999</v>
      </c>
      <c r="H629" s="574"/>
      <c r="I629" s="1842"/>
    </row>
    <row r="630" spans="1:9" ht="15" thickBot="1">
      <c r="A630" s="252"/>
      <c r="B630" s="856" t="s">
        <v>763</v>
      </c>
      <c r="C630" s="1539"/>
      <c r="D630" s="1820">
        <f>(D629*100/D606)-45</f>
        <v>4.3126666666666722</v>
      </c>
      <c r="E630" s="2250">
        <f>(E629*100/E606)-45</f>
        <v>3.4254130434782724</v>
      </c>
      <c r="F630" s="2250">
        <f>(F629*100/F606)-45</f>
        <v>-4.9113629242819812</v>
      </c>
      <c r="G630" s="2279">
        <f>(G629*100/G606)-45</f>
        <v>0.34032352941176214</v>
      </c>
      <c r="H630" s="221"/>
      <c r="I630" s="2914"/>
    </row>
    <row r="631" spans="1:9" ht="6" customHeight="1" thickBot="1">
      <c r="A631" s="105"/>
      <c r="B631" s="1836"/>
      <c r="C631" s="1839"/>
      <c r="D631" s="574"/>
      <c r="E631" s="574"/>
      <c r="F631" s="574"/>
      <c r="G631" s="188"/>
      <c r="H631" s="26"/>
      <c r="I631" s="26"/>
    </row>
    <row r="632" spans="1:9" ht="12.75" customHeight="1">
      <c r="A632" s="78"/>
      <c r="B632" s="2245" t="s">
        <v>411</v>
      </c>
      <c r="C632" s="34"/>
      <c r="D632" s="2276"/>
      <c r="E632" s="2277"/>
      <c r="F632" s="769"/>
      <c r="G632" s="2278"/>
      <c r="H632" s="566"/>
      <c r="I632" s="2914"/>
    </row>
    <row r="633" spans="1:9" ht="12.75" customHeight="1">
      <c r="A633" s="2246" t="s">
        <v>438</v>
      </c>
      <c r="B633" s="95" t="s">
        <v>135</v>
      </c>
      <c r="C633" s="1841">
        <v>0.7</v>
      </c>
      <c r="D633" s="2265">
        <v>63</v>
      </c>
      <c r="E633" s="2238">
        <v>64.400000000000006</v>
      </c>
      <c r="F633" s="2261">
        <v>268.10000000000002</v>
      </c>
      <c r="G633" s="2239">
        <v>1904</v>
      </c>
      <c r="H633" s="566"/>
      <c r="I633" s="2914"/>
    </row>
    <row r="634" spans="1:9" ht="12.75" customHeight="1">
      <c r="A634" s="2253"/>
      <c r="B634" s="2252" t="s">
        <v>412</v>
      </c>
      <c r="C634" s="2254"/>
      <c r="D634" s="2268">
        <f>(D104+D157+D212+D265+D320)/5</f>
        <v>67.737999999999985</v>
      </c>
      <c r="E634" s="2259">
        <f>(E104+E157+E212+E265+E320)/5</f>
        <v>63.793199999999992</v>
      </c>
      <c r="F634" s="2259">
        <f>(F104+F157+F212+F265+F320)/5</f>
        <v>250.17662000000001</v>
      </c>
      <c r="G634" s="2260">
        <f>(G104+G157+G212+G265+G320)/5</f>
        <v>1897.3558000000005</v>
      </c>
      <c r="H634" s="574"/>
      <c r="I634" s="1842"/>
    </row>
    <row r="635" spans="1:9" ht="12.75" customHeight="1" thickBot="1">
      <c r="A635" s="252"/>
      <c r="B635" s="856" t="s">
        <v>763</v>
      </c>
      <c r="C635" s="1539"/>
      <c r="D635" s="1820">
        <f>(D634*100/D606)-70</f>
        <v>5.2644444444444218</v>
      </c>
      <c r="E635" s="2250">
        <f>(E634*100/E606)-70</f>
        <v>-0.65956521739131801</v>
      </c>
      <c r="F635" s="2250">
        <f>(F634*100/F606)-70</f>
        <v>-4.6797336814621389</v>
      </c>
      <c r="G635" s="2279">
        <f>(G634*100/G606)-70</f>
        <v>-0.24427205882351188</v>
      </c>
      <c r="H635" s="221"/>
      <c r="I635" s="2914"/>
    </row>
    <row r="636" spans="1:9" ht="18.600000000000001" thickBot="1">
      <c r="C636" s="2288" t="s">
        <v>764</v>
      </c>
    </row>
    <row r="637" spans="1:9" ht="12" customHeight="1">
      <c r="A637" s="78"/>
      <c r="B637" s="2245" t="s">
        <v>413</v>
      </c>
      <c r="C637" s="501"/>
      <c r="D637" s="588"/>
      <c r="E637" s="2283"/>
      <c r="F637" s="34"/>
      <c r="G637" s="2284"/>
      <c r="H637" s="566"/>
      <c r="I637" s="2914"/>
    </row>
    <row r="638" spans="1:9" ht="13.5" customHeight="1">
      <c r="A638" s="2246" t="s">
        <v>438</v>
      </c>
      <c r="B638" s="95" t="s">
        <v>135</v>
      </c>
      <c r="C638" s="2247">
        <v>0.25</v>
      </c>
      <c r="D638" s="2265">
        <v>22.5</v>
      </c>
      <c r="E638" s="2238">
        <v>23</v>
      </c>
      <c r="F638" s="2261">
        <v>95.75</v>
      </c>
      <c r="G638" s="2239">
        <v>680</v>
      </c>
      <c r="H638" s="566"/>
      <c r="I638" s="2914"/>
    </row>
    <row r="639" spans="1:9" ht="12.75" customHeight="1">
      <c r="A639" s="2253"/>
      <c r="B639" s="2252" t="s">
        <v>412</v>
      </c>
      <c r="C639" s="2254"/>
      <c r="D639" s="2281">
        <f>(D342+D401+D455+D507+D562)/5</f>
        <v>22.037599999999998</v>
      </c>
      <c r="E639" s="2259">
        <f>(E342+E401+E455+E507+E562)/5</f>
        <v>26.395860000000006</v>
      </c>
      <c r="F639" s="2259">
        <f>(F342+F401+F455+F507+F562)/5</f>
        <v>79.220879999999994</v>
      </c>
      <c r="G639" s="2282">
        <f>(G342+G401+G455+G507+G562)/5</f>
        <v>656.34300000000007</v>
      </c>
      <c r="H639" s="574"/>
      <c r="I639" s="1842"/>
    </row>
    <row r="640" spans="1:9" ht="12.75" customHeight="1" thickBot="1">
      <c r="A640" s="252"/>
      <c r="B640" s="856" t="s">
        <v>763</v>
      </c>
      <c r="C640" s="1539"/>
      <c r="D640" s="1820">
        <f>(D639*100/D606)-25</f>
        <v>-0.51377777777777922</v>
      </c>
      <c r="E640" s="2250">
        <f>(E639*100/E606)-25</f>
        <v>3.6911521739130499</v>
      </c>
      <c r="F640" s="2250">
        <f>(F639*100/F606)-25</f>
        <v>-4.3156971279373373</v>
      </c>
      <c r="G640" s="2279">
        <f>(G639*100/G606)-25</f>
        <v>-0.86974264705882121</v>
      </c>
      <c r="H640" s="221"/>
      <c r="I640" s="2914"/>
    </row>
    <row r="641" spans="1:9" ht="5.25" customHeight="1" thickBot="1">
      <c r="H641" s="5"/>
      <c r="I641" s="5"/>
    </row>
    <row r="642" spans="1:9" ht="12.75" customHeight="1">
      <c r="A642" s="78"/>
      <c r="B642" s="2245" t="s">
        <v>414</v>
      </c>
      <c r="C642" s="2258"/>
      <c r="D642" s="2262"/>
      <c r="E642" s="2263"/>
      <c r="F642" s="2263"/>
      <c r="G642" s="2264"/>
      <c r="H642" s="566"/>
      <c r="I642" s="2914"/>
    </row>
    <row r="643" spans="1:9" ht="11.25" customHeight="1">
      <c r="A643" s="2246" t="s">
        <v>438</v>
      </c>
      <c r="B643" s="544" t="s">
        <v>135</v>
      </c>
      <c r="C643" s="1841">
        <v>0.35</v>
      </c>
      <c r="D643" s="2265">
        <v>31.5</v>
      </c>
      <c r="E643" s="2238">
        <v>32.200000000000003</v>
      </c>
      <c r="F643" s="2238">
        <v>134.05000000000001</v>
      </c>
      <c r="G643" s="2239">
        <v>952</v>
      </c>
      <c r="H643" s="566"/>
      <c r="I643" s="2914"/>
    </row>
    <row r="644" spans="1:9" ht="12.75" customHeight="1">
      <c r="A644" s="2253"/>
      <c r="B644" s="2252" t="s">
        <v>412</v>
      </c>
      <c r="C644" s="2254"/>
      <c r="D644" s="2285">
        <f>(D353+D413+D466+D520+D575)/5</f>
        <v>27.889199999999995</v>
      </c>
      <c r="E644" s="2286">
        <f>(E353+E413+E466+E520+E575)/5</f>
        <v>27.071240000000007</v>
      </c>
      <c r="F644" s="2286">
        <f>(F353+F413+F466+F520+F575)/5</f>
        <v>139.61886000000001</v>
      </c>
      <c r="G644" s="2287">
        <f>(G353+G413+G466+G520+G575)/5</f>
        <v>930.87972000000013</v>
      </c>
      <c r="H644" s="566"/>
      <c r="I644" s="1842"/>
    </row>
    <row r="645" spans="1:9" ht="12" customHeight="1" thickBot="1">
      <c r="A645" s="48"/>
      <c r="B645" s="2248" t="s">
        <v>763</v>
      </c>
      <c r="C645" s="2251"/>
      <c r="D645" s="1820">
        <f>(D644*100/D606)-35</f>
        <v>-4.012000000000004</v>
      </c>
      <c r="E645" s="2250">
        <f>(E644*100/E606)-35</f>
        <v>-5.5747391304347751</v>
      </c>
      <c r="F645" s="2250">
        <f>(F644*100/F606)-35</f>
        <v>1.4540104438642274</v>
      </c>
      <c r="G645" s="2279">
        <f>(G644*100/G606)-35</f>
        <v>-0.776480882352935</v>
      </c>
      <c r="H645" s="221"/>
      <c r="I645" s="2914"/>
    </row>
    <row r="646" spans="1:9" ht="4.5" customHeight="1" thickBot="1">
      <c r="H646" s="5"/>
      <c r="I646" s="5"/>
    </row>
    <row r="647" spans="1:9" ht="12" customHeight="1">
      <c r="A647" s="78"/>
      <c r="B647" s="2245" t="s">
        <v>409</v>
      </c>
      <c r="C647" s="2258"/>
      <c r="D647" s="2262"/>
      <c r="E647" s="2263"/>
      <c r="F647" s="2266"/>
      <c r="G647" s="2264"/>
      <c r="H647" s="566"/>
      <c r="I647" s="2914"/>
    </row>
    <row r="648" spans="1:9" ht="11.25" customHeight="1">
      <c r="A648" s="2246" t="s">
        <v>438</v>
      </c>
      <c r="B648" s="544" t="s">
        <v>135</v>
      </c>
      <c r="C648" s="1841">
        <v>0.1</v>
      </c>
      <c r="D648" s="2265">
        <v>9</v>
      </c>
      <c r="E648" s="2238">
        <v>9.1999999999999993</v>
      </c>
      <c r="F648" s="2261">
        <v>38.299999999999997</v>
      </c>
      <c r="G648" s="2239">
        <v>272</v>
      </c>
      <c r="H648" s="566"/>
      <c r="I648" s="2914"/>
    </row>
    <row r="649" spans="1:9" ht="12" customHeight="1">
      <c r="A649" s="2253"/>
      <c r="B649" s="2252" t="s">
        <v>412</v>
      </c>
      <c r="C649" s="2280"/>
      <c r="D649" s="2285">
        <f>(D359+D420+D473+D527+D582)/5</f>
        <v>10.232999999999999</v>
      </c>
      <c r="E649" s="2286">
        <f>(E359+E420+E473+E527+E582)/5</f>
        <v>8.4412000000000003</v>
      </c>
      <c r="F649" s="2286">
        <f>(F359+F420+F473+F527+F582)/5</f>
        <v>44.254599999999996</v>
      </c>
      <c r="G649" s="2287">
        <f>(G359+G420+G473+G527+G582)/5</f>
        <v>285.95760000000001</v>
      </c>
      <c r="H649" s="566"/>
      <c r="I649" s="1842"/>
    </row>
    <row r="650" spans="1:9" ht="11.25" customHeight="1" thickBot="1">
      <c r="A650" s="48"/>
      <c r="B650" s="2248" t="s">
        <v>763</v>
      </c>
      <c r="C650" s="2249"/>
      <c r="D650" s="1820">
        <f>(D649*100/D606)-10</f>
        <v>1.3699999999999974</v>
      </c>
      <c r="E650" s="488">
        <f>(E649*100/E606)-10</f>
        <v>-0.8247826086956529</v>
      </c>
      <c r="F650" s="488">
        <f>(F649*100/F606)-10</f>
        <v>1.5547258485639688</v>
      </c>
      <c r="G650" s="1821">
        <f>(G649*100/G606)-10</f>
        <v>0.51314705882353095</v>
      </c>
      <c r="H650" s="221"/>
      <c r="I650" s="2914"/>
    </row>
    <row r="651" spans="1:9" ht="5.25" customHeight="1" thickBot="1">
      <c r="A651" s="10"/>
      <c r="B651" s="10"/>
      <c r="C651" s="8"/>
      <c r="D651" s="5"/>
      <c r="E651" s="5"/>
      <c r="F651" s="5"/>
      <c r="G651" s="5"/>
      <c r="H651" s="5"/>
      <c r="I651" s="5"/>
    </row>
    <row r="652" spans="1:9" ht="12" customHeight="1">
      <c r="A652" s="78"/>
      <c r="B652" s="2245" t="s">
        <v>252</v>
      </c>
      <c r="C652" s="2258"/>
      <c r="D652" s="2269"/>
      <c r="E652" s="2270"/>
      <c r="F652" s="2271"/>
      <c r="G652" s="2272"/>
      <c r="H652" s="566"/>
      <c r="I652" s="2914"/>
    </row>
    <row r="653" spans="1:9" ht="12.75" customHeight="1">
      <c r="A653" s="2242" t="s">
        <v>438</v>
      </c>
      <c r="B653" s="544" t="s">
        <v>135</v>
      </c>
      <c r="C653" s="1841">
        <v>0.6</v>
      </c>
      <c r="D653" s="2265">
        <v>54</v>
      </c>
      <c r="E653" s="2238">
        <v>55.2</v>
      </c>
      <c r="F653" s="2261">
        <v>229.8</v>
      </c>
      <c r="G653" s="2239">
        <v>1632</v>
      </c>
      <c r="H653" s="566"/>
      <c r="I653" s="2914"/>
    </row>
    <row r="654" spans="1:9" ht="12.75" customHeight="1">
      <c r="A654" s="2253"/>
      <c r="B654" s="2252" t="s">
        <v>412</v>
      </c>
      <c r="C654" s="2280"/>
      <c r="D654" s="2162">
        <f>(D364+D425+D478+D533+D586)/5</f>
        <v>49.9268</v>
      </c>
      <c r="E654" s="2163">
        <f>(E364+E425+E478+E533+E586)/5</f>
        <v>53.467100000000002</v>
      </c>
      <c r="F654" s="2163">
        <f>(F364+F425+F478+F533+F586)/5</f>
        <v>218.83973999999998</v>
      </c>
      <c r="G654" s="2240">
        <f>(G364+G425+G478+G533+G586)/5</f>
        <v>1587.2227200000002</v>
      </c>
      <c r="H654" s="566"/>
      <c r="I654" s="1842"/>
    </row>
    <row r="655" spans="1:9" ht="12.75" customHeight="1" thickBot="1">
      <c r="A655" s="48"/>
      <c r="B655" s="2248" t="s">
        <v>763</v>
      </c>
      <c r="C655" s="2249"/>
      <c r="D655" s="1820">
        <f>(D654*100/D606)-60</f>
        <v>-4.5257777777777761</v>
      </c>
      <c r="E655" s="488">
        <f>(E654*100/E606)-60</f>
        <v>-1.8835869565217394</v>
      </c>
      <c r="F655" s="488">
        <f>(F654*100/F606)-60</f>
        <v>-2.8616866840731134</v>
      </c>
      <c r="G655" s="1821">
        <f>(G654*100/G606)-60</f>
        <v>-1.6462235294117562</v>
      </c>
      <c r="H655" s="221"/>
      <c r="I655" s="2914"/>
    </row>
    <row r="656" spans="1:9" ht="12.75" customHeight="1">
      <c r="A656" s="257"/>
      <c r="B656" s="2245" t="s">
        <v>410</v>
      </c>
      <c r="C656" s="2196"/>
      <c r="D656" s="2273"/>
      <c r="E656" s="2274"/>
      <c r="F656" s="2196"/>
      <c r="G656" s="2275"/>
      <c r="H656" s="566"/>
      <c r="I656" s="2914"/>
    </row>
    <row r="657" spans="1:9" ht="12" customHeight="1">
      <c r="A657" s="2246" t="s">
        <v>438</v>
      </c>
      <c r="B657" s="544" t="s">
        <v>135</v>
      </c>
      <c r="C657" s="1841">
        <v>0.45</v>
      </c>
      <c r="D657" s="2265">
        <v>40.5</v>
      </c>
      <c r="E657" s="2238">
        <v>41.4</v>
      </c>
      <c r="F657" s="2261">
        <v>172.35</v>
      </c>
      <c r="G657" s="2239">
        <v>1224</v>
      </c>
      <c r="H657" s="566"/>
      <c r="I657" s="2914"/>
    </row>
    <row r="658" spans="1:9" ht="12" customHeight="1">
      <c r="A658" s="2253"/>
      <c r="B658" s="2252" t="s">
        <v>412</v>
      </c>
      <c r="C658" s="2254"/>
      <c r="D658" s="2167">
        <f>(D368+D429+D482+D537+D590)/5</f>
        <v>38.122199999999999</v>
      </c>
      <c r="E658" s="2168">
        <f>(E368+E429+E482+E537+E590)/5</f>
        <v>35.512440000000005</v>
      </c>
      <c r="F658" s="2168">
        <f>(F368+F429+F482+F537+F590)/5</f>
        <v>183.87345999999999</v>
      </c>
      <c r="G658" s="2241">
        <f>(G368+G429+G482+G537+G590)/5</f>
        <v>1216.8373199999999</v>
      </c>
      <c r="H658" s="566"/>
      <c r="I658" s="1842"/>
    </row>
    <row r="659" spans="1:9" ht="12" customHeight="1" thickBot="1">
      <c r="A659" s="252"/>
      <c r="B659" s="856" t="s">
        <v>763</v>
      </c>
      <c r="C659" s="1529"/>
      <c r="D659" s="1820">
        <f>(D658*100/D606)-45</f>
        <v>-2.642000000000003</v>
      </c>
      <c r="E659" s="488">
        <f>(E658*100/E606)-45</f>
        <v>-6.399521739130428</v>
      </c>
      <c r="F659" s="488">
        <f>(F658*100/F606)-45</f>
        <v>3.0087362924281891</v>
      </c>
      <c r="G659" s="1821">
        <f>(G658*100/G606)-45</f>
        <v>-0.2633338235294147</v>
      </c>
      <c r="H659" s="221"/>
      <c r="I659" s="2914"/>
    </row>
    <row r="660" spans="1:9" ht="6.75" customHeight="1" thickBot="1">
      <c r="A660" s="10"/>
      <c r="B660" s="10"/>
      <c r="C660" s="5"/>
      <c r="D660" s="5"/>
      <c r="E660" s="5"/>
      <c r="F660" s="5"/>
      <c r="G660" s="5"/>
      <c r="H660" s="566"/>
      <c r="I660" s="1557"/>
    </row>
    <row r="661" spans="1:9" ht="12.75" customHeight="1">
      <c r="A661" s="78"/>
      <c r="B661" s="2245" t="s">
        <v>411</v>
      </c>
      <c r="C661" s="34"/>
      <c r="D661" s="2276"/>
      <c r="E661" s="2277"/>
      <c r="F661" s="769"/>
      <c r="G661" s="2278"/>
      <c r="H661" s="566"/>
      <c r="I661" s="2914"/>
    </row>
    <row r="662" spans="1:9" ht="12" customHeight="1">
      <c r="A662" s="2242" t="s">
        <v>438</v>
      </c>
      <c r="B662" s="544" t="s">
        <v>135</v>
      </c>
      <c r="C662" s="2267">
        <v>0.7</v>
      </c>
      <c r="D662" s="2265">
        <v>63</v>
      </c>
      <c r="E662" s="2238">
        <v>64.400000000000006</v>
      </c>
      <c r="F662" s="2261">
        <v>268.10000000000002</v>
      </c>
      <c r="G662" s="2239">
        <v>1904</v>
      </c>
      <c r="H662" s="566"/>
      <c r="I662" s="2914"/>
    </row>
    <row r="663" spans="1:9" ht="12.75" customHeight="1">
      <c r="A663" s="2244"/>
      <c r="B663" s="2252" t="s">
        <v>412</v>
      </c>
      <c r="C663" s="2280"/>
      <c r="D663" s="2167">
        <f>(D372+D433+D486+D541+D594)/5</f>
        <v>60.159800000000004</v>
      </c>
      <c r="E663" s="2168">
        <f>(E372+E433+E486+E541+E594)/5</f>
        <v>61.908300000000011</v>
      </c>
      <c r="F663" s="2168">
        <f>(F372+F433+F486+F541+F594)/5</f>
        <v>263.09433999999999</v>
      </c>
      <c r="G663" s="2241">
        <f>(G372+G433+G486+G541+G594)/5</f>
        <v>1873.1803200000002</v>
      </c>
      <c r="H663" s="566"/>
      <c r="I663" s="1842"/>
    </row>
    <row r="664" spans="1:9" ht="14.25" customHeight="1" thickBot="1">
      <c r="A664" s="252"/>
      <c r="B664" s="856" t="s">
        <v>763</v>
      </c>
      <c r="C664" s="1539"/>
      <c r="D664" s="1820">
        <f>(D663*100/D606)-70</f>
        <v>-3.1557777777777716</v>
      </c>
      <c r="E664" s="2250">
        <f>(E663*100/E606)-70</f>
        <v>-2.7083695652173816</v>
      </c>
      <c r="F664" s="2250">
        <f>(F663*100/F606)-70</f>
        <v>-1.3069608355091447</v>
      </c>
      <c r="G664" s="2279">
        <f>(G663*100/G606)-70</f>
        <v>-1.1330764705882359</v>
      </c>
      <c r="H664" s="221"/>
      <c r="I664" s="2914"/>
    </row>
    <row r="665" spans="1:9" ht="19.5" customHeight="1">
      <c r="C665" s="11" t="s">
        <v>253</v>
      </c>
    </row>
    <row r="666" spans="1:9">
      <c r="B666" s="183" t="s">
        <v>315</v>
      </c>
    </row>
    <row r="667" spans="1:9" ht="15.75" customHeight="1">
      <c r="B667" s="1" t="s">
        <v>314</v>
      </c>
      <c r="C667"/>
      <c r="D667"/>
      <c r="E667"/>
      <c r="H667"/>
      <c r="I667"/>
    </row>
    <row r="668" spans="1:9" ht="15.75" customHeight="1">
      <c r="B668" s="21" t="s">
        <v>250</v>
      </c>
      <c r="D668"/>
      <c r="E668"/>
      <c r="F668" s="21"/>
      <c r="G668" s="21"/>
      <c r="H668" s="22"/>
      <c r="I668" s="22"/>
    </row>
    <row r="669" spans="1:9" ht="21.75" customHeight="1" thickBot="1">
      <c r="A669" s="718"/>
      <c r="B669" s="715" t="s">
        <v>418</v>
      </c>
      <c r="D669" s="25" t="s">
        <v>0</v>
      </c>
      <c r="E669"/>
      <c r="F669" s="2" t="s">
        <v>877</v>
      </c>
      <c r="G669" s="22"/>
      <c r="H669" s="22"/>
    </row>
    <row r="670" spans="1:9" ht="19.5" customHeight="1" thickBot="1">
      <c r="A670" s="1508" t="s">
        <v>437</v>
      </c>
      <c r="B670" s="49"/>
      <c r="C670" s="500"/>
      <c r="D670" s="2915" t="s">
        <v>223</v>
      </c>
      <c r="E670" s="368"/>
      <c r="F670" s="368"/>
      <c r="G670" s="435" t="s">
        <v>224</v>
      </c>
      <c r="H670" s="18"/>
      <c r="I670" s="5"/>
    </row>
    <row r="671" spans="1:9" ht="12.75" customHeight="1">
      <c r="A671" s="50"/>
      <c r="B671" s="549" t="s">
        <v>415</v>
      </c>
      <c r="C671" s="502"/>
      <c r="D671" s="441" t="s">
        <v>230</v>
      </c>
      <c r="E671" s="441" t="s">
        <v>55</v>
      </c>
      <c r="F671" s="441" t="s">
        <v>56</v>
      </c>
      <c r="G671" s="442" t="s">
        <v>231</v>
      </c>
      <c r="H671" s="26"/>
      <c r="I671" s="26"/>
    </row>
    <row r="672" spans="1:9" ht="14.25" customHeight="1" thickBot="1">
      <c r="A672" s="48"/>
      <c r="B672" s="581"/>
      <c r="C672" s="481"/>
      <c r="D672" s="717" t="s">
        <v>6</v>
      </c>
      <c r="E672" s="717" t="s">
        <v>7</v>
      </c>
      <c r="F672" s="717" t="s">
        <v>8</v>
      </c>
      <c r="G672" s="439" t="s">
        <v>234</v>
      </c>
      <c r="H672" s="505"/>
      <c r="I672" s="26"/>
    </row>
    <row r="673" spans="1:9">
      <c r="A673" s="50"/>
      <c r="B673" s="1564" t="s">
        <v>598</v>
      </c>
      <c r="C673" s="547">
        <v>1</v>
      </c>
      <c r="D673" s="2178">
        <f>D606</f>
        <v>90</v>
      </c>
      <c r="E673" s="2289">
        <f>E606</f>
        <v>92</v>
      </c>
      <c r="F673" s="2256">
        <f>F606</f>
        <v>383</v>
      </c>
      <c r="G673" s="2290">
        <f>G606</f>
        <v>2720</v>
      </c>
      <c r="H673" s="566"/>
      <c r="I673" s="2914"/>
    </row>
    <row r="674" spans="1:9">
      <c r="A674" s="181"/>
      <c r="B674" s="158" t="s">
        <v>135</v>
      </c>
      <c r="C674" s="504"/>
      <c r="D674" s="2184"/>
      <c r="E674" s="2149"/>
      <c r="F674" s="2148"/>
      <c r="G674" s="2235"/>
      <c r="H674" s="566"/>
      <c r="I674" s="2914"/>
    </row>
    <row r="675" spans="1:9" ht="15.6">
      <c r="A675" s="2236" t="s">
        <v>438</v>
      </c>
      <c r="B675" s="2146" t="s">
        <v>413</v>
      </c>
      <c r="C675" s="2177">
        <v>0.25</v>
      </c>
      <c r="D675" s="2237">
        <v>22.5</v>
      </c>
      <c r="E675" s="2238">
        <v>23</v>
      </c>
      <c r="F675" s="2238">
        <v>95.75</v>
      </c>
      <c r="G675" s="2239">
        <v>680</v>
      </c>
      <c r="H675" s="566"/>
      <c r="I675" s="2914"/>
    </row>
    <row r="676" spans="1:9">
      <c r="A676" s="2164"/>
      <c r="B676" s="2165" t="s">
        <v>166</v>
      </c>
      <c r="C676" s="2166"/>
      <c r="D676" s="2167">
        <f>(D73+D127+D180+D232+D285+D342+D401+D455+D507+D562)/10</f>
        <v>22.697099999999999</v>
      </c>
      <c r="E676" s="2168">
        <f>(E73+E127+E180+E232+E285+E342+E401+E455+E507+E562)/10</f>
        <v>22.818840000000002</v>
      </c>
      <c r="F676" s="2168">
        <f>(F73+F127+F180+F232+F285+F342+F401+F455+F507+F562)/10</f>
        <v>87.929009999999991</v>
      </c>
      <c r="G676" s="2241">
        <f>(G73+G127+G180+G232+G285+G342+G401+G455+G507+G562)/10</f>
        <v>660.221</v>
      </c>
      <c r="H676" s="221"/>
      <c r="I676" s="2914"/>
    </row>
    <row r="677" spans="1:9" ht="15.75" customHeight="1" thickBot="1">
      <c r="A677" s="252"/>
      <c r="B677" s="856" t="s">
        <v>763</v>
      </c>
      <c r="C677" s="1529"/>
      <c r="D677" s="1820">
        <f>(D676*100/D673)-25</f>
        <v>0.21900000000000119</v>
      </c>
      <c r="E677" s="2250">
        <f>(E676*100/E673)-25</f>
        <v>-0.19691304347826133</v>
      </c>
      <c r="F677" s="2250">
        <f>(F676*100/F673)-25</f>
        <v>-2.0420339425587457</v>
      </c>
      <c r="G677" s="2279">
        <f>(G676*100/G673)-25</f>
        <v>-0.72716911764705827</v>
      </c>
      <c r="H677" s="2243"/>
      <c r="I677" s="41"/>
    </row>
    <row r="678" spans="1:9" ht="12.75" customHeight="1" thickBot="1">
      <c r="H678" s="2243"/>
      <c r="I678" s="41"/>
    </row>
    <row r="679" spans="1:9">
      <c r="A679" s="78"/>
      <c r="B679" s="2245" t="s">
        <v>414</v>
      </c>
      <c r="C679" s="2258"/>
      <c r="D679" s="2262"/>
      <c r="E679" s="2263"/>
      <c r="F679" s="2263"/>
      <c r="G679" s="2264"/>
      <c r="H679" s="566"/>
      <c r="I679" s="2914"/>
    </row>
    <row r="680" spans="1:9" ht="12.75" customHeight="1">
      <c r="A680" s="2246" t="s">
        <v>438</v>
      </c>
      <c r="B680" s="95" t="s">
        <v>135</v>
      </c>
      <c r="C680" s="1841">
        <v>0.35</v>
      </c>
      <c r="D680" s="2265">
        <v>31.5</v>
      </c>
      <c r="E680" s="2238">
        <v>32.200000000000003</v>
      </c>
      <c r="F680" s="2238">
        <v>134.05000000000001</v>
      </c>
      <c r="G680" s="2239">
        <v>952</v>
      </c>
      <c r="H680" s="566"/>
      <c r="I680" s="2914"/>
    </row>
    <row r="681" spans="1:9" ht="15" customHeight="1">
      <c r="A681" s="2253"/>
      <c r="B681" s="2252" t="s">
        <v>765</v>
      </c>
      <c r="C681" s="2254"/>
      <c r="D681" s="2167">
        <f>(D84+D138+D192+D243+D298+D353+D413+D466+D520+D575)/10</f>
        <v>31.068900000000003</v>
      </c>
      <c r="E681" s="2168">
        <f>(E84+E138+E192+E243+E298+E353+E413+E466+E520+E575)/10</f>
        <v>31.092310000000005</v>
      </c>
      <c r="F681" s="2168">
        <f>(F84+F138+F192+F243+F298+F353+F413+F466+F520+F575)/10</f>
        <v>126.18063000000002</v>
      </c>
      <c r="G681" s="2241">
        <f>(G84+G138+G192+G243+G298+G353+G413+G466+G520+G575)/10</f>
        <v>938.81205999999997</v>
      </c>
      <c r="H681" s="566"/>
      <c r="I681" s="1842"/>
    </row>
    <row r="682" spans="1:9" ht="15" thickBot="1">
      <c r="A682" s="48"/>
      <c r="B682" s="2248" t="s">
        <v>763</v>
      </c>
      <c r="C682" s="2251"/>
      <c r="D682" s="1820">
        <f>(D681*100/D673)-35</f>
        <v>-0.4789999999999992</v>
      </c>
      <c r="E682" s="2250">
        <f t="shared" ref="E682:G682" si="16">(E681*100/E673)-35</f>
        <v>-1.2040108695652094</v>
      </c>
      <c r="F682" s="2250">
        <f t="shared" si="16"/>
        <v>-2.0546657963446435</v>
      </c>
      <c r="G682" s="2279">
        <f t="shared" si="16"/>
        <v>-0.48485073529412404</v>
      </c>
      <c r="H682" s="221"/>
      <c r="I682" s="2914"/>
    </row>
    <row r="683" spans="1:9" ht="14.25" customHeight="1" thickBot="1">
      <c r="H683" s="5"/>
      <c r="I683" s="5"/>
    </row>
    <row r="684" spans="1:9">
      <c r="A684" s="78"/>
      <c r="B684" s="2245" t="s">
        <v>409</v>
      </c>
      <c r="C684" s="2258"/>
      <c r="D684" s="2262"/>
      <c r="E684" s="2263"/>
      <c r="F684" s="2266"/>
      <c r="G684" s="2264"/>
      <c r="H684" s="566"/>
      <c r="I684" s="2914"/>
    </row>
    <row r="685" spans="1:9" ht="13.5" customHeight="1">
      <c r="A685" s="2246" t="s">
        <v>438</v>
      </c>
      <c r="B685" s="55" t="s">
        <v>135</v>
      </c>
      <c r="C685" s="1841">
        <v>0.1</v>
      </c>
      <c r="D685" s="2265">
        <v>9</v>
      </c>
      <c r="E685" s="2238">
        <v>9.1999999999999993</v>
      </c>
      <c r="F685" s="2261">
        <v>38.299999999999997</v>
      </c>
      <c r="G685" s="2239">
        <v>272</v>
      </c>
      <c r="H685" s="566"/>
      <c r="I685" s="2914"/>
    </row>
    <row r="686" spans="1:9">
      <c r="A686" s="2253"/>
      <c r="B686" s="2252" t="s">
        <v>765</v>
      </c>
      <c r="C686" s="2254"/>
      <c r="D686" s="2167">
        <f>(D91+D145+D200+D250+D305+D359+D420+D473+D527+D582)/10</f>
        <v>10.1829</v>
      </c>
      <c r="E686" s="2168">
        <f>(E91+E145+E200+E250+E305+E359+E420+E473+E527+E582)/10</f>
        <v>8.9396000000000004</v>
      </c>
      <c r="F686" s="2168">
        <f>(F91+F145+F200+F250+F305+F359+F420+F473+F527+F582)/10</f>
        <v>42.525840000000002</v>
      </c>
      <c r="G686" s="2241">
        <f>(G91+G145+G200+G250+G305+G359+G420+G473+G527+G582)/10</f>
        <v>286.23500000000001</v>
      </c>
      <c r="H686" s="574"/>
      <c r="I686" s="1842"/>
    </row>
    <row r="687" spans="1:9" ht="15" thickBot="1">
      <c r="A687" s="48"/>
      <c r="B687" s="2248" t="s">
        <v>763</v>
      </c>
      <c r="C687" s="2251"/>
      <c r="D687" s="1820">
        <f>(D686*100/D673)-10</f>
        <v>1.3143333333333338</v>
      </c>
      <c r="E687" s="2250">
        <f t="shared" ref="E687:G687" si="17">(E686*100/E673)-10</f>
        <v>-0.2830434782608684</v>
      </c>
      <c r="F687" s="2250">
        <f t="shared" si="17"/>
        <v>1.1033524804177546</v>
      </c>
      <c r="G687" s="2279">
        <f t="shared" si="17"/>
        <v>0.5233455882352942</v>
      </c>
      <c r="H687" s="221"/>
      <c r="I687" s="2914"/>
    </row>
    <row r="688" spans="1:9" ht="14.25" customHeight="1" thickBot="1">
      <c r="H688" s="5"/>
      <c r="I688" s="5"/>
    </row>
    <row r="689" spans="1:9" ht="12" customHeight="1">
      <c r="A689" s="78"/>
      <c r="B689" s="2245" t="s">
        <v>252</v>
      </c>
      <c r="C689" s="500"/>
      <c r="D689" s="2269"/>
      <c r="E689" s="2270"/>
      <c r="F689" s="2271"/>
      <c r="G689" s="2272"/>
      <c r="H689" s="566"/>
      <c r="I689" s="2914"/>
    </row>
    <row r="690" spans="1:9" ht="13.5" customHeight="1">
      <c r="A690" s="2246" t="s">
        <v>438</v>
      </c>
      <c r="B690" s="95" t="s">
        <v>135</v>
      </c>
      <c r="C690" s="2247">
        <v>0.6</v>
      </c>
      <c r="D690" s="2265">
        <v>54</v>
      </c>
      <c r="E690" s="2238">
        <v>55.2</v>
      </c>
      <c r="F690" s="2261">
        <v>229.8</v>
      </c>
      <c r="G690" s="2239">
        <v>1632</v>
      </c>
      <c r="H690" s="566"/>
      <c r="I690" s="2914"/>
    </row>
    <row r="691" spans="1:9">
      <c r="A691" s="2253"/>
      <c r="B691" s="2252" t="s">
        <v>765</v>
      </c>
      <c r="C691" s="2254"/>
      <c r="D691" s="2167">
        <f>(D96+D149+D204+D257+D312+D364+D425+D478+D533+D586)/10</f>
        <v>53.765999999999998</v>
      </c>
      <c r="E691" s="2168">
        <f>(E96+E149+E204+E257+E312+E364+E425+E478+E533+E586)/10</f>
        <v>53.911149999999999</v>
      </c>
      <c r="F691" s="2168">
        <f>(F96+F149+F204+F257+F312+F364+F425+F478+F533+F586)/10</f>
        <v>214.10963999999996</v>
      </c>
      <c r="G691" s="2241">
        <f>(G96+G149+G204+G257+G312+G364+G425+G478+G533+G586)/10</f>
        <v>1599.0330600000002</v>
      </c>
      <c r="H691" s="574"/>
      <c r="I691" s="1842"/>
    </row>
    <row r="692" spans="1:9" ht="16.5" customHeight="1" thickBot="1">
      <c r="A692" s="252"/>
      <c r="B692" s="856" t="s">
        <v>763</v>
      </c>
      <c r="C692" s="2251"/>
      <c r="D692" s="1820">
        <f>(D691*100/D673)-60</f>
        <v>-0.26000000000000512</v>
      </c>
      <c r="E692" s="488">
        <f t="shared" ref="E692:G692" si="18">(E691*100/E673)-60</f>
        <v>-1.4009239130434779</v>
      </c>
      <c r="F692" s="488">
        <f t="shared" si="18"/>
        <v>-4.0966997389034034</v>
      </c>
      <c r="G692" s="1821">
        <f t="shared" si="18"/>
        <v>-1.2120198529411752</v>
      </c>
      <c r="H692" s="221"/>
      <c r="I692" s="2914"/>
    </row>
    <row r="693" spans="1:9" ht="15" thickBot="1">
      <c r="H693" s="5"/>
      <c r="I693" s="5"/>
    </row>
    <row r="694" spans="1:9" ht="15" customHeight="1">
      <c r="A694" s="257"/>
      <c r="B694" s="2245" t="s">
        <v>410</v>
      </c>
      <c r="C694" s="2196"/>
      <c r="D694" s="2273"/>
      <c r="E694" s="2274"/>
      <c r="F694" s="2196"/>
      <c r="G694" s="2275"/>
      <c r="H694" s="566"/>
      <c r="I694" s="2914"/>
    </row>
    <row r="695" spans="1:9" ht="15.6">
      <c r="A695" s="2242" t="s">
        <v>438</v>
      </c>
      <c r="B695" s="95" t="s">
        <v>135</v>
      </c>
      <c r="C695" s="2267">
        <v>0.45</v>
      </c>
      <c r="D695" s="2265">
        <v>40.5</v>
      </c>
      <c r="E695" s="2238">
        <v>41.4</v>
      </c>
      <c r="F695" s="2261">
        <v>172.35</v>
      </c>
      <c r="G695" s="2239">
        <v>1224</v>
      </c>
      <c r="H695" s="566"/>
      <c r="I695" s="2914"/>
    </row>
    <row r="696" spans="1:9">
      <c r="A696" s="2244"/>
      <c r="B696" s="2252" t="s">
        <v>765</v>
      </c>
      <c r="C696" s="2280"/>
      <c r="D696" s="2167">
        <f>(D100+D153+D208+D261+D316+D368+D429+D482+D537+D590)/10</f>
        <v>41.251799999999989</v>
      </c>
      <c r="E696" s="2168">
        <f>(E100+E153+E208+E261+E316+E368+E429+E482+E537+E590)/10</f>
        <v>40.031910000000003</v>
      </c>
      <c r="F696" s="2168">
        <f>(F100+F153+F208+F261+F316+F368+F429+F482+F537+F590)/10</f>
        <v>168.70647000000002</v>
      </c>
      <c r="G696" s="2241">
        <f>(G100+G153+G208+G261+G316+G368+G429+G482+G537+G590)/10</f>
        <v>1225.0470599999999</v>
      </c>
      <c r="H696" s="574"/>
      <c r="I696" s="1842"/>
    </row>
    <row r="697" spans="1:9" ht="15" thickBot="1">
      <c r="A697" s="252"/>
      <c r="B697" s="856" t="s">
        <v>763</v>
      </c>
      <c r="C697" s="1539"/>
      <c r="D697" s="1820">
        <f>(D696*100/D673)-45</f>
        <v>0.83533333333331683</v>
      </c>
      <c r="E697" s="2250">
        <f t="shared" ref="E697:G697" si="19">(E696*100/E673)-45</f>
        <v>-1.4870543478260814</v>
      </c>
      <c r="F697" s="2250">
        <f t="shared" si="19"/>
        <v>-0.95131331592688895</v>
      </c>
      <c r="G697" s="2279">
        <f t="shared" si="19"/>
        <v>3.8494852941170166E-2</v>
      </c>
      <c r="H697" s="221"/>
      <c r="I697" s="2914"/>
    </row>
    <row r="698" spans="1:9" ht="18.75" customHeight="1" thickBot="1">
      <c r="H698" s="5"/>
      <c r="I698" s="5"/>
    </row>
    <row r="699" spans="1:9" ht="12.75" customHeight="1">
      <c r="A699" s="78"/>
      <c r="B699" s="2245" t="s">
        <v>411</v>
      </c>
      <c r="C699" s="34"/>
      <c r="D699" s="2276"/>
      <c r="E699" s="2277"/>
      <c r="F699" s="769"/>
      <c r="G699" s="2278"/>
      <c r="H699" s="566"/>
      <c r="I699" s="2914"/>
    </row>
    <row r="700" spans="1:9" ht="15.6">
      <c r="A700" s="2242" t="s">
        <v>438</v>
      </c>
      <c r="B700" s="95" t="s">
        <v>135</v>
      </c>
      <c r="C700" s="2267">
        <v>0.7</v>
      </c>
      <c r="D700" s="2265">
        <v>63</v>
      </c>
      <c r="E700" s="2238">
        <v>64.400000000000006</v>
      </c>
      <c r="F700" s="2261">
        <v>268.10000000000002</v>
      </c>
      <c r="G700" s="2239">
        <v>1904</v>
      </c>
      <c r="H700" s="566"/>
      <c r="I700" s="2914"/>
    </row>
    <row r="701" spans="1:9">
      <c r="A701" s="2244"/>
      <c r="B701" s="2252" t="s">
        <v>765</v>
      </c>
      <c r="C701" s="2280"/>
      <c r="D701" s="2167">
        <f>(D104+D157+D212+D265+D320+D372+D433+D486+D541+D594)/10</f>
        <v>63.948900000000002</v>
      </c>
      <c r="E701" s="2168">
        <f>(E104+E157+E212+E265+E320+E372+E433+E486+E541+E594)/10</f>
        <v>62.850750000000005</v>
      </c>
      <c r="F701" s="2168">
        <f>(F104+F157+F212+F265+F320+F372+F433+F486+F541+F594)/10</f>
        <v>256.63548000000003</v>
      </c>
      <c r="G701" s="2241">
        <f>(G104+G157+G212+G265+G320+G372+G433+G486+G541+G594)/10</f>
        <v>1885.2680599999999</v>
      </c>
      <c r="H701" s="574"/>
      <c r="I701" s="1842"/>
    </row>
    <row r="702" spans="1:9" ht="15" thickBot="1">
      <c r="A702" s="252"/>
      <c r="B702" s="856" t="s">
        <v>763</v>
      </c>
      <c r="C702" s="1539"/>
      <c r="D702" s="1820">
        <f>(D701*100/D673)-70</f>
        <v>1.0543333333333322</v>
      </c>
      <c r="E702" s="2250">
        <f t="shared" ref="E702:G702" si="20">(E701*100/E673)-70</f>
        <v>-1.6839673913043356</v>
      </c>
      <c r="F702" s="2250">
        <f t="shared" si="20"/>
        <v>-2.9933472584856275</v>
      </c>
      <c r="G702" s="2279">
        <f t="shared" si="20"/>
        <v>-0.68867426470589521</v>
      </c>
      <c r="H702" s="221"/>
      <c r="I702" s="2914"/>
    </row>
    <row r="703" spans="1:9" ht="13.5" customHeight="1"/>
    <row r="706" spans="1:8">
      <c r="A706" s="2" t="s">
        <v>126</v>
      </c>
      <c r="C706"/>
      <c r="D706"/>
      <c r="E706"/>
      <c r="F706"/>
      <c r="G706" t="s">
        <v>127</v>
      </c>
      <c r="H706"/>
    </row>
    <row r="708" spans="1:8">
      <c r="B708" t="s">
        <v>14</v>
      </c>
      <c r="C708"/>
      <c r="D708" s="6"/>
      <c r="E708"/>
      <c r="F708"/>
      <c r="G708"/>
    </row>
    <row r="709" spans="1:8">
      <c r="A709" s="52">
        <v>1</v>
      </c>
      <c r="B709" s="51" t="s">
        <v>15</v>
      </c>
      <c r="C709" s="51"/>
      <c r="D709" s="55"/>
      <c r="E709" s="51" t="s">
        <v>16</v>
      </c>
      <c r="F709" s="51"/>
      <c r="G709" s="51"/>
    </row>
    <row r="710" spans="1:8">
      <c r="A710" s="52"/>
      <c r="B710" s="51" t="s">
        <v>17</v>
      </c>
      <c r="C710" s="51"/>
      <c r="D710" s="55"/>
      <c r="E710" s="51"/>
      <c r="F710" s="54"/>
      <c r="G710" s="51"/>
    </row>
    <row r="711" spans="1:8" ht="14.25" customHeight="1">
      <c r="A711">
        <v>2</v>
      </c>
      <c r="B711" s="51" t="s">
        <v>18</v>
      </c>
      <c r="C711" s="51"/>
      <c r="D711" s="55"/>
      <c r="E711" s="51"/>
      <c r="F711" s="51"/>
      <c r="G711" s="51"/>
    </row>
    <row r="712" spans="1:8" ht="12" customHeight="1">
      <c r="B712" s="51" t="s">
        <v>762</v>
      </c>
      <c r="C712" s="51"/>
      <c r="D712" s="55"/>
      <c r="E712" s="51"/>
      <c r="F712" s="54"/>
      <c r="G712" s="51"/>
    </row>
    <row r="713" spans="1:8" ht="12.75" customHeight="1">
      <c r="A713">
        <v>3</v>
      </c>
      <c r="B713" s="546" t="s">
        <v>564</v>
      </c>
      <c r="C713" s="546"/>
      <c r="D713" s="546"/>
      <c r="E713" s="546"/>
      <c r="F713" s="546"/>
      <c r="G713" s="546"/>
      <c r="H713" s="546"/>
    </row>
    <row r="714" spans="1:8">
      <c r="B714" s="546" t="s">
        <v>565</v>
      </c>
      <c r="C714" s="546"/>
      <c r="D714" s="546"/>
      <c r="E714" s="546"/>
      <c r="F714" s="546"/>
      <c r="G714" s="546"/>
      <c r="H714" s="546"/>
    </row>
    <row r="715" spans="1:8" ht="14.25" customHeight="1">
      <c r="B715" s="546" t="s">
        <v>566</v>
      </c>
      <c r="C715" s="546"/>
      <c r="D715" s="546"/>
      <c r="E715" s="546"/>
      <c r="F715" s="546"/>
      <c r="G715" s="546"/>
      <c r="H715" s="546"/>
    </row>
    <row r="716" spans="1:8" ht="13.5" customHeight="1">
      <c r="A716">
        <v>4</v>
      </c>
      <c r="B716" s="546" t="s">
        <v>596</v>
      </c>
      <c r="C716" s="546"/>
      <c r="D716" s="546"/>
      <c r="E716" s="546"/>
      <c r="F716" s="546"/>
      <c r="G716" s="546"/>
    </row>
    <row r="717" spans="1:8" ht="13.5" customHeight="1">
      <c r="B717" s="546" t="s">
        <v>597</v>
      </c>
      <c r="C717" s="546"/>
      <c r="D717" s="546"/>
      <c r="E717" s="546"/>
      <c r="F717" s="546"/>
      <c r="G717" s="546"/>
    </row>
    <row r="721" spans="1:9" ht="13.5" customHeight="1"/>
    <row r="722" spans="1:9" ht="14.25" customHeight="1"/>
    <row r="723" spans="1:9">
      <c r="A723" s="90"/>
      <c r="B723" s="90"/>
      <c r="C723" s="559"/>
      <c r="D723" s="559"/>
      <c r="E723" s="559"/>
      <c r="F723" s="559"/>
      <c r="G723" s="559"/>
      <c r="H723" s="559"/>
    </row>
    <row r="724" spans="1:9" ht="12.75" customHeight="1">
      <c r="C724" s="559"/>
      <c r="D724" s="720"/>
      <c r="E724" s="720"/>
      <c r="F724" s="720"/>
      <c r="G724" s="720"/>
      <c r="H724" s="121"/>
      <c r="I724" s="5"/>
    </row>
    <row r="725" spans="1:9">
      <c r="C725" s="559"/>
      <c r="D725" s="559"/>
      <c r="E725" s="559"/>
      <c r="F725" s="559"/>
      <c r="G725" s="559"/>
      <c r="H725" s="559"/>
    </row>
    <row r="726" spans="1:9" ht="12.75" customHeight="1">
      <c r="C726" s="559"/>
      <c r="D726" s="559"/>
      <c r="E726" s="559"/>
      <c r="F726" s="559"/>
      <c r="G726" s="559"/>
      <c r="H726" s="559"/>
    </row>
    <row r="728" spans="1:9" ht="11.25" customHeight="1">
      <c r="I728"/>
    </row>
    <row r="730" spans="1:9" ht="12.75" customHeight="1"/>
    <row r="731" spans="1:9" ht="15" customHeight="1"/>
    <row r="735" spans="1:9" ht="12.75" customHeight="1">
      <c r="I735" s="546"/>
    </row>
    <row r="736" spans="1:9">
      <c r="I736" s="2"/>
    </row>
    <row r="737" spans="2:9" ht="10.5" customHeight="1">
      <c r="I737" s="546"/>
    </row>
    <row r="739" spans="2:9" ht="14.25" customHeight="1"/>
    <row r="740" spans="2:9">
      <c r="B740" s="546"/>
      <c r="C740" s="546"/>
      <c r="D740" s="546"/>
      <c r="E740" s="546"/>
      <c r="F740" s="546"/>
      <c r="G740" s="546"/>
      <c r="H740" s="546"/>
    </row>
    <row r="741" spans="2:9">
      <c r="B741" s="546"/>
      <c r="C741" s="546"/>
      <c r="D741" s="546"/>
      <c r="E741" s="546"/>
      <c r="F741" s="546"/>
      <c r="G741" s="546"/>
      <c r="H741" s="546"/>
      <c r="I741"/>
    </row>
    <row r="742" spans="2:9">
      <c r="B742" s="51"/>
      <c r="C742" s="51"/>
      <c r="D742" s="55"/>
      <c r="E742" s="51"/>
      <c r="F742" s="54"/>
      <c r="G742" s="51"/>
    </row>
    <row r="744" spans="2:9" ht="13.5" customHeight="1"/>
    <row r="746" spans="2:9" ht="10.5" customHeight="1"/>
    <row r="749" spans="2:9" ht="13.5" customHeight="1"/>
    <row r="750" spans="2:9" ht="11.25" customHeight="1"/>
    <row r="751" spans="2:9" ht="12.75" customHeight="1"/>
    <row r="755" ht="10.5" customHeight="1"/>
    <row r="756" ht="11.25" customHeight="1"/>
    <row r="757" ht="12.75" customHeight="1"/>
    <row r="758" ht="12.75" customHeight="1"/>
    <row r="760" ht="12.75" customHeight="1"/>
    <row r="761" ht="13.5" customHeight="1"/>
    <row r="762" ht="11.25" customHeight="1"/>
    <row r="763" ht="13.5" customHeight="1"/>
    <row r="765" ht="11.25" customHeight="1"/>
  </sheetData>
  <mergeCells count="11">
    <mergeCell ref="A327:I327"/>
    <mergeCell ref="A59:I59"/>
    <mergeCell ref="A113:I113"/>
    <mergeCell ref="A165:I165"/>
    <mergeCell ref="A217:I217"/>
    <mergeCell ref="A271:I271"/>
    <mergeCell ref="A387:I387"/>
    <mergeCell ref="A439:I439"/>
    <mergeCell ref="A493:I493"/>
    <mergeCell ref="A548:I548"/>
    <mergeCell ref="A599:I599"/>
  </mergeCells>
  <pageMargins left="0" right="0" top="0" bottom="0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630"/>
  <sheetViews>
    <sheetView view="pageBreakPreview" topLeftCell="A460" zoomScale="60" workbookViewId="0">
      <selection activeCell="L554" sqref="A533:L554"/>
    </sheetView>
  </sheetViews>
  <sheetFormatPr defaultRowHeight="14.4"/>
  <cols>
    <col min="1" max="1" width="6.109375" customWidth="1"/>
    <col min="2" max="2" width="20" style="70" customWidth="1"/>
    <col min="3" max="3" width="6.33203125" customWidth="1"/>
    <col min="4" max="4" width="10.5546875" customWidth="1"/>
    <col min="5" max="5" width="6" customWidth="1"/>
    <col min="6" max="6" width="5.88671875" customWidth="1"/>
    <col min="7" max="7" width="9.88671875" customWidth="1"/>
    <col min="8" max="8" width="6.109375" customWidth="1"/>
    <col min="9" max="9" width="6.33203125" customWidth="1"/>
    <col min="10" max="10" width="9.5546875" customWidth="1"/>
    <col min="11" max="11" width="6.33203125" customWidth="1"/>
    <col min="12" max="12" width="6" customWidth="1"/>
    <col min="13" max="13" width="2.33203125" customWidth="1"/>
    <col min="14" max="14" width="13.5546875" customWidth="1"/>
    <col min="15" max="15" width="7.6640625" customWidth="1"/>
    <col min="16" max="16" width="8" customWidth="1"/>
    <col min="17" max="17" width="7.33203125" customWidth="1"/>
    <col min="18" max="18" width="5.88671875" customWidth="1"/>
    <col min="19" max="19" width="7.33203125" customWidth="1"/>
    <col min="20" max="20" width="6.6640625" customWidth="1"/>
    <col min="21" max="21" width="8" customWidth="1"/>
    <col min="22" max="22" width="8.33203125" customWidth="1"/>
    <col min="23" max="23" width="6.5546875" customWidth="1"/>
    <col min="24" max="24" width="7.33203125" customWidth="1"/>
    <col min="25" max="25" width="7.6640625" customWidth="1"/>
    <col min="26" max="26" width="8.33203125" customWidth="1"/>
    <col min="27" max="27" width="11.88671875" customWidth="1"/>
    <col min="28" max="28" width="6.33203125" customWidth="1"/>
    <col min="29" max="29" width="7.6640625" customWidth="1"/>
    <col min="30" max="30" width="7" customWidth="1"/>
    <col min="31" max="32" width="6.109375" customWidth="1"/>
    <col min="33" max="33" width="6.5546875" customWidth="1"/>
    <col min="34" max="34" width="7" customWidth="1"/>
    <col min="35" max="35" width="7.109375" customWidth="1"/>
    <col min="36" max="36" width="6.44140625" customWidth="1"/>
    <col min="37" max="37" width="8.88671875" customWidth="1"/>
    <col min="38" max="38" width="8" customWidth="1"/>
    <col min="39" max="39" width="8.109375" customWidth="1"/>
    <col min="40" max="40" width="7.88671875" customWidth="1"/>
  </cols>
  <sheetData>
    <row r="1" spans="1:46" ht="12" customHeight="1">
      <c r="M1" s="90"/>
      <c r="AL1" s="10"/>
      <c r="AM1" s="10"/>
      <c r="AN1" s="10"/>
      <c r="AO1" s="10"/>
      <c r="AP1" s="10"/>
      <c r="AQ1" s="10"/>
      <c r="AR1" s="10"/>
      <c r="AS1" s="10"/>
      <c r="AT1" s="10"/>
    </row>
    <row r="2" spans="1:46" ht="14.25" customHeight="1">
      <c r="A2" s="90"/>
      <c r="B2" s="1063" t="s">
        <v>284</v>
      </c>
      <c r="C2" s="90"/>
      <c r="D2" s="90"/>
      <c r="E2" s="90"/>
      <c r="F2" s="978"/>
      <c r="G2" s="978"/>
      <c r="H2" s="978"/>
      <c r="I2" s="90"/>
      <c r="J2" s="90"/>
      <c r="K2" s="978"/>
      <c r="L2" s="90"/>
      <c r="M2" s="90"/>
      <c r="N2" s="1661" t="s">
        <v>779</v>
      </c>
      <c r="R2" s="1163" t="s">
        <v>163</v>
      </c>
      <c r="AP2" s="10"/>
      <c r="AQ2" s="10"/>
      <c r="AR2" s="10"/>
      <c r="AS2" s="10"/>
      <c r="AT2" s="10"/>
    </row>
    <row r="3" spans="1:46" ht="16.2" thickBot="1">
      <c r="A3" s="90"/>
      <c r="B3" s="90"/>
      <c r="C3" s="1159" t="s">
        <v>310</v>
      </c>
      <c r="D3" s="90"/>
      <c r="E3" s="1160"/>
      <c r="F3" s="90"/>
      <c r="G3" s="90"/>
      <c r="H3" s="90"/>
      <c r="I3" s="90"/>
      <c r="J3" s="1161" t="s">
        <v>135</v>
      </c>
      <c r="K3" s="90"/>
      <c r="L3" s="90"/>
      <c r="M3" s="90"/>
      <c r="N3" s="1662" t="s">
        <v>614</v>
      </c>
      <c r="Q3" s="546" t="s">
        <v>615</v>
      </c>
      <c r="U3" t="s">
        <v>616</v>
      </c>
      <c r="AP3" s="10"/>
      <c r="AQ3" s="10"/>
      <c r="AR3" s="10"/>
      <c r="AS3" s="10"/>
      <c r="AT3" s="10"/>
    </row>
    <row r="4" spans="1:46" ht="13.5" customHeight="1" thickBot="1">
      <c r="A4" s="978" t="s">
        <v>439</v>
      </c>
      <c r="B4" s="978"/>
      <c r="C4" s="1162"/>
      <c r="D4" s="90"/>
      <c r="E4" s="1163" t="s">
        <v>163</v>
      </c>
      <c r="F4" s="90"/>
      <c r="G4" s="90"/>
      <c r="H4" s="1164" t="s">
        <v>878</v>
      </c>
      <c r="I4" s="90"/>
      <c r="J4" s="1165"/>
      <c r="K4" s="90"/>
      <c r="L4" s="90"/>
      <c r="M4" s="90"/>
      <c r="N4" s="2" t="s">
        <v>618</v>
      </c>
      <c r="P4" s="1663"/>
      <c r="Q4" s="1663"/>
      <c r="R4" s="183" t="s">
        <v>617</v>
      </c>
      <c r="S4" s="1663"/>
      <c r="T4" s="1663"/>
      <c r="U4" s="1663"/>
      <c r="Y4" s="286" t="s">
        <v>605</v>
      </c>
      <c r="Z4" s="1664"/>
      <c r="AL4" s="286" t="s">
        <v>605</v>
      </c>
      <c r="AM4" s="1623"/>
      <c r="AP4" s="10"/>
      <c r="AQ4" s="10"/>
      <c r="AR4" s="10"/>
      <c r="AS4" s="10"/>
      <c r="AT4" s="10"/>
    </row>
    <row r="5" spans="1:46" ht="13.5" customHeight="1" thickBot="1">
      <c r="A5" s="380" t="s">
        <v>2</v>
      </c>
      <c r="B5" s="381" t="s">
        <v>3</v>
      </c>
      <c r="C5" s="382" t="s">
        <v>4</v>
      </c>
      <c r="D5" s="604" t="s">
        <v>61</v>
      </c>
      <c r="E5" s="112"/>
      <c r="F5" s="112"/>
      <c r="G5" s="112"/>
      <c r="H5" s="112"/>
      <c r="I5" s="112"/>
      <c r="J5" s="112"/>
      <c r="K5" s="112"/>
      <c r="L5" s="242"/>
      <c r="M5" s="90"/>
      <c r="N5" s="286" t="s">
        <v>136</v>
      </c>
      <c r="O5" s="1624" t="s">
        <v>606</v>
      </c>
      <c r="P5" s="1625"/>
      <c r="Q5" s="1624" t="s">
        <v>607</v>
      </c>
      <c r="R5" s="1625"/>
      <c r="S5" s="1624" t="s">
        <v>612</v>
      </c>
      <c r="T5" s="1625"/>
      <c r="U5" s="1624" t="s">
        <v>609</v>
      </c>
      <c r="V5" s="1625"/>
      <c r="W5" s="1624" t="s">
        <v>610</v>
      </c>
      <c r="X5" s="1625"/>
      <c r="Y5" s="1626" t="s">
        <v>529</v>
      </c>
      <c r="Z5" s="57"/>
      <c r="AA5" s="1714" t="s">
        <v>112</v>
      </c>
      <c r="AB5" s="1713" t="s">
        <v>606</v>
      </c>
      <c r="AC5" s="1625"/>
      <c r="AD5" s="1624" t="s">
        <v>607</v>
      </c>
      <c r="AE5" s="1625"/>
      <c r="AF5" s="1624" t="s">
        <v>608</v>
      </c>
      <c r="AG5" s="1625"/>
      <c r="AH5" s="1624" t="s">
        <v>609</v>
      </c>
      <c r="AI5" s="1625"/>
      <c r="AJ5" s="1624" t="s">
        <v>610</v>
      </c>
      <c r="AK5" s="1625"/>
      <c r="AL5" s="1626" t="s">
        <v>529</v>
      </c>
      <c r="AM5" s="46"/>
      <c r="AP5" s="10"/>
      <c r="AQ5" s="10"/>
      <c r="AR5" s="10"/>
      <c r="AS5" s="10"/>
      <c r="AT5" s="10"/>
    </row>
    <row r="6" spans="1:46" ht="13.5" customHeight="1" thickBot="1">
      <c r="A6" s="383" t="s">
        <v>5</v>
      </c>
      <c r="B6" s="105"/>
      <c r="C6" s="384" t="s">
        <v>63</v>
      </c>
      <c r="D6" s="962"/>
      <c r="E6" s="998"/>
      <c r="F6" s="998"/>
      <c r="G6" s="998"/>
      <c r="H6" s="998"/>
      <c r="I6" s="998"/>
      <c r="J6" s="998"/>
      <c r="K6" s="998"/>
      <c r="L6" s="999"/>
      <c r="M6" s="90"/>
      <c r="N6" s="1657" t="s">
        <v>434</v>
      </c>
      <c r="O6" s="1658" t="s">
        <v>113</v>
      </c>
      <c r="P6" s="1659" t="s">
        <v>114</v>
      </c>
      <c r="Q6" s="1658" t="s">
        <v>113</v>
      </c>
      <c r="R6" s="1659" t="s">
        <v>114</v>
      </c>
      <c r="S6" s="1658" t="s">
        <v>113</v>
      </c>
      <c r="T6" s="1659" t="s">
        <v>114</v>
      </c>
      <c r="U6" s="1658" t="s">
        <v>113</v>
      </c>
      <c r="V6" s="1660" t="s">
        <v>114</v>
      </c>
      <c r="W6" s="1658" t="s">
        <v>113</v>
      </c>
      <c r="X6" s="1659" t="s">
        <v>114</v>
      </c>
      <c r="Y6" s="1665" t="s">
        <v>113</v>
      </c>
      <c r="Z6" s="1666" t="s">
        <v>114</v>
      </c>
      <c r="AA6" s="72" t="s">
        <v>59</v>
      </c>
      <c r="AB6" s="1622" t="s">
        <v>113</v>
      </c>
      <c r="AC6" s="1627" t="s">
        <v>114</v>
      </c>
      <c r="AD6" s="1622" t="s">
        <v>113</v>
      </c>
      <c r="AE6" s="1627" t="s">
        <v>114</v>
      </c>
      <c r="AF6" s="1622" t="s">
        <v>113</v>
      </c>
      <c r="AG6" s="1627" t="s">
        <v>114</v>
      </c>
      <c r="AH6" s="1622" t="s">
        <v>113</v>
      </c>
      <c r="AI6" s="1627" t="s">
        <v>114</v>
      </c>
      <c r="AJ6" s="1622" t="s">
        <v>113</v>
      </c>
      <c r="AK6" s="1627" t="s">
        <v>114</v>
      </c>
      <c r="AL6" s="1628" t="s">
        <v>113</v>
      </c>
      <c r="AM6" s="1629" t="s">
        <v>114</v>
      </c>
      <c r="AP6" s="10"/>
      <c r="AQ6" s="10"/>
      <c r="AR6" s="10"/>
      <c r="AS6" s="10"/>
      <c r="AT6" s="10"/>
    </row>
    <row r="7" spans="1:46" ht="15" thickBot="1">
      <c r="A7" s="1166" t="s">
        <v>136</v>
      </c>
      <c r="B7" s="1167"/>
      <c r="C7" s="685"/>
      <c r="D7" s="1167" t="s">
        <v>340</v>
      </c>
      <c r="E7" s="1168"/>
      <c r="F7" s="1169"/>
      <c r="G7" s="1144" t="s">
        <v>137</v>
      </c>
      <c r="H7" s="124"/>
      <c r="I7" s="111"/>
      <c r="J7" s="1027" t="s">
        <v>650</v>
      </c>
      <c r="K7" s="124"/>
      <c r="L7" s="111"/>
      <c r="M7" s="90"/>
      <c r="N7" s="607" t="s">
        <v>154</v>
      </c>
      <c r="O7" s="1652">
        <f>C14</f>
        <v>40</v>
      </c>
      <c r="P7" s="1575">
        <f>C14</f>
        <v>40</v>
      </c>
      <c r="Q7" s="1652">
        <f>C28</f>
        <v>40</v>
      </c>
      <c r="R7" s="1575">
        <f>C28</f>
        <v>40</v>
      </c>
      <c r="S7" s="1652"/>
      <c r="T7" s="1575"/>
      <c r="U7" s="1633">
        <f t="shared" ref="U7:X10" si="0">O7+Q7</f>
        <v>80</v>
      </c>
      <c r="V7" s="1576">
        <f t="shared" si="0"/>
        <v>80</v>
      </c>
      <c r="W7" s="1632">
        <f t="shared" si="0"/>
        <v>40</v>
      </c>
      <c r="X7" s="1572">
        <f t="shared" si="0"/>
        <v>40</v>
      </c>
      <c r="Y7" s="1728">
        <f t="shared" ref="Y7:Z13" si="1">O7+Q7+S7</f>
        <v>80</v>
      </c>
      <c r="Z7" s="619">
        <f t="shared" si="1"/>
        <v>80</v>
      </c>
      <c r="AA7" s="190" t="s">
        <v>149</v>
      </c>
      <c r="AB7" s="1632"/>
      <c r="AC7" s="1606"/>
      <c r="AD7" s="1632">
        <f>K22</f>
        <v>12.53</v>
      </c>
      <c r="AE7" s="1603">
        <f>L22</f>
        <v>11.07</v>
      </c>
      <c r="AF7" s="1632"/>
      <c r="AG7" s="1604"/>
      <c r="AH7" s="1633">
        <f>AB7+AD7</f>
        <v>12.53</v>
      </c>
      <c r="AI7" s="1576">
        <f t="shared" ref="AI7:AI20" si="2">AC7+AE7</f>
        <v>11.07</v>
      </c>
      <c r="AJ7" s="1630">
        <f t="shared" ref="AJ7:AJ20" si="3">AD7+AF7</f>
        <v>12.53</v>
      </c>
      <c r="AK7" s="1605">
        <f t="shared" ref="AK7:AK20" si="4">AE7+AG7</f>
        <v>11.07</v>
      </c>
      <c r="AL7" s="1645">
        <f t="shared" ref="AL7:AL20" si="5">AB7+AD7+AF7</f>
        <v>12.53</v>
      </c>
      <c r="AM7" s="616">
        <f t="shared" ref="AM7:AM20" si="6">AC7+AE7+AG7</f>
        <v>11.07</v>
      </c>
      <c r="AP7" s="10"/>
      <c r="AQ7" s="10"/>
      <c r="AR7" s="10"/>
      <c r="AS7" s="10"/>
      <c r="AT7" s="10"/>
    </row>
    <row r="8" spans="1:46" ht="15" thickBot="1">
      <c r="A8" s="257"/>
      <c r="B8" s="370" t="s">
        <v>182</v>
      </c>
      <c r="C8" s="242"/>
      <c r="D8" s="1171" t="s">
        <v>299</v>
      </c>
      <c r="E8" s="1172"/>
      <c r="F8" s="1173"/>
      <c r="G8" s="1145" t="s">
        <v>112</v>
      </c>
      <c r="H8" s="982" t="s">
        <v>113</v>
      </c>
      <c r="I8" s="1146" t="s">
        <v>114</v>
      </c>
      <c r="J8" s="385" t="s">
        <v>112</v>
      </c>
      <c r="K8" s="165" t="s">
        <v>113</v>
      </c>
      <c r="L8" s="166" t="s">
        <v>114</v>
      </c>
      <c r="M8" s="90"/>
      <c r="N8" s="607" t="s">
        <v>153</v>
      </c>
      <c r="O8" s="1653">
        <f>C13</f>
        <v>40</v>
      </c>
      <c r="P8" s="1577">
        <f>C13</f>
        <v>40</v>
      </c>
      <c r="Q8" s="1653">
        <f>C27</f>
        <v>60</v>
      </c>
      <c r="R8" s="1577">
        <f>C27</f>
        <v>60</v>
      </c>
      <c r="S8" s="1653">
        <f>H38</f>
        <v>20</v>
      </c>
      <c r="T8" s="1577">
        <f>I38</f>
        <v>20</v>
      </c>
      <c r="U8" s="1633">
        <f t="shared" si="0"/>
        <v>100</v>
      </c>
      <c r="V8" s="1576">
        <f t="shared" si="0"/>
        <v>100</v>
      </c>
      <c r="W8" s="1632">
        <f t="shared" si="0"/>
        <v>80</v>
      </c>
      <c r="X8" s="1572">
        <f t="shared" si="0"/>
        <v>80</v>
      </c>
      <c r="Y8" s="1728">
        <f t="shared" si="1"/>
        <v>120</v>
      </c>
      <c r="Z8" s="619">
        <f t="shared" si="1"/>
        <v>120</v>
      </c>
      <c r="AA8" s="190" t="s">
        <v>62</v>
      </c>
      <c r="AB8" s="1632"/>
      <c r="AC8" s="1607"/>
      <c r="AD8" s="1632"/>
      <c r="AE8" s="1603"/>
      <c r="AF8" s="1632"/>
      <c r="AG8" s="1604"/>
      <c r="AH8" s="1633">
        <f t="shared" ref="AH8:AH18" si="7">AB8+AD8</f>
        <v>0</v>
      </c>
      <c r="AI8" s="1576">
        <f t="shared" si="2"/>
        <v>0</v>
      </c>
      <c r="AJ8" s="1630">
        <f t="shared" si="3"/>
        <v>0</v>
      </c>
      <c r="AK8" s="1605">
        <f t="shared" si="4"/>
        <v>0</v>
      </c>
      <c r="AL8" s="1645">
        <f t="shared" si="5"/>
        <v>0</v>
      </c>
      <c r="AM8" s="616">
        <f t="shared" si="6"/>
        <v>0</v>
      </c>
      <c r="AP8" s="10"/>
      <c r="AQ8" s="10"/>
      <c r="AR8" s="10"/>
      <c r="AS8" s="10"/>
      <c r="AT8" s="10"/>
    </row>
    <row r="9" spans="1:46" ht="15.75" customHeight="1" thickBot="1">
      <c r="A9" s="168" t="s">
        <v>421</v>
      </c>
      <c r="B9" s="285" t="s">
        <v>340</v>
      </c>
      <c r="C9" s="179">
        <v>240</v>
      </c>
      <c r="D9" s="231" t="s">
        <v>112</v>
      </c>
      <c r="E9" s="1014" t="s">
        <v>113</v>
      </c>
      <c r="F9" s="211" t="s">
        <v>114</v>
      </c>
      <c r="G9" s="132" t="s">
        <v>100</v>
      </c>
      <c r="H9" s="990">
        <v>1</v>
      </c>
      <c r="I9" s="1147">
        <v>1</v>
      </c>
      <c r="J9" s="1030" t="s">
        <v>289</v>
      </c>
      <c r="K9" s="1174">
        <v>158.9</v>
      </c>
      <c r="L9" s="1031">
        <v>140</v>
      </c>
      <c r="M9" s="90"/>
      <c r="N9" s="75" t="s">
        <v>86</v>
      </c>
      <c r="O9" s="1653"/>
      <c r="P9" s="1578"/>
      <c r="Q9" s="1653">
        <f>H22</f>
        <v>3.1</v>
      </c>
      <c r="R9" s="1579">
        <f>I22</f>
        <v>3.1</v>
      </c>
      <c r="S9" s="1653"/>
      <c r="T9" s="1578"/>
      <c r="U9" s="1633">
        <f t="shared" si="0"/>
        <v>3.1</v>
      </c>
      <c r="V9" s="1576">
        <f t="shared" si="0"/>
        <v>3.1</v>
      </c>
      <c r="W9" s="1632">
        <f t="shared" si="0"/>
        <v>3.1</v>
      </c>
      <c r="X9" s="1572">
        <f t="shared" si="0"/>
        <v>3.1</v>
      </c>
      <c r="Y9" s="1728">
        <f t="shared" si="1"/>
        <v>3.1</v>
      </c>
      <c r="Z9" s="619">
        <f t="shared" si="1"/>
        <v>3.1</v>
      </c>
      <c r="AA9" s="134" t="s">
        <v>64</v>
      </c>
      <c r="AB9" s="1632"/>
      <c r="AC9" s="1608"/>
      <c r="AD9" s="1632"/>
      <c r="AE9" s="1603"/>
      <c r="AF9" s="1632"/>
      <c r="AG9" s="1604"/>
      <c r="AH9" s="1633">
        <f t="shared" si="7"/>
        <v>0</v>
      </c>
      <c r="AI9" s="1576">
        <f t="shared" si="2"/>
        <v>0</v>
      </c>
      <c r="AJ9" s="1630">
        <f t="shared" si="3"/>
        <v>0</v>
      </c>
      <c r="AK9" s="1605">
        <f t="shared" si="4"/>
        <v>0</v>
      </c>
      <c r="AL9" s="1645">
        <f t="shared" si="5"/>
        <v>0</v>
      </c>
      <c r="AM9" s="616">
        <f t="shared" si="6"/>
        <v>0</v>
      </c>
      <c r="AP9" s="10"/>
      <c r="AQ9" s="10"/>
      <c r="AR9" s="10"/>
      <c r="AS9" s="10"/>
      <c r="AT9" s="10"/>
    </row>
    <row r="10" spans="1:46" ht="13.5" customHeight="1">
      <c r="A10" s="1446" t="s">
        <v>664</v>
      </c>
      <c r="B10" s="755" t="s">
        <v>299</v>
      </c>
      <c r="C10" s="386"/>
      <c r="D10" s="1175" t="s">
        <v>207</v>
      </c>
      <c r="E10" s="1176">
        <v>35.299999999999997</v>
      </c>
      <c r="F10" s="1177">
        <v>35.299999999999997</v>
      </c>
      <c r="G10" s="263" t="s">
        <v>88</v>
      </c>
      <c r="H10" s="1032">
        <v>66</v>
      </c>
      <c r="I10" s="691"/>
      <c r="J10" s="700"/>
      <c r="K10" s="1178"/>
      <c r="L10" s="1170"/>
      <c r="M10" s="90"/>
      <c r="N10" s="76" t="s">
        <v>155</v>
      </c>
      <c r="O10" s="1654">
        <f t="shared" ref="O10:T10" si="8">AB48</f>
        <v>35.299999999999997</v>
      </c>
      <c r="P10" s="1580">
        <f t="shared" si="8"/>
        <v>35.299999999999997</v>
      </c>
      <c r="Q10" s="1654">
        <f t="shared" si="8"/>
        <v>0</v>
      </c>
      <c r="R10" s="1580">
        <f t="shared" si="8"/>
        <v>0</v>
      </c>
      <c r="S10" s="1654">
        <f t="shared" si="8"/>
        <v>0</v>
      </c>
      <c r="T10" s="1580">
        <f t="shared" si="8"/>
        <v>0</v>
      </c>
      <c r="U10" s="1633">
        <f t="shared" si="0"/>
        <v>35.299999999999997</v>
      </c>
      <c r="V10" s="1576">
        <f t="shared" si="0"/>
        <v>35.299999999999997</v>
      </c>
      <c r="W10" s="1632">
        <f t="shared" si="0"/>
        <v>0</v>
      </c>
      <c r="X10" s="1572">
        <f t="shared" si="0"/>
        <v>0</v>
      </c>
      <c r="Y10" s="1728">
        <f t="shared" si="1"/>
        <v>35.299999999999997</v>
      </c>
      <c r="Z10" s="619">
        <f t="shared" si="1"/>
        <v>35.299999999999997</v>
      </c>
      <c r="AA10" s="134" t="s">
        <v>66</v>
      </c>
      <c r="AB10" s="1632"/>
      <c r="AC10" s="1609"/>
      <c r="AD10" s="1632"/>
      <c r="AE10" s="1603"/>
      <c r="AF10" s="1632"/>
      <c r="AG10" s="1604"/>
      <c r="AH10" s="1633">
        <f t="shared" si="7"/>
        <v>0</v>
      </c>
      <c r="AI10" s="1576">
        <f t="shared" si="2"/>
        <v>0</v>
      </c>
      <c r="AJ10" s="1630">
        <f t="shared" si="3"/>
        <v>0</v>
      </c>
      <c r="AK10" s="1605">
        <f t="shared" si="4"/>
        <v>0</v>
      </c>
      <c r="AL10" s="1645">
        <f t="shared" si="5"/>
        <v>0</v>
      </c>
      <c r="AM10" s="616">
        <f t="shared" si="6"/>
        <v>0</v>
      </c>
      <c r="AP10" s="10"/>
      <c r="AQ10" s="10"/>
      <c r="AR10" s="10"/>
      <c r="AS10" s="10"/>
      <c r="AT10" s="10"/>
    </row>
    <row r="11" spans="1:46" ht="13.5" customHeight="1">
      <c r="A11" s="1447" t="s">
        <v>9</v>
      </c>
      <c r="B11" s="266" t="s">
        <v>767</v>
      </c>
      <c r="C11" s="705">
        <v>30</v>
      </c>
      <c r="D11" s="1180" t="s">
        <v>87</v>
      </c>
      <c r="E11" s="639">
        <v>186.69</v>
      </c>
      <c r="F11" s="250">
        <v>186.69</v>
      </c>
      <c r="G11" s="199" t="s">
        <v>49</v>
      </c>
      <c r="H11" s="264">
        <v>7</v>
      </c>
      <c r="I11" s="1148">
        <v>7</v>
      </c>
      <c r="J11" s="102"/>
      <c r="K11" s="105"/>
      <c r="L11" s="101"/>
      <c r="M11" s="90"/>
      <c r="N11" s="607" t="s">
        <v>117</v>
      </c>
      <c r="O11" s="1653"/>
      <c r="P11" s="1575"/>
      <c r="Q11" s="1653">
        <f>K19</f>
        <v>49.1</v>
      </c>
      <c r="R11" s="1575">
        <f>L19</f>
        <v>49.1</v>
      </c>
      <c r="S11" s="1653"/>
      <c r="T11" s="1575"/>
      <c r="U11" s="1633">
        <f t="shared" ref="U11:U13" si="9">O11+Q11</f>
        <v>49.1</v>
      </c>
      <c r="V11" s="1576">
        <f t="shared" ref="V11:X12" si="10">P11+R11</f>
        <v>49.1</v>
      </c>
      <c r="W11" s="1632">
        <f t="shared" si="10"/>
        <v>49.1</v>
      </c>
      <c r="X11" s="1572">
        <f t="shared" si="10"/>
        <v>49.1</v>
      </c>
      <c r="Y11" s="1728">
        <f t="shared" si="1"/>
        <v>49.1</v>
      </c>
      <c r="Z11" s="619">
        <f t="shared" si="1"/>
        <v>49.1</v>
      </c>
      <c r="AA11" s="134" t="s">
        <v>151</v>
      </c>
      <c r="AB11" s="1632"/>
      <c r="AC11" s="1608"/>
      <c r="AD11" s="1632">
        <f>K23</f>
        <v>1.2</v>
      </c>
      <c r="AE11" s="1603">
        <f>L23</f>
        <v>1.07</v>
      </c>
      <c r="AF11" s="1632"/>
      <c r="AG11" s="1604"/>
      <c r="AH11" s="1633">
        <f t="shared" si="7"/>
        <v>1.2</v>
      </c>
      <c r="AI11" s="1576">
        <f t="shared" ref="AI11:AI19" si="11">AC11+AE11</f>
        <v>1.07</v>
      </c>
      <c r="AJ11" s="1630">
        <f t="shared" si="3"/>
        <v>1.2</v>
      </c>
      <c r="AK11" s="1605">
        <f t="shared" si="4"/>
        <v>1.07</v>
      </c>
      <c r="AL11" s="1645">
        <f t="shared" ref="AL11:AL19" si="12">AB11+AD11+AF11</f>
        <v>1.2</v>
      </c>
      <c r="AM11" s="616">
        <f t="shared" si="6"/>
        <v>1.07</v>
      </c>
      <c r="AP11" s="10"/>
      <c r="AQ11" s="10"/>
      <c r="AR11" s="10"/>
      <c r="AS11" s="10"/>
      <c r="AT11" s="10"/>
    </row>
    <row r="12" spans="1:46">
      <c r="A12" s="261" t="s">
        <v>552</v>
      </c>
      <c r="B12" s="266" t="s">
        <v>98</v>
      </c>
      <c r="C12" s="273">
        <v>200</v>
      </c>
      <c r="D12" s="203" t="s">
        <v>49</v>
      </c>
      <c r="E12" s="247">
        <v>6</v>
      </c>
      <c r="F12" s="751">
        <v>6</v>
      </c>
      <c r="G12" s="198" t="s">
        <v>88</v>
      </c>
      <c r="H12" s="1033">
        <v>150</v>
      </c>
      <c r="I12" s="691"/>
      <c r="J12" s="845"/>
      <c r="K12" s="844"/>
      <c r="L12" s="846"/>
      <c r="M12" s="90"/>
      <c r="N12" s="485" t="s">
        <v>44</v>
      </c>
      <c r="O12" s="1653"/>
      <c r="P12" s="1575"/>
      <c r="Q12" s="1653">
        <f>E21</f>
        <v>26.75</v>
      </c>
      <c r="R12" s="1575">
        <f>F21</f>
        <v>20</v>
      </c>
      <c r="S12" s="1653"/>
      <c r="T12" s="1575"/>
      <c r="U12" s="1633">
        <f t="shared" si="9"/>
        <v>26.75</v>
      </c>
      <c r="V12" s="1576">
        <f t="shared" si="10"/>
        <v>20</v>
      </c>
      <c r="W12" s="1632">
        <f t="shared" si="10"/>
        <v>26.75</v>
      </c>
      <c r="X12" s="1572">
        <f t="shared" si="10"/>
        <v>20</v>
      </c>
      <c r="Y12" s="1728">
        <f t="shared" si="1"/>
        <v>26.75</v>
      </c>
      <c r="Z12" s="619">
        <f t="shared" si="1"/>
        <v>20</v>
      </c>
      <c r="AA12" s="134" t="s">
        <v>145</v>
      </c>
      <c r="AB12" s="1632"/>
      <c r="AC12" s="1608"/>
      <c r="AD12" s="1632">
        <f>E20</f>
        <v>25</v>
      </c>
      <c r="AE12" s="1603">
        <f>F20</f>
        <v>20</v>
      </c>
      <c r="AF12" s="1632"/>
      <c r="AG12" s="1604"/>
      <c r="AH12" s="1633">
        <f t="shared" si="7"/>
        <v>25</v>
      </c>
      <c r="AI12" s="1576">
        <f t="shared" si="11"/>
        <v>20</v>
      </c>
      <c r="AJ12" s="1630">
        <f t="shared" si="3"/>
        <v>25</v>
      </c>
      <c r="AK12" s="1605">
        <f t="shared" si="4"/>
        <v>20</v>
      </c>
      <c r="AL12" s="1645">
        <f t="shared" si="12"/>
        <v>25</v>
      </c>
      <c r="AM12" s="616">
        <f t="shared" si="6"/>
        <v>20</v>
      </c>
      <c r="AP12" s="10"/>
      <c r="AQ12" s="10"/>
      <c r="AR12" s="10"/>
      <c r="AS12" s="10"/>
      <c r="AT12" s="10"/>
    </row>
    <row r="13" spans="1:46">
      <c r="A13" s="261" t="s">
        <v>9</v>
      </c>
      <c r="B13" s="266" t="s">
        <v>10</v>
      </c>
      <c r="C13" s="254">
        <v>40</v>
      </c>
      <c r="D13" s="203" t="s">
        <v>89</v>
      </c>
      <c r="E13" s="247">
        <v>12.3</v>
      </c>
      <c r="F13" s="250">
        <v>12.3</v>
      </c>
      <c r="G13" s="102"/>
      <c r="H13" s="105"/>
      <c r="I13" s="105"/>
      <c r="J13" s="847"/>
      <c r="K13" s="210"/>
      <c r="L13" s="848"/>
      <c r="M13" s="90"/>
      <c r="N13" s="79" t="s">
        <v>782</v>
      </c>
      <c r="O13" s="1653">
        <f t="shared" ref="O13:T13" si="13">AB19</f>
        <v>0</v>
      </c>
      <c r="P13" s="1667">
        <f t="shared" si="13"/>
        <v>0</v>
      </c>
      <c r="Q13" s="1653">
        <f t="shared" si="13"/>
        <v>253.03</v>
      </c>
      <c r="R13" s="1581">
        <f t="shared" si="13"/>
        <v>211.74</v>
      </c>
      <c r="S13" s="1653">
        <f t="shared" si="13"/>
        <v>0</v>
      </c>
      <c r="T13" s="1581">
        <f t="shared" si="13"/>
        <v>0</v>
      </c>
      <c r="U13" s="1633">
        <f t="shared" si="9"/>
        <v>253.03</v>
      </c>
      <c r="V13" s="1576">
        <f t="shared" ref="V13" si="14">P13+R13</f>
        <v>211.74</v>
      </c>
      <c r="W13" s="1632">
        <f t="shared" ref="W13" si="15">Q13+S13</f>
        <v>253.03</v>
      </c>
      <c r="X13" s="1572">
        <f t="shared" ref="X13" si="16">R13+T13</f>
        <v>211.74</v>
      </c>
      <c r="Y13" s="1728">
        <f t="shared" si="1"/>
        <v>253.03</v>
      </c>
      <c r="Z13" s="619">
        <f t="shared" si="1"/>
        <v>211.74</v>
      </c>
      <c r="AA13" s="134" t="s">
        <v>95</v>
      </c>
      <c r="AB13" s="1632"/>
      <c r="AC13" s="1610"/>
      <c r="AD13" s="1632">
        <f>E23+H19</f>
        <v>26.5</v>
      </c>
      <c r="AE13" s="1603">
        <f>F23+I19</f>
        <v>21.6</v>
      </c>
      <c r="AF13" s="1632"/>
      <c r="AG13" s="1604"/>
      <c r="AH13" s="1633">
        <f t="shared" si="7"/>
        <v>26.5</v>
      </c>
      <c r="AI13" s="1576">
        <f t="shared" si="11"/>
        <v>21.6</v>
      </c>
      <c r="AJ13" s="1630">
        <f t="shared" si="3"/>
        <v>26.5</v>
      </c>
      <c r="AK13" s="1605">
        <f t="shared" si="4"/>
        <v>21.6</v>
      </c>
      <c r="AL13" s="1645">
        <f t="shared" si="12"/>
        <v>26.5</v>
      </c>
      <c r="AM13" s="616">
        <f t="shared" si="6"/>
        <v>21.6</v>
      </c>
      <c r="AP13" s="10"/>
      <c r="AQ13" s="10"/>
      <c r="AR13" s="10"/>
      <c r="AS13" s="10"/>
      <c r="AT13" s="10"/>
    </row>
    <row r="14" spans="1:46" ht="14.25" customHeight="1">
      <c r="A14" s="261" t="s">
        <v>9</v>
      </c>
      <c r="B14" s="266" t="s">
        <v>575</v>
      </c>
      <c r="C14" s="254">
        <v>40</v>
      </c>
      <c r="D14" s="203" t="s">
        <v>91</v>
      </c>
      <c r="E14" s="738">
        <v>0.4</v>
      </c>
      <c r="F14" s="1133">
        <v>0.4</v>
      </c>
      <c r="G14" s="102"/>
      <c r="H14" s="105"/>
      <c r="I14" s="105"/>
      <c r="J14" s="102"/>
      <c r="K14" s="99"/>
      <c r="L14" s="849"/>
      <c r="M14" s="90"/>
      <c r="N14" s="79" t="s">
        <v>783</v>
      </c>
      <c r="O14" s="1653">
        <f>AB20</f>
        <v>0</v>
      </c>
      <c r="P14" s="1667">
        <f>AC20</f>
        <v>0</v>
      </c>
      <c r="Q14" s="1653">
        <f>AD23</f>
        <v>28.6</v>
      </c>
      <c r="R14" s="1581">
        <f>AE23</f>
        <v>28.6</v>
      </c>
      <c r="S14" s="1653">
        <f>AF20</f>
        <v>0</v>
      </c>
      <c r="T14" s="1581">
        <f>AG20</f>
        <v>0</v>
      </c>
      <c r="U14" s="1633">
        <f t="shared" ref="U14" si="17">O14+Q14</f>
        <v>28.6</v>
      </c>
      <c r="V14" s="1576">
        <f t="shared" ref="V14" si="18">P14+R14</f>
        <v>28.6</v>
      </c>
      <c r="W14" s="1632">
        <f t="shared" ref="W14" si="19">Q14+S14</f>
        <v>28.6</v>
      </c>
      <c r="X14" s="1572">
        <f t="shared" ref="X14" si="20">R14+T14</f>
        <v>28.6</v>
      </c>
      <c r="Y14" s="1728">
        <f t="shared" ref="Y14" si="21">O14+Q14+S14</f>
        <v>28.6</v>
      </c>
      <c r="Z14" s="619">
        <f t="shared" ref="Z14" si="22">P14+R14+T14</f>
        <v>28.6</v>
      </c>
      <c r="AA14" s="134" t="s">
        <v>72</v>
      </c>
      <c r="AB14" s="1632"/>
      <c r="AC14" s="1608"/>
      <c r="AD14" s="1632">
        <f>E22+K20</f>
        <v>47.4</v>
      </c>
      <c r="AE14" s="1603">
        <f>F22+L20</f>
        <v>38</v>
      </c>
      <c r="AF14" s="1632"/>
      <c r="AG14" s="1604"/>
      <c r="AH14" s="1633">
        <f t="shared" si="7"/>
        <v>47.4</v>
      </c>
      <c r="AI14" s="1576">
        <f t="shared" si="11"/>
        <v>38</v>
      </c>
      <c r="AJ14" s="1630">
        <f t="shared" si="3"/>
        <v>47.4</v>
      </c>
      <c r="AK14" s="1605">
        <f t="shared" si="4"/>
        <v>38</v>
      </c>
      <c r="AL14" s="1645">
        <f t="shared" si="12"/>
        <v>47.4</v>
      </c>
      <c r="AM14" s="616">
        <f t="shared" si="6"/>
        <v>38</v>
      </c>
      <c r="AP14" s="10"/>
      <c r="AQ14" s="10"/>
      <c r="AR14" s="10"/>
      <c r="AS14" s="10"/>
      <c r="AT14" s="10"/>
    </row>
    <row r="15" spans="1:46" ht="15" customHeight="1" thickBot="1">
      <c r="A15" s="1804" t="s">
        <v>651</v>
      </c>
      <c r="B15" s="285" t="s">
        <v>650</v>
      </c>
      <c r="C15" s="179">
        <v>140</v>
      </c>
      <c r="D15" s="1181" t="s">
        <v>88</v>
      </c>
      <c r="E15" s="1129">
        <v>13.2</v>
      </c>
      <c r="F15" s="1182">
        <v>13.2</v>
      </c>
      <c r="G15" s="102"/>
      <c r="H15" s="105"/>
      <c r="I15" s="105"/>
      <c r="J15" s="962"/>
      <c r="K15" s="998"/>
      <c r="L15" s="999"/>
      <c r="M15" s="90"/>
      <c r="N15" s="2610" t="s">
        <v>784</v>
      </c>
      <c r="O15" s="2609">
        <f>O13+O14</f>
        <v>0</v>
      </c>
      <c r="P15" s="2609">
        <f t="shared" ref="P15:T15" si="23">P13+P14</f>
        <v>0</v>
      </c>
      <c r="Q15" s="2609">
        <f>Q13+Q14</f>
        <v>281.63</v>
      </c>
      <c r="R15" s="2609">
        <f t="shared" si="23"/>
        <v>240.34</v>
      </c>
      <c r="S15" s="2609">
        <f t="shared" si="23"/>
        <v>0</v>
      </c>
      <c r="T15" s="2609">
        <f t="shared" si="23"/>
        <v>0</v>
      </c>
      <c r="U15" s="1633">
        <f t="shared" ref="U15:X19" si="24">O15+Q15</f>
        <v>281.63</v>
      </c>
      <c r="V15" s="1576">
        <f t="shared" si="24"/>
        <v>240.34</v>
      </c>
      <c r="W15" s="1632">
        <f t="shared" si="24"/>
        <v>281.63</v>
      </c>
      <c r="X15" s="1572">
        <f t="shared" si="24"/>
        <v>240.34</v>
      </c>
      <c r="Y15" s="1728">
        <f>O15+Q15+S15</f>
        <v>281.63</v>
      </c>
      <c r="Z15" s="619">
        <f>P15+R15+T15</f>
        <v>240.34</v>
      </c>
      <c r="AA15" s="134" t="s">
        <v>80</v>
      </c>
      <c r="AB15" s="1632"/>
      <c r="AC15" s="1611"/>
      <c r="AD15" s="1632">
        <f>E19</f>
        <v>50</v>
      </c>
      <c r="AE15" s="1603">
        <f>F19</f>
        <v>40</v>
      </c>
      <c r="AF15" s="1632"/>
      <c r="AG15" s="1604"/>
      <c r="AH15" s="1633">
        <f t="shared" si="7"/>
        <v>50</v>
      </c>
      <c r="AI15" s="1576">
        <f t="shared" si="11"/>
        <v>40</v>
      </c>
      <c r="AJ15" s="1630">
        <f t="shared" si="3"/>
        <v>50</v>
      </c>
      <c r="AK15" s="1605">
        <f t="shared" si="4"/>
        <v>40</v>
      </c>
      <c r="AL15" s="1645">
        <f t="shared" si="12"/>
        <v>50</v>
      </c>
      <c r="AM15" s="616">
        <f t="shared" si="6"/>
        <v>40</v>
      </c>
      <c r="AP15" s="10"/>
      <c r="AQ15" s="10"/>
      <c r="AR15" s="10"/>
      <c r="AS15" s="10"/>
      <c r="AT15" s="10"/>
    </row>
    <row r="16" spans="1:46" ht="15" thickBot="1">
      <c r="A16" s="850"/>
      <c r="B16" s="285"/>
      <c r="C16" s="179"/>
      <c r="D16" s="1183" t="s">
        <v>195</v>
      </c>
      <c r="E16" s="112"/>
      <c r="F16" s="112"/>
      <c r="G16" s="2711" t="s">
        <v>787</v>
      </c>
      <c r="H16" s="124"/>
      <c r="I16" s="111"/>
      <c r="J16" s="2816" t="s">
        <v>290</v>
      </c>
      <c r="K16" s="2817"/>
      <c r="L16" s="2818"/>
      <c r="M16" s="90"/>
      <c r="N16" s="607" t="s">
        <v>76</v>
      </c>
      <c r="O16" s="1655">
        <f>AB28</f>
        <v>158.9</v>
      </c>
      <c r="P16" s="1572">
        <f>AC28</f>
        <v>140</v>
      </c>
      <c r="Q16" s="1655">
        <f>AD28</f>
        <v>0</v>
      </c>
      <c r="R16" s="1575"/>
      <c r="S16" s="1655">
        <f>AF28</f>
        <v>160.05000000000001</v>
      </c>
      <c r="T16" s="1575">
        <f>AG28</f>
        <v>110</v>
      </c>
      <c r="U16" s="1633">
        <f t="shared" si="24"/>
        <v>158.9</v>
      </c>
      <c r="V16" s="1576">
        <f t="shared" si="24"/>
        <v>140</v>
      </c>
      <c r="W16" s="1634">
        <f t="shared" si="24"/>
        <v>160.05000000000001</v>
      </c>
      <c r="X16" s="1572">
        <f t="shared" si="24"/>
        <v>110</v>
      </c>
      <c r="Y16" s="1728">
        <f t="shared" ref="Y16:Y18" si="25">O16+Q16+S16</f>
        <v>318.95000000000005</v>
      </c>
      <c r="Z16" s="619">
        <f t="shared" ref="Z16:Z19" si="26">P16+R16+T16</f>
        <v>250</v>
      </c>
      <c r="AA16" s="134" t="s">
        <v>150</v>
      </c>
      <c r="AB16" s="1632"/>
      <c r="AC16" s="1612"/>
      <c r="AD16" s="1632"/>
      <c r="AE16" s="1603"/>
      <c r="AF16" s="1632"/>
      <c r="AG16" s="1604"/>
      <c r="AH16" s="1633">
        <f t="shared" si="7"/>
        <v>0</v>
      </c>
      <c r="AI16" s="1576">
        <f t="shared" si="11"/>
        <v>0</v>
      </c>
      <c r="AJ16" s="1630">
        <f t="shared" si="3"/>
        <v>0</v>
      </c>
      <c r="AK16" s="1605">
        <f t="shared" si="4"/>
        <v>0</v>
      </c>
      <c r="AL16" s="1645">
        <f t="shared" si="12"/>
        <v>0</v>
      </c>
      <c r="AM16" s="616">
        <f t="shared" si="6"/>
        <v>0</v>
      </c>
      <c r="AP16" s="10"/>
      <c r="AQ16" s="10"/>
      <c r="AR16" s="10"/>
      <c r="AS16" s="10"/>
      <c r="AT16" s="10"/>
    </row>
    <row r="17" spans="1:49" ht="15" thickBot="1">
      <c r="A17" s="1862" t="s">
        <v>251</v>
      </c>
      <c r="B17" s="851"/>
      <c r="C17" s="1864">
        <f>SUM(C9:C16)</f>
        <v>690</v>
      </c>
      <c r="D17" s="1184" t="s">
        <v>196</v>
      </c>
      <c r="E17" s="998"/>
      <c r="F17" s="998"/>
      <c r="G17" s="396" t="s">
        <v>112</v>
      </c>
      <c r="H17" s="165" t="s">
        <v>113</v>
      </c>
      <c r="I17" s="166" t="s">
        <v>114</v>
      </c>
      <c r="J17" s="2819" t="s">
        <v>852</v>
      </c>
      <c r="K17" s="2820"/>
      <c r="L17" s="2821"/>
      <c r="M17" s="90"/>
      <c r="N17" s="608" t="s">
        <v>116</v>
      </c>
      <c r="O17" s="1653"/>
      <c r="P17" s="1582"/>
      <c r="Q17" s="1653"/>
      <c r="R17" s="1583"/>
      <c r="S17" s="1653"/>
      <c r="T17" s="1582"/>
      <c r="U17" s="1633">
        <f t="shared" si="24"/>
        <v>0</v>
      </c>
      <c r="V17" s="1576">
        <f t="shared" si="24"/>
        <v>0</v>
      </c>
      <c r="W17" s="1632">
        <f t="shared" si="24"/>
        <v>0</v>
      </c>
      <c r="X17" s="1572">
        <f t="shared" si="24"/>
        <v>0</v>
      </c>
      <c r="Y17" s="1728">
        <f t="shared" si="25"/>
        <v>0</v>
      </c>
      <c r="Z17" s="619">
        <f t="shared" si="26"/>
        <v>0</v>
      </c>
      <c r="AA17" s="134" t="s">
        <v>147</v>
      </c>
      <c r="AB17" s="1632"/>
      <c r="AC17" s="1612"/>
      <c r="AD17" s="1632">
        <f>H30</f>
        <v>90.4</v>
      </c>
      <c r="AE17" s="1603">
        <f>I30</f>
        <v>80</v>
      </c>
      <c r="AF17" s="1632"/>
      <c r="AG17" s="1604"/>
      <c r="AH17" s="1633">
        <f t="shared" si="7"/>
        <v>90.4</v>
      </c>
      <c r="AI17" s="1576">
        <f t="shared" si="11"/>
        <v>80</v>
      </c>
      <c r="AJ17" s="1630">
        <f t="shared" si="3"/>
        <v>90.4</v>
      </c>
      <c r="AK17" s="1605">
        <f t="shared" si="4"/>
        <v>80</v>
      </c>
      <c r="AL17" s="1645">
        <f t="shared" si="12"/>
        <v>90.4</v>
      </c>
      <c r="AM17" s="616">
        <f t="shared" si="6"/>
        <v>80</v>
      </c>
      <c r="AP17" s="10"/>
      <c r="AQ17" s="10"/>
      <c r="AR17" s="10"/>
      <c r="AS17" s="10"/>
      <c r="AT17" s="10"/>
    </row>
    <row r="18" spans="1:49" ht="15" thickBot="1">
      <c r="A18" s="699"/>
      <c r="B18" s="187" t="s">
        <v>142</v>
      </c>
      <c r="C18" s="101"/>
      <c r="D18" s="385" t="s">
        <v>112</v>
      </c>
      <c r="E18" s="165" t="s">
        <v>113</v>
      </c>
      <c r="F18" s="166" t="s">
        <v>114</v>
      </c>
      <c r="G18" s="132" t="s">
        <v>93</v>
      </c>
      <c r="H18" s="1185">
        <v>106.9</v>
      </c>
      <c r="I18" s="1187">
        <v>92.5</v>
      </c>
      <c r="J18" s="2646" t="s">
        <v>112</v>
      </c>
      <c r="K18" s="1665" t="s">
        <v>113</v>
      </c>
      <c r="L18" s="1666" t="s">
        <v>114</v>
      </c>
      <c r="M18" s="90"/>
      <c r="N18" s="75" t="s">
        <v>152</v>
      </c>
      <c r="O18" s="1653">
        <f>AB33</f>
        <v>0</v>
      </c>
      <c r="P18" s="1575">
        <f>AC33</f>
        <v>0</v>
      </c>
      <c r="Q18" s="1653">
        <f>AD33</f>
        <v>0</v>
      </c>
      <c r="R18" s="1575"/>
      <c r="S18" s="1653">
        <f>AF33</f>
        <v>0</v>
      </c>
      <c r="T18" s="1575"/>
      <c r="U18" s="1633">
        <f t="shared" si="24"/>
        <v>0</v>
      </c>
      <c r="V18" s="1576">
        <f t="shared" si="24"/>
        <v>0</v>
      </c>
      <c r="W18" s="1632">
        <f t="shared" si="24"/>
        <v>0</v>
      </c>
      <c r="X18" s="1572">
        <f t="shared" si="24"/>
        <v>0</v>
      </c>
      <c r="Y18" s="1728">
        <f t="shared" si="25"/>
        <v>0</v>
      </c>
      <c r="Z18" s="619">
        <f t="shared" si="26"/>
        <v>0</v>
      </c>
      <c r="AA18" s="137" t="s">
        <v>187</v>
      </c>
      <c r="AB18" s="1632"/>
      <c r="AC18" s="1607"/>
      <c r="AD18" s="1632"/>
      <c r="AE18" s="1603"/>
      <c r="AF18" s="1632"/>
      <c r="AG18" s="1604"/>
      <c r="AH18" s="1633">
        <f t="shared" si="7"/>
        <v>0</v>
      </c>
      <c r="AI18" s="1576">
        <f t="shared" si="11"/>
        <v>0</v>
      </c>
      <c r="AJ18" s="1630">
        <f t="shared" si="3"/>
        <v>0</v>
      </c>
      <c r="AK18" s="1605">
        <f t="shared" si="4"/>
        <v>0</v>
      </c>
      <c r="AL18" s="1645">
        <f t="shared" si="12"/>
        <v>0</v>
      </c>
      <c r="AM18" s="616">
        <f t="shared" si="6"/>
        <v>0</v>
      </c>
      <c r="AP18" s="10"/>
      <c r="AQ18" s="10"/>
      <c r="AR18" s="10"/>
      <c r="AS18" s="10"/>
      <c r="AT18" s="10"/>
    </row>
    <row r="19" spans="1:49" ht="14.25" customHeight="1">
      <c r="A19" s="1125" t="s">
        <v>540</v>
      </c>
      <c r="B19" s="266" t="s">
        <v>704</v>
      </c>
      <c r="C19" s="179">
        <v>80</v>
      </c>
      <c r="D19" s="132" t="s">
        <v>80</v>
      </c>
      <c r="E19" s="131">
        <v>50</v>
      </c>
      <c r="F19" s="1187">
        <v>40</v>
      </c>
      <c r="G19" s="198" t="s">
        <v>192</v>
      </c>
      <c r="H19" s="264">
        <v>14.5</v>
      </c>
      <c r="I19" s="1193">
        <v>11.6</v>
      </c>
      <c r="J19" s="1417" t="s">
        <v>68</v>
      </c>
      <c r="K19" s="1418">
        <v>49.1</v>
      </c>
      <c r="L19" s="1419">
        <v>49.1</v>
      </c>
      <c r="M19" s="90"/>
      <c r="N19" s="203" t="s">
        <v>93</v>
      </c>
      <c r="O19" s="1653">
        <f>AB39</f>
        <v>0</v>
      </c>
      <c r="P19" s="1575">
        <f>AC39</f>
        <v>0</v>
      </c>
      <c r="Q19" s="1653">
        <f>AD39</f>
        <v>109.845</v>
      </c>
      <c r="R19" s="1598">
        <f>AE39</f>
        <v>95</v>
      </c>
      <c r="S19" s="1653">
        <f>AF39</f>
        <v>0</v>
      </c>
      <c r="T19" s="1575"/>
      <c r="U19" s="1633">
        <f t="shared" si="24"/>
        <v>109.845</v>
      </c>
      <c r="V19" s="1576">
        <f t="shared" si="24"/>
        <v>95</v>
      </c>
      <c r="W19" s="1632">
        <f t="shared" si="24"/>
        <v>109.845</v>
      </c>
      <c r="X19" s="1572">
        <f t="shared" si="24"/>
        <v>95</v>
      </c>
      <c r="Y19" s="1728">
        <f t="shared" ref="Y19:Y39" si="27">O19+Q19+S19</f>
        <v>109.845</v>
      </c>
      <c r="Z19" s="619">
        <f t="shared" si="26"/>
        <v>95</v>
      </c>
      <c r="AA19" s="191" t="s">
        <v>90</v>
      </c>
      <c r="AB19" s="1632">
        <f t="shared" ref="AB19:AG19" si="28">SUM(AB7:AB18)</f>
        <v>0</v>
      </c>
      <c r="AC19" s="1613">
        <f t="shared" si="28"/>
        <v>0</v>
      </c>
      <c r="AD19" s="1632">
        <f t="shared" si="28"/>
        <v>253.03</v>
      </c>
      <c r="AE19" s="1603">
        <f t="shared" si="28"/>
        <v>211.74</v>
      </c>
      <c r="AF19" s="1632">
        <f t="shared" si="28"/>
        <v>0</v>
      </c>
      <c r="AG19" s="1604">
        <f t="shared" si="28"/>
        <v>0</v>
      </c>
      <c r="AH19" s="1633">
        <f>AB19+AD19</f>
        <v>253.03</v>
      </c>
      <c r="AI19" s="1576">
        <f t="shared" si="11"/>
        <v>211.74</v>
      </c>
      <c r="AJ19" s="1630">
        <f t="shared" si="3"/>
        <v>253.03</v>
      </c>
      <c r="AK19" s="1605">
        <f t="shared" si="4"/>
        <v>211.74</v>
      </c>
      <c r="AL19" s="1645">
        <f t="shared" si="12"/>
        <v>253.03</v>
      </c>
      <c r="AM19" s="616">
        <f t="shared" si="6"/>
        <v>211.74</v>
      </c>
      <c r="AP19" s="10"/>
      <c r="AQ19" s="10"/>
      <c r="AR19" s="10"/>
      <c r="AS19" s="10"/>
      <c r="AT19" s="10"/>
    </row>
    <row r="20" spans="1:49" ht="15" customHeight="1">
      <c r="A20" s="168" t="s">
        <v>421</v>
      </c>
      <c r="B20" s="285" t="s">
        <v>195</v>
      </c>
      <c r="C20" s="976" t="s">
        <v>788</v>
      </c>
      <c r="D20" s="198" t="s">
        <v>111</v>
      </c>
      <c r="E20" s="247">
        <v>25</v>
      </c>
      <c r="F20" s="600">
        <v>20</v>
      </c>
      <c r="G20" s="198" t="s">
        <v>106</v>
      </c>
      <c r="H20" s="249">
        <v>9.1</v>
      </c>
      <c r="I20" s="1265">
        <v>9.1</v>
      </c>
      <c r="J20" s="1420" t="s">
        <v>72</v>
      </c>
      <c r="K20" s="262">
        <v>34.9</v>
      </c>
      <c r="L20" s="1421">
        <v>28</v>
      </c>
      <c r="M20" s="90"/>
      <c r="N20" s="607" t="s">
        <v>304</v>
      </c>
      <c r="O20" s="1653">
        <f>AB36</f>
        <v>0</v>
      </c>
      <c r="P20" s="1579">
        <f>AC36</f>
        <v>0</v>
      </c>
      <c r="Q20" s="1653">
        <f>AD36</f>
        <v>0</v>
      </c>
      <c r="R20" s="1579"/>
      <c r="S20" s="1653">
        <f>AF36</f>
        <v>0</v>
      </c>
      <c r="T20" s="1579"/>
      <c r="U20" s="1633">
        <f t="shared" ref="U20:U39" si="29">O20+Q20</f>
        <v>0</v>
      </c>
      <c r="V20" s="1576">
        <f t="shared" ref="V20:V39" si="30">P20+R20</f>
        <v>0</v>
      </c>
      <c r="W20" s="1632">
        <f t="shared" ref="W20:W39" si="31">Q20+S20</f>
        <v>0</v>
      </c>
      <c r="X20" s="1572">
        <f t="shared" ref="X20:X39" si="32">R20+T20</f>
        <v>0</v>
      </c>
      <c r="Y20" s="1728">
        <f t="shared" si="27"/>
        <v>0</v>
      </c>
      <c r="Z20" s="619">
        <f t="shared" ref="Z20:Z39" si="33">P20+R20+T20</f>
        <v>0</v>
      </c>
      <c r="AA20" s="1887" t="s">
        <v>146</v>
      </c>
      <c r="AB20" s="1632"/>
      <c r="AC20" s="1611"/>
      <c r="AD20" s="1632"/>
      <c r="AE20" s="1603"/>
      <c r="AF20" s="1632"/>
      <c r="AG20" s="1604"/>
      <c r="AH20" s="1633">
        <f t="shared" ref="AH20" si="34">AB20+AD20</f>
        <v>0</v>
      </c>
      <c r="AI20" s="1576">
        <f t="shared" si="2"/>
        <v>0</v>
      </c>
      <c r="AJ20" s="1630">
        <f t="shared" si="3"/>
        <v>0</v>
      </c>
      <c r="AK20" s="1605">
        <f t="shared" si="4"/>
        <v>0</v>
      </c>
      <c r="AL20" s="1902">
        <f t="shared" si="5"/>
        <v>0</v>
      </c>
      <c r="AM20" s="1903">
        <f t="shared" si="6"/>
        <v>0</v>
      </c>
      <c r="AP20" s="10"/>
      <c r="AQ20" s="10"/>
      <c r="AR20" s="10"/>
      <c r="AS20" s="10"/>
      <c r="AT20" s="10"/>
    </row>
    <row r="21" spans="1:49" ht="13.5" customHeight="1">
      <c r="A21" s="373" t="s">
        <v>666</v>
      </c>
      <c r="B21" s="755" t="s">
        <v>825</v>
      </c>
      <c r="C21" s="101"/>
      <c r="D21" s="198" t="s">
        <v>44</v>
      </c>
      <c r="E21" s="247">
        <v>26.75</v>
      </c>
      <c r="F21" s="600">
        <v>20</v>
      </c>
      <c r="G21" s="263" t="s">
        <v>89</v>
      </c>
      <c r="H21" s="264">
        <v>5.4</v>
      </c>
      <c r="I21" s="754">
        <v>5.4</v>
      </c>
      <c r="J21" s="1422" t="s">
        <v>106</v>
      </c>
      <c r="K21" s="2822">
        <v>12</v>
      </c>
      <c r="L21" s="2823">
        <v>12</v>
      </c>
      <c r="M21" s="90"/>
      <c r="N21" s="607" t="s">
        <v>140</v>
      </c>
      <c r="O21" s="1653"/>
      <c r="P21" s="1575"/>
      <c r="Q21" s="1653"/>
      <c r="R21" s="1575"/>
      <c r="S21" s="1653"/>
      <c r="T21" s="1575"/>
      <c r="U21" s="1633">
        <f t="shared" si="29"/>
        <v>0</v>
      </c>
      <c r="V21" s="1576">
        <f t="shared" si="30"/>
        <v>0</v>
      </c>
      <c r="W21" s="1632">
        <f t="shared" si="31"/>
        <v>0</v>
      </c>
      <c r="X21" s="1572">
        <f t="shared" si="32"/>
        <v>0</v>
      </c>
      <c r="Y21" s="1728">
        <f t="shared" si="27"/>
        <v>0</v>
      </c>
      <c r="Z21" s="619">
        <f t="shared" si="33"/>
        <v>0</v>
      </c>
      <c r="AA21" s="1887" t="s">
        <v>148</v>
      </c>
      <c r="AB21" s="1632"/>
      <c r="AC21" s="1610"/>
      <c r="AD21" s="1632"/>
      <c r="AE21" s="1603"/>
      <c r="AF21" s="1632"/>
      <c r="AG21" s="1604"/>
      <c r="AH21" s="1633">
        <f t="shared" ref="AH21:AK23" si="35">AB21+AD21</f>
        <v>0</v>
      </c>
      <c r="AI21" s="1576">
        <f t="shared" si="35"/>
        <v>0</v>
      </c>
      <c r="AJ21" s="1630">
        <f t="shared" si="35"/>
        <v>0</v>
      </c>
      <c r="AK21" s="1605">
        <f t="shared" si="35"/>
        <v>0</v>
      </c>
      <c r="AL21" s="1902">
        <f t="shared" ref="AL21:AM23" si="36">AB21+AD21+AF21</f>
        <v>0</v>
      </c>
      <c r="AM21" s="1903">
        <f t="shared" si="36"/>
        <v>0</v>
      </c>
    </row>
    <row r="22" spans="1:49">
      <c r="A22" s="351" t="s">
        <v>851</v>
      </c>
      <c r="B22" s="271" t="s">
        <v>290</v>
      </c>
      <c r="C22" s="274">
        <v>200</v>
      </c>
      <c r="D22" s="198" t="s">
        <v>72</v>
      </c>
      <c r="E22" s="247">
        <v>12.5</v>
      </c>
      <c r="F22" s="600">
        <v>10</v>
      </c>
      <c r="G22" s="198" t="s">
        <v>86</v>
      </c>
      <c r="H22" s="247">
        <v>3.1</v>
      </c>
      <c r="I22" s="691">
        <v>3.1</v>
      </c>
      <c r="J22" s="1420" t="s">
        <v>853</v>
      </c>
      <c r="K22" s="262">
        <v>12.53</v>
      </c>
      <c r="L22" s="1421">
        <v>11.07</v>
      </c>
      <c r="M22" s="90"/>
      <c r="N22" s="607" t="s">
        <v>67</v>
      </c>
      <c r="O22" s="1653"/>
      <c r="P22" s="1575"/>
      <c r="Q22" s="1653"/>
      <c r="R22" s="1575"/>
      <c r="S22" s="1653"/>
      <c r="T22" s="1575"/>
      <c r="U22" s="1633">
        <f t="shared" si="29"/>
        <v>0</v>
      </c>
      <c r="V22" s="1576">
        <f t="shared" si="30"/>
        <v>0</v>
      </c>
      <c r="W22" s="1632">
        <f t="shared" si="31"/>
        <v>0</v>
      </c>
      <c r="X22" s="1572">
        <f t="shared" si="32"/>
        <v>0</v>
      </c>
      <c r="Y22" s="1728">
        <f t="shared" si="27"/>
        <v>0</v>
      </c>
      <c r="Z22" s="619">
        <f t="shared" si="33"/>
        <v>0</v>
      </c>
      <c r="AA22" s="2608" t="s">
        <v>106</v>
      </c>
      <c r="AB22" s="1632"/>
      <c r="AC22" s="1608"/>
      <c r="AD22" s="1632">
        <f>E25+I20+K21</f>
        <v>28.6</v>
      </c>
      <c r="AE22" s="1603">
        <f>F25+I20+L21</f>
        <v>28.6</v>
      </c>
      <c r="AF22" s="1632"/>
      <c r="AG22" s="1604"/>
      <c r="AH22" s="1633">
        <f t="shared" si="35"/>
        <v>28.6</v>
      </c>
      <c r="AI22" s="1576">
        <f t="shared" si="35"/>
        <v>28.6</v>
      </c>
      <c r="AJ22" s="1630">
        <f t="shared" si="35"/>
        <v>28.6</v>
      </c>
      <c r="AK22" s="1605">
        <f t="shared" si="35"/>
        <v>28.6</v>
      </c>
      <c r="AL22" s="1645">
        <f t="shared" si="36"/>
        <v>28.6</v>
      </c>
      <c r="AM22" s="616">
        <f t="shared" si="36"/>
        <v>28.6</v>
      </c>
    </row>
    <row r="23" spans="1:49" ht="14.25" customHeight="1">
      <c r="A23" s="1449"/>
      <c r="B23" s="347" t="s">
        <v>850</v>
      </c>
      <c r="C23" s="60"/>
      <c r="D23" s="198" t="s">
        <v>192</v>
      </c>
      <c r="E23" s="247">
        <v>12</v>
      </c>
      <c r="F23" s="600">
        <v>10</v>
      </c>
      <c r="G23" s="1004" t="s">
        <v>193</v>
      </c>
      <c r="H23" s="247">
        <v>1E-3</v>
      </c>
      <c r="I23" s="691">
        <v>1E-3</v>
      </c>
      <c r="J23" s="1420" t="s">
        <v>854</v>
      </c>
      <c r="K23" s="262">
        <v>1.2</v>
      </c>
      <c r="L23" s="1421">
        <v>1.07</v>
      </c>
      <c r="M23" s="90"/>
      <c r="N23" s="609" t="s">
        <v>60</v>
      </c>
      <c r="O23" s="1653">
        <f>E11</f>
        <v>186.69</v>
      </c>
      <c r="P23" s="1579">
        <f>F11</f>
        <v>186.69</v>
      </c>
      <c r="Q23" s="1653">
        <f>K31</f>
        <v>200</v>
      </c>
      <c r="R23" s="1584">
        <f>L31</f>
        <v>200</v>
      </c>
      <c r="S23" s="1653">
        <f>E37</f>
        <v>52.75</v>
      </c>
      <c r="T23" s="1584">
        <f>F37</f>
        <v>50</v>
      </c>
      <c r="U23" s="1633">
        <f t="shared" si="29"/>
        <v>386.69</v>
      </c>
      <c r="V23" s="1576">
        <f t="shared" si="30"/>
        <v>386.69</v>
      </c>
      <c r="W23" s="1632">
        <f t="shared" si="31"/>
        <v>252.75</v>
      </c>
      <c r="X23" s="1572">
        <f t="shared" si="32"/>
        <v>250</v>
      </c>
      <c r="Y23" s="1728">
        <f t="shared" si="27"/>
        <v>439.44</v>
      </c>
      <c r="Z23" s="619">
        <f t="shared" si="33"/>
        <v>436.69</v>
      </c>
      <c r="AA23" s="191" t="s">
        <v>781</v>
      </c>
      <c r="AB23" s="1632">
        <f t="shared" ref="AB23:AG23" si="37">SUM(AB20:AB22)</f>
        <v>0</v>
      </c>
      <c r="AC23" s="1613">
        <f t="shared" si="37"/>
        <v>0</v>
      </c>
      <c r="AD23" s="1632">
        <f t="shared" si="37"/>
        <v>28.6</v>
      </c>
      <c r="AE23" s="1603">
        <f t="shared" si="37"/>
        <v>28.6</v>
      </c>
      <c r="AF23" s="1632">
        <f t="shared" si="37"/>
        <v>0</v>
      </c>
      <c r="AG23" s="1604">
        <f t="shared" si="37"/>
        <v>0</v>
      </c>
      <c r="AH23" s="1633">
        <f t="shared" si="35"/>
        <v>28.6</v>
      </c>
      <c r="AI23" s="1576">
        <f t="shared" si="35"/>
        <v>28.6</v>
      </c>
      <c r="AJ23" s="1630">
        <f t="shared" si="35"/>
        <v>28.6</v>
      </c>
      <c r="AK23" s="1605">
        <f t="shared" si="35"/>
        <v>28.6</v>
      </c>
      <c r="AL23" s="1645">
        <f t="shared" si="36"/>
        <v>28.6</v>
      </c>
      <c r="AM23" s="616">
        <f t="shared" si="36"/>
        <v>28.6</v>
      </c>
    </row>
    <row r="24" spans="1:49" ht="15" customHeight="1">
      <c r="A24" s="1450" t="s">
        <v>786</v>
      </c>
      <c r="B24" s="276" t="s">
        <v>787</v>
      </c>
      <c r="C24" s="273">
        <v>100</v>
      </c>
      <c r="D24" s="198" t="s">
        <v>89</v>
      </c>
      <c r="E24" s="247">
        <v>5</v>
      </c>
      <c r="F24" s="251">
        <v>5</v>
      </c>
      <c r="G24" s="198" t="s">
        <v>53</v>
      </c>
      <c r="H24" s="837">
        <v>0.25</v>
      </c>
      <c r="I24" s="1427">
        <v>0.25</v>
      </c>
      <c r="J24" s="1422" t="s">
        <v>89</v>
      </c>
      <c r="K24" s="1423">
        <v>12</v>
      </c>
      <c r="L24" s="2824">
        <v>12</v>
      </c>
      <c r="M24" s="90"/>
      <c r="N24" s="130" t="s">
        <v>159</v>
      </c>
      <c r="O24" s="1653"/>
      <c r="P24" s="1575"/>
      <c r="Q24" s="1653"/>
      <c r="R24" s="1575"/>
      <c r="S24" s="1653"/>
      <c r="T24" s="1575"/>
      <c r="U24" s="1633">
        <f t="shared" si="29"/>
        <v>0</v>
      </c>
      <c r="V24" s="1576">
        <f t="shared" si="30"/>
        <v>0</v>
      </c>
      <c r="W24" s="1632">
        <f t="shared" si="31"/>
        <v>0</v>
      </c>
      <c r="X24" s="1572">
        <f t="shared" si="32"/>
        <v>0</v>
      </c>
      <c r="Y24" s="1729">
        <f t="shared" si="27"/>
        <v>0</v>
      </c>
      <c r="Z24" s="617">
        <f t="shared" si="33"/>
        <v>0</v>
      </c>
      <c r="AA24" s="607" t="s">
        <v>289</v>
      </c>
      <c r="AB24" s="1734">
        <f>K9</f>
        <v>158.9</v>
      </c>
      <c r="AC24" s="1579">
        <f>C15</f>
        <v>140</v>
      </c>
      <c r="AD24" s="1632"/>
      <c r="AE24" s="1572"/>
      <c r="AF24" s="1632"/>
      <c r="AG24" s="1572"/>
      <c r="AH24" s="1633">
        <f t="shared" ref="AH24:AH48" si="38">AB24+AD24</f>
        <v>158.9</v>
      </c>
      <c r="AI24" s="1576">
        <f t="shared" ref="AI24:AI48" si="39">AC24+AE24</f>
        <v>140</v>
      </c>
      <c r="AJ24" s="1632">
        <f t="shared" ref="AJ24:AJ48" si="40">AD24+AF24</f>
        <v>0</v>
      </c>
      <c r="AK24" s="1572">
        <f t="shared" ref="AK24:AK48" si="41">AE24+AG24</f>
        <v>0</v>
      </c>
      <c r="AL24" s="1631"/>
    </row>
    <row r="25" spans="1:49" ht="14.25" customHeight="1">
      <c r="A25" s="260" t="s">
        <v>421</v>
      </c>
      <c r="B25" s="285" t="s">
        <v>144</v>
      </c>
      <c r="C25" s="179">
        <v>200</v>
      </c>
      <c r="D25" s="198" t="s">
        <v>106</v>
      </c>
      <c r="E25" s="249">
        <v>7.5</v>
      </c>
      <c r="F25" s="600">
        <v>7.5</v>
      </c>
      <c r="G25" s="198" t="s">
        <v>88</v>
      </c>
      <c r="H25" s="247">
        <v>133.80000000000001</v>
      </c>
      <c r="I25" s="691">
        <v>133.80000000000001</v>
      </c>
      <c r="J25" s="1420" t="s">
        <v>53</v>
      </c>
      <c r="K25" s="1424">
        <v>0.67</v>
      </c>
      <c r="L25" s="1425">
        <v>0.67</v>
      </c>
      <c r="M25" s="426"/>
      <c r="N25" s="130" t="s">
        <v>65</v>
      </c>
      <c r="O25" s="1653"/>
      <c r="P25" s="1585"/>
      <c r="Q25" s="1653"/>
      <c r="R25" s="1585"/>
      <c r="S25" s="1653"/>
      <c r="T25" s="1585"/>
      <c r="U25" s="1633">
        <f t="shared" si="29"/>
        <v>0</v>
      </c>
      <c r="V25" s="1576">
        <f t="shared" si="30"/>
        <v>0</v>
      </c>
      <c r="W25" s="1632">
        <f t="shared" si="31"/>
        <v>0</v>
      </c>
      <c r="X25" s="1572">
        <f t="shared" si="32"/>
        <v>0</v>
      </c>
      <c r="Y25" s="1729">
        <f t="shared" si="27"/>
        <v>0</v>
      </c>
      <c r="Z25" s="617">
        <f t="shared" si="33"/>
        <v>0</v>
      </c>
      <c r="AA25" s="240" t="s">
        <v>500</v>
      </c>
      <c r="AB25" s="1632"/>
      <c r="AC25" s="1588"/>
      <c r="AD25" s="1671"/>
      <c r="AE25" s="1588"/>
      <c r="AF25" s="1671"/>
      <c r="AG25" s="1588"/>
      <c r="AH25" s="1633">
        <f t="shared" si="38"/>
        <v>0</v>
      </c>
      <c r="AI25" s="1576">
        <f t="shared" si="39"/>
        <v>0</v>
      </c>
      <c r="AJ25" s="1632">
        <f t="shared" si="40"/>
        <v>0</v>
      </c>
      <c r="AK25" s="1572">
        <f t="shared" si="41"/>
        <v>0</v>
      </c>
      <c r="AL25" s="1631"/>
    </row>
    <row r="26" spans="1:49" ht="14.25" customHeight="1" thickBot="1">
      <c r="A26" s="1451" t="s">
        <v>646</v>
      </c>
      <c r="B26" s="755" t="s">
        <v>647</v>
      </c>
      <c r="C26" s="101"/>
      <c r="D26" s="198" t="s">
        <v>49</v>
      </c>
      <c r="E26" s="247">
        <v>2.5</v>
      </c>
      <c r="F26" s="600">
        <v>2.5</v>
      </c>
      <c r="G26" s="50"/>
      <c r="H26" s="10"/>
      <c r="I26" s="10"/>
      <c r="J26" s="268" t="s">
        <v>88</v>
      </c>
      <c r="K26" s="1426">
        <v>294</v>
      </c>
      <c r="L26" s="2825">
        <v>294</v>
      </c>
      <c r="M26" s="420"/>
      <c r="N26" s="130" t="s">
        <v>46</v>
      </c>
      <c r="O26" s="1653"/>
      <c r="P26" s="1585"/>
      <c r="Q26" s="1653"/>
      <c r="R26" s="1585"/>
      <c r="S26" s="1653">
        <f>H36</f>
        <v>15.51</v>
      </c>
      <c r="T26" s="1585">
        <f>I36</f>
        <v>15</v>
      </c>
      <c r="U26" s="1633">
        <f t="shared" si="29"/>
        <v>0</v>
      </c>
      <c r="V26" s="1576">
        <f t="shared" si="30"/>
        <v>0</v>
      </c>
      <c r="W26" s="1632">
        <f t="shared" si="31"/>
        <v>15.51</v>
      </c>
      <c r="X26" s="1572">
        <f t="shared" si="32"/>
        <v>15</v>
      </c>
      <c r="Y26" s="1729">
        <f t="shared" si="27"/>
        <v>15.51</v>
      </c>
      <c r="Z26" s="617">
        <f t="shared" si="33"/>
        <v>15</v>
      </c>
      <c r="AA26" s="240" t="s">
        <v>620</v>
      </c>
      <c r="AB26" s="1632"/>
      <c r="AC26" s="1571"/>
      <c r="AD26" s="1671"/>
      <c r="AE26" s="1571"/>
      <c r="AF26" s="1748">
        <f>K36</f>
        <v>160.05000000000001</v>
      </c>
      <c r="AG26" s="1571">
        <f>C37</f>
        <v>110</v>
      </c>
      <c r="AH26" s="1633">
        <f t="shared" si="38"/>
        <v>0</v>
      </c>
      <c r="AI26" s="1576">
        <f t="shared" si="39"/>
        <v>0</v>
      </c>
      <c r="AJ26" s="1632">
        <f t="shared" si="40"/>
        <v>160.05000000000001</v>
      </c>
      <c r="AK26" s="1572">
        <f t="shared" si="41"/>
        <v>110</v>
      </c>
      <c r="AL26" s="1631"/>
    </row>
    <row r="27" spans="1:49" ht="17.25" customHeight="1" thickBot="1">
      <c r="A27" s="202" t="s">
        <v>9</v>
      </c>
      <c r="B27" s="266" t="s">
        <v>10</v>
      </c>
      <c r="C27" s="254">
        <v>60</v>
      </c>
      <c r="D27" s="198" t="s">
        <v>193</v>
      </c>
      <c r="E27" s="247">
        <v>0.01</v>
      </c>
      <c r="F27" s="600">
        <v>0.01</v>
      </c>
      <c r="G27" s="48"/>
      <c r="H27" s="32"/>
      <c r="I27" s="63"/>
      <c r="J27" s="2761" t="s">
        <v>144</v>
      </c>
      <c r="K27" s="985"/>
      <c r="L27" s="986"/>
      <c r="M27" s="90"/>
      <c r="N27" s="130" t="s">
        <v>70</v>
      </c>
      <c r="O27" s="1653"/>
      <c r="P27" s="1585"/>
      <c r="Q27" s="1653">
        <f>E32</f>
        <v>5</v>
      </c>
      <c r="R27" s="1585">
        <f>F32</f>
        <v>5</v>
      </c>
      <c r="S27" s="1653"/>
      <c r="T27" s="1585"/>
      <c r="U27" s="1633">
        <f t="shared" si="29"/>
        <v>5</v>
      </c>
      <c r="V27" s="1576">
        <f t="shared" si="30"/>
        <v>5</v>
      </c>
      <c r="W27" s="1632">
        <f t="shared" si="31"/>
        <v>5</v>
      </c>
      <c r="X27" s="1572">
        <f t="shared" si="32"/>
        <v>5</v>
      </c>
      <c r="Y27" s="1729">
        <f t="shared" si="27"/>
        <v>5</v>
      </c>
      <c r="Z27" s="617">
        <f t="shared" si="33"/>
        <v>5</v>
      </c>
      <c r="AA27" s="240" t="s">
        <v>499</v>
      </c>
      <c r="AB27" s="1632"/>
      <c r="AC27" s="1588"/>
      <c r="AD27" s="1671"/>
      <c r="AE27" s="1588"/>
      <c r="AF27" s="1671"/>
      <c r="AG27" s="1588"/>
      <c r="AH27" s="1633">
        <f t="shared" si="38"/>
        <v>0</v>
      </c>
      <c r="AI27" s="1576">
        <f t="shared" si="39"/>
        <v>0</v>
      </c>
      <c r="AJ27" s="1632">
        <f t="shared" si="40"/>
        <v>0</v>
      </c>
      <c r="AK27" s="1572">
        <f t="shared" si="41"/>
        <v>0</v>
      </c>
      <c r="AL27" s="1631"/>
    </row>
    <row r="28" spans="1:49" ht="14.25" customHeight="1" thickBot="1">
      <c r="A28" s="202" t="s">
        <v>9</v>
      </c>
      <c r="B28" s="266" t="s">
        <v>575</v>
      </c>
      <c r="C28" s="254">
        <v>40</v>
      </c>
      <c r="D28" s="198" t="s">
        <v>53</v>
      </c>
      <c r="E28" s="837">
        <v>1</v>
      </c>
      <c r="F28" s="1425">
        <v>1</v>
      </c>
      <c r="G28" s="997" t="s">
        <v>474</v>
      </c>
      <c r="H28" s="761"/>
      <c r="I28" s="761"/>
      <c r="J28" s="987" t="s">
        <v>647</v>
      </c>
      <c r="K28" s="988"/>
      <c r="L28" s="989"/>
      <c r="M28" s="1149"/>
      <c r="N28" s="130" t="s">
        <v>89</v>
      </c>
      <c r="O28" s="1653">
        <f>E13</f>
        <v>12.3</v>
      </c>
      <c r="P28" s="1579">
        <f>E13</f>
        <v>12.3</v>
      </c>
      <c r="Q28" s="1653">
        <f>H21+K24+E24</f>
        <v>22.4</v>
      </c>
      <c r="R28" s="1579">
        <f>I21+L24+F24</f>
        <v>22.4</v>
      </c>
      <c r="S28" s="1653">
        <f>I37</f>
        <v>5</v>
      </c>
      <c r="T28" s="1579">
        <f>H37</f>
        <v>5</v>
      </c>
      <c r="U28" s="1633">
        <f t="shared" si="29"/>
        <v>34.700000000000003</v>
      </c>
      <c r="V28" s="1576">
        <f t="shared" si="30"/>
        <v>34.700000000000003</v>
      </c>
      <c r="W28" s="1632">
        <f t="shared" si="31"/>
        <v>27.4</v>
      </c>
      <c r="X28" s="1572">
        <f t="shared" si="32"/>
        <v>27.4</v>
      </c>
      <c r="Y28" s="1729">
        <f t="shared" si="27"/>
        <v>39.700000000000003</v>
      </c>
      <c r="Z28" s="617">
        <f t="shared" si="33"/>
        <v>39.700000000000003</v>
      </c>
      <c r="AA28" s="1673" t="s">
        <v>619</v>
      </c>
      <c r="AB28" s="1674">
        <f t="shared" ref="AB28:AG28" si="42">SUM(AB24:AB27)</f>
        <v>158.9</v>
      </c>
      <c r="AC28" s="1675">
        <f t="shared" si="42"/>
        <v>140</v>
      </c>
      <c r="AD28" s="1674">
        <f t="shared" si="42"/>
        <v>0</v>
      </c>
      <c r="AE28" s="1675">
        <f t="shared" si="42"/>
        <v>0</v>
      </c>
      <c r="AF28" s="1674">
        <f t="shared" si="42"/>
        <v>160.05000000000001</v>
      </c>
      <c r="AG28" s="1675">
        <f t="shared" si="42"/>
        <v>110</v>
      </c>
      <c r="AH28" s="1676">
        <f t="shared" si="38"/>
        <v>158.9</v>
      </c>
      <c r="AI28" s="1677">
        <f t="shared" si="39"/>
        <v>140</v>
      </c>
      <c r="AJ28" s="1678">
        <f t="shared" si="40"/>
        <v>160.05000000000001</v>
      </c>
      <c r="AK28" s="1604">
        <f t="shared" si="41"/>
        <v>110</v>
      </c>
      <c r="AL28" s="1631"/>
      <c r="AN28" s="103"/>
    </row>
    <row r="29" spans="1:49" ht="15" customHeight="1" thickBot="1">
      <c r="A29" s="102"/>
      <c r="B29" s="965"/>
      <c r="C29" s="101"/>
      <c r="D29" s="1303" t="s">
        <v>643</v>
      </c>
      <c r="E29" s="264">
        <v>200</v>
      </c>
      <c r="F29" s="1190">
        <v>200</v>
      </c>
      <c r="G29" s="997" t="s">
        <v>112</v>
      </c>
      <c r="H29" s="165" t="s">
        <v>113</v>
      </c>
      <c r="I29" s="1195" t="s">
        <v>114</v>
      </c>
      <c r="J29" s="396" t="s">
        <v>112</v>
      </c>
      <c r="K29" s="165" t="s">
        <v>113</v>
      </c>
      <c r="L29" s="166" t="s">
        <v>114</v>
      </c>
      <c r="M29" s="90"/>
      <c r="N29" s="130" t="s">
        <v>97</v>
      </c>
      <c r="O29" s="1653"/>
      <c r="P29" s="1575"/>
      <c r="Q29" s="1653"/>
      <c r="R29" s="1575"/>
      <c r="S29" s="1653"/>
      <c r="T29" s="1575"/>
      <c r="U29" s="1633">
        <f t="shared" si="29"/>
        <v>0</v>
      </c>
      <c r="V29" s="1576">
        <f t="shared" si="30"/>
        <v>0</v>
      </c>
      <c r="W29" s="1632">
        <f t="shared" si="31"/>
        <v>0</v>
      </c>
      <c r="X29" s="1572">
        <f t="shared" si="32"/>
        <v>0</v>
      </c>
      <c r="Y29" s="1729">
        <f t="shared" si="27"/>
        <v>0</v>
      </c>
      <c r="Z29" s="617">
        <f t="shared" si="33"/>
        <v>0</v>
      </c>
      <c r="AA29" s="607" t="s">
        <v>622</v>
      </c>
      <c r="AB29" s="1632"/>
      <c r="AC29" s="1571"/>
      <c r="AD29" s="1671"/>
      <c r="AE29" s="1571"/>
      <c r="AF29" s="1671"/>
      <c r="AG29" s="1571"/>
      <c r="AH29" s="1633">
        <f t="shared" si="38"/>
        <v>0</v>
      </c>
      <c r="AI29" s="1576">
        <f t="shared" si="39"/>
        <v>0</v>
      </c>
      <c r="AJ29" s="1632">
        <f t="shared" si="40"/>
        <v>0</v>
      </c>
      <c r="AK29" s="1572">
        <f t="shared" si="41"/>
        <v>0</v>
      </c>
      <c r="AL29" s="1631"/>
      <c r="AN29" s="100"/>
    </row>
    <row r="30" spans="1:49" ht="13.5" customHeight="1">
      <c r="A30" s="102"/>
      <c r="B30" s="965"/>
      <c r="C30" s="101"/>
      <c r="D30" s="1196" t="s">
        <v>567</v>
      </c>
      <c r="E30" s="264"/>
      <c r="F30" s="1011">
        <v>1.5</v>
      </c>
      <c r="G30" s="1246" t="s">
        <v>423</v>
      </c>
      <c r="H30" s="990">
        <v>90.4</v>
      </c>
      <c r="I30" s="1350">
        <v>80</v>
      </c>
      <c r="J30" s="136" t="s">
        <v>377</v>
      </c>
      <c r="K30" s="139">
        <v>2.8</v>
      </c>
      <c r="L30" s="140">
        <v>2.8</v>
      </c>
      <c r="M30" s="90"/>
      <c r="N30" s="130" t="s">
        <v>213</v>
      </c>
      <c r="O30" s="1653"/>
      <c r="P30" s="1579"/>
      <c r="Q30" s="1653"/>
      <c r="R30" s="1579"/>
      <c r="S30" s="1653"/>
      <c r="T30" s="1579"/>
      <c r="U30" s="1633">
        <f t="shared" si="29"/>
        <v>0</v>
      </c>
      <c r="V30" s="1576">
        <f t="shared" si="30"/>
        <v>0</v>
      </c>
      <c r="W30" s="1632">
        <f t="shared" si="31"/>
        <v>0</v>
      </c>
      <c r="X30" s="1572">
        <f t="shared" si="32"/>
        <v>0</v>
      </c>
      <c r="Y30" s="1729">
        <f t="shared" si="27"/>
        <v>0</v>
      </c>
      <c r="Z30" s="617">
        <f t="shared" si="33"/>
        <v>0</v>
      </c>
      <c r="AA30" s="240" t="s">
        <v>623</v>
      </c>
      <c r="AB30" s="1632"/>
      <c r="AC30" s="1588"/>
      <c r="AD30" s="1671"/>
      <c r="AE30" s="1588"/>
      <c r="AF30" s="1671"/>
      <c r="AG30" s="1588"/>
      <c r="AH30" s="1633">
        <f t="shared" si="38"/>
        <v>0</v>
      </c>
      <c r="AI30" s="1576">
        <f t="shared" si="39"/>
        <v>0</v>
      </c>
      <c r="AJ30" s="1632">
        <f t="shared" si="40"/>
        <v>0</v>
      </c>
      <c r="AK30" s="1572">
        <f t="shared" si="41"/>
        <v>0</v>
      </c>
      <c r="AL30" s="1631"/>
      <c r="AN30" s="128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ht="12.75" customHeight="1">
      <c r="A31" s="102"/>
      <c r="B31" s="965"/>
      <c r="C31" s="101"/>
      <c r="D31" s="263" t="s">
        <v>93</v>
      </c>
      <c r="E31" s="264">
        <v>2.9449999999999998</v>
      </c>
      <c r="F31" s="1011">
        <v>2.5</v>
      </c>
      <c r="G31" s="995"/>
      <c r="H31" s="1178"/>
      <c r="I31" s="1170"/>
      <c r="J31" s="1020" t="s">
        <v>60</v>
      </c>
      <c r="K31" s="247">
        <v>200</v>
      </c>
      <c r="L31" s="250">
        <v>200</v>
      </c>
      <c r="M31" s="90"/>
      <c r="N31" s="130" t="s">
        <v>49</v>
      </c>
      <c r="O31" s="1653">
        <f>E12+H11</f>
        <v>13</v>
      </c>
      <c r="P31" s="1578">
        <f>E12+H11</f>
        <v>13</v>
      </c>
      <c r="Q31" s="1653">
        <f>E26+K32</f>
        <v>12.5</v>
      </c>
      <c r="R31" s="1578">
        <f>F26+L32</f>
        <v>12.5</v>
      </c>
      <c r="S31" s="1653">
        <f>E38</f>
        <v>7</v>
      </c>
      <c r="T31" s="1578">
        <f>F38</f>
        <v>7</v>
      </c>
      <c r="U31" s="1633">
        <f t="shared" si="29"/>
        <v>25.5</v>
      </c>
      <c r="V31" s="1576">
        <f t="shared" si="30"/>
        <v>25.5</v>
      </c>
      <c r="W31" s="1632">
        <f t="shared" si="31"/>
        <v>19.5</v>
      </c>
      <c r="X31" s="1572">
        <f t="shared" si="32"/>
        <v>19.5</v>
      </c>
      <c r="Y31" s="1729">
        <f t="shared" si="27"/>
        <v>32.5</v>
      </c>
      <c r="Z31" s="617">
        <f t="shared" si="33"/>
        <v>32.5</v>
      </c>
      <c r="AA31" s="240" t="s">
        <v>624</v>
      </c>
      <c r="AB31" s="1632"/>
      <c r="AC31" s="1571"/>
      <c r="AD31" s="1671"/>
      <c r="AE31" s="1571"/>
      <c r="AF31" s="1671"/>
      <c r="AG31" s="1571"/>
      <c r="AH31" s="1633">
        <f t="shared" si="38"/>
        <v>0</v>
      </c>
      <c r="AI31" s="1576">
        <f t="shared" si="39"/>
        <v>0</v>
      </c>
      <c r="AJ31" s="1632">
        <f t="shared" si="40"/>
        <v>0</v>
      </c>
      <c r="AK31" s="1572">
        <f t="shared" si="41"/>
        <v>0</v>
      </c>
      <c r="AL31" s="1631"/>
      <c r="AN31" s="100"/>
      <c r="AO31" s="105"/>
      <c r="AP31" s="128"/>
      <c r="AQ31" s="10"/>
      <c r="AR31" s="10"/>
      <c r="AS31" s="7"/>
      <c r="AT31" s="10"/>
      <c r="AU31" s="10"/>
      <c r="AV31" s="10"/>
      <c r="AW31" s="10"/>
    </row>
    <row r="32" spans="1:49" ht="13.5" customHeight="1" thickBot="1">
      <c r="A32" s="102"/>
      <c r="B32" s="965"/>
      <c r="C32" s="101"/>
      <c r="D32" s="207" t="s">
        <v>101</v>
      </c>
      <c r="E32" s="1129">
        <v>5</v>
      </c>
      <c r="F32" s="1182">
        <v>5</v>
      </c>
      <c r="G32" s="1559"/>
      <c r="H32" s="10"/>
      <c r="I32" s="60"/>
      <c r="J32" s="203" t="s">
        <v>49</v>
      </c>
      <c r="K32" s="247">
        <v>10</v>
      </c>
      <c r="L32" s="751">
        <v>10</v>
      </c>
      <c r="M32" s="90"/>
      <c r="N32" s="130" t="s">
        <v>160</v>
      </c>
      <c r="O32" s="1653">
        <f>C11</f>
        <v>30</v>
      </c>
      <c r="P32" s="1575">
        <f>C11</f>
        <v>30</v>
      </c>
      <c r="Q32" s="1653"/>
      <c r="R32" s="1575"/>
      <c r="S32" s="1653"/>
      <c r="T32" s="1575"/>
      <c r="U32" s="1633">
        <f t="shared" si="29"/>
        <v>30</v>
      </c>
      <c r="V32" s="1576">
        <f t="shared" si="30"/>
        <v>30</v>
      </c>
      <c r="W32" s="1632">
        <f t="shared" si="31"/>
        <v>0</v>
      </c>
      <c r="X32" s="1572">
        <f t="shared" si="32"/>
        <v>0</v>
      </c>
      <c r="Y32" s="1729">
        <f t="shared" si="27"/>
        <v>30</v>
      </c>
      <c r="Z32" s="617">
        <f t="shared" si="33"/>
        <v>30</v>
      </c>
      <c r="AA32" s="1670" t="s">
        <v>625</v>
      </c>
      <c r="AB32" s="1632"/>
      <c r="AC32" s="1588"/>
      <c r="AD32" s="1671"/>
      <c r="AE32" s="1588"/>
      <c r="AF32" s="1671"/>
      <c r="AG32" s="1588"/>
      <c r="AH32" s="1633">
        <f t="shared" si="38"/>
        <v>0</v>
      </c>
      <c r="AI32" s="1576">
        <f t="shared" si="39"/>
        <v>0</v>
      </c>
      <c r="AJ32" s="1632">
        <f t="shared" si="40"/>
        <v>0</v>
      </c>
      <c r="AK32" s="1572">
        <f t="shared" si="41"/>
        <v>0</v>
      </c>
      <c r="AL32" s="1631"/>
      <c r="AN32" s="105"/>
      <c r="AO32" s="211"/>
      <c r="AP32" s="374"/>
      <c r="AQ32" s="77"/>
      <c r="AR32" s="142"/>
      <c r="AS32" s="374"/>
      <c r="AT32" s="77"/>
      <c r="AU32" s="142"/>
      <c r="AV32" s="10"/>
      <c r="AW32" s="10"/>
    </row>
    <row r="33" spans="1:56" ht="15" thickBot="1">
      <c r="A33" s="469" t="s">
        <v>239</v>
      </c>
      <c r="B33" s="966"/>
      <c r="C33" s="1863">
        <f>C19+C22+C25+C27+C28+C24+250+5</f>
        <v>935</v>
      </c>
      <c r="D33" s="2102" t="s">
        <v>754</v>
      </c>
      <c r="E33" s="124"/>
      <c r="F33" s="111"/>
      <c r="G33" s="48"/>
      <c r="H33" s="32"/>
      <c r="I33" s="63"/>
      <c r="J33" s="756" t="s">
        <v>88</v>
      </c>
      <c r="K33" s="1809">
        <v>10</v>
      </c>
      <c r="L33" s="1810">
        <v>10</v>
      </c>
      <c r="M33" s="105"/>
      <c r="N33" s="130" t="s">
        <v>51</v>
      </c>
      <c r="O33" s="1653">
        <f>H9</f>
        <v>1</v>
      </c>
      <c r="P33" s="1575">
        <f>I9</f>
        <v>1</v>
      </c>
      <c r="Q33" s="1653"/>
      <c r="R33" s="1575"/>
      <c r="S33" s="1653">
        <f>E35</f>
        <v>1</v>
      </c>
      <c r="T33" s="1575">
        <f>F35</f>
        <v>1</v>
      </c>
      <c r="U33" s="1633">
        <f t="shared" si="29"/>
        <v>1</v>
      </c>
      <c r="V33" s="1576">
        <f t="shared" si="30"/>
        <v>1</v>
      </c>
      <c r="W33" s="1632">
        <f t="shared" si="31"/>
        <v>1</v>
      </c>
      <c r="X33" s="1572">
        <f t="shared" si="32"/>
        <v>1</v>
      </c>
      <c r="Y33" s="1729">
        <f t="shared" si="27"/>
        <v>2</v>
      </c>
      <c r="Z33" s="617">
        <f t="shared" si="33"/>
        <v>2</v>
      </c>
      <c r="AA33" s="1679" t="s">
        <v>621</v>
      </c>
      <c r="AB33" s="1680">
        <f t="shared" ref="AB33:AG33" si="43">SUM(AB29:AB32)</f>
        <v>0</v>
      </c>
      <c r="AC33" s="1681">
        <f t="shared" si="43"/>
        <v>0</v>
      </c>
      <c r="AD33" s="1680">
        <f t="shared" si="43"/>
        <v>0</v>
      </c>
      <c r="AE33" s="1681">
        <f t="shared" si="43"/>
        <v>0</v>
      </c>
      <c r="AF33" s="1680">
        <f t="shared" si="43"/>
        <v>0</v>
      </c>
      <c r="AG33" s="1681">
        <f t="shared" si="43"/>
        <v>0</v>
      </c>
      <c r="AH33" s="1682">
        <f t="shared" si="38"/>
        <v>0</v>
      </c>
      <c r="AI33" s="1683">
        <f t="shared" si="39"/>
        <v>0</v>
      </c>
      <c r="AJ33" s="1684">
        <f t="shared" si="40"/>
        <v>0</v>
      </c>
      <c r="AK33" s="1685">
        <f t="shared" si="41"/>
        <v>0</v>
      </c>
      <c r="AL33" s="1631"/>
      <c r="AN33" s="192"/>
      <c r="AO33" s="133"/>
      <c r="AP33" s="397"/>
      <c r="AQ33" s="104"/>
      <c r="AR33" s="133"/>
      <c r="AS33" s="100"/>
      <c r="AT33" s="99"/>
      <c r="AU33" s="133"/>
      <c r="AV33" s="10"/>
      <c r="AW33" s="10"/>
    </row>
    <row r="34" spans="1:56" ht="12" customHeight="1" thickBot="1">
      <c r="A34" s="605"/>
      <c r="B34" s="370" t="s">
        <v>287</v>
      </c>
      <c r="C34" s="1203"/>
      <c r="D34" s="1145" t="s">
        <v>112</v>
      </c>
      <c r="E34" s="982" t="s">
        <v>113</v>
      </c>
      <c r="F34" s="983" t="s">
        <v>114</v>
      </c>
      <c r="G34" s="1508" t="s">
        <v>592</v>
      </c>
      <c r="H34" s="57"/>
      <c r="I34" s="46"/>
      <c r="J34" s="1287" t="s">
        <v>653</v>
      </c>
      <c r="K34" s="124"/>
      <c r="L34" s="111"/>
      <c r="M34" s="90"/>
      <c r="N34" s="130" t="s">
        <v>158</v>
      </c>
      <c r="O34" s="1653"/>
      <c r="P34" s="1575"/>
      <c r="Q34" s="1653">
        <f>K30</f>
        <v>2.8</v>
      </c>
      <c r="R34" s="1575">
        <f>L30</f>
        <v>2.8</v>
      </c>
      <c r="S34" s="1653"/>
      <c r="T34" s="1575"/>
      <c r="U34" s="1633">
        <f t="shared" si="29"/>
        <v>2.8</v>
      </c>
      <c r="V34" s="1576">
        <f t="shared" si="30"/>
        <v>2.8</v>
      </c>
      <c r="W34" s="1632">
        <f t="shared" si="31"/>
        <v>2.8</v>
      </c>
      <c r="X34" s="1572">
        <f t="shared" si="32"/>
        <v>2.8</v>
      </c>
      <c r="Y34" s="1729">
        <f t="shared" si="27"/>
        <v>2.8</v>
      </c>
      <c r="Z34" s="617">
        <f t="shared" si="33"/>
        <v>2.8</v>
      </c>
      <c r="AA34" s="1686" t="s">
        <v>115</v>
      </c>
      <c r="AB34" s="1671"/>
      <c r="AC34" s="1571"/>
      <c r="AD34" s="1671"/>
      <c r="AE34" s="1571"/>
      <c r="AF34" s="1671"/>
      <c r="AG34" s="1571"/>
      <c r="AH34" s="1633">
        <f t="shared" si="38"/>
        <v>0</v>
      </c>
      <c r="AI34" s="1576">
        <f t="shared" si="39"/>
        <v>0</v>
      </c>
      <c r="AJ34" s="1632">
        <f t="shared" si="40"/>
        <v>0</v>
      </c>
      <c r="AK34" s="1572">
        <f t="shared" si="41"/>
        <v>0</v>
      </c>
      <c r="AL34" s="1631"/>
      <c r="AN34" s="231"/>
      <c r="AO34" s="133"/>
      <c r="AP34" s="100"/>
      <c r="AQ34" s="99"/>
      <c r="AR34" s="149"/>
      <c r="AS34" s="7"/>
      <c r="AT34" s="13"/>
      <c r="AU34" s="148"/>
      <c r="AV34" s="10"/>
      <c r="AW34" s="10"/>
    </row>
    <row r="35" spans="1:56" ht="15.75" customHeight="1" thickBot="1">
      <c r="A35" s="1124" t="s">
        <v>755</v>
      </c>
      <c r="B35" s="266" t="s">
        <v>754</v>
      </c>
      <c r="C35" s="273">
        <v>200</v>
      </c>
      <c r="D35" s="132" t="s">
        <v>100</v>
      </c>
      <c r="E35" s="131">
        <v>1</v>
      </c>
      <c r="F35" s="1131">
        <v>1</v>
      </c>
      <c r="G35" s="396" t="s">
        <v>112</v>
      </c>
      <c r="H35" s="165" t="s">
        <v>113</v>
      </c>
      <c r="I35" s="166" t="s">
        <v>114</v>
      </c>
      <c r="J35" s="385" t="s">
        <v>112</v>
      </c>
      <c r="K35" s="165" t="s">
        <v>113</v>
      </c>
      <c r="L35" s="166" t="s">
        <v>114</v>
      </c>
      <c r="M35" s="90"/>
      <c r="N35" s="130" t="s">
        <v>157</v>
      </c>
      <c r="O35" s="1653"/>
      <c r="P35" s="1586"/>
      <c r="Q35" s="1653"/>
      <c r="R35" s="1586"/>
      <c r="S35" s="1653"/>
      <c r="T35" s="1586"/>
      <c r="U35" s="1633">
        <f t="shared" si="29"/>
        <v>0</v>
      </c>
      <c r="V35" s="1576">
        <f t="shared" si="30"/>
        <v>0</v>
      </c>
      <c r="W35" s="1632">
        <f t="shared" si="31"/>
        <v>0</v>
      </c>
      <c r="X35" s="1572">
        <f t="shared" si="32"/>
        <v>0</v>
      </c>
      <c r="Y35" s="1729">
        <f t="shared" si="27"/>
        <v>0</v>
      </c>
      <c r="Z35" s="617">
        <f t="shared" si="33"/>
        <v>0</v>
      </c>
      <c r="AA35" s="1686" t="s">
        <v>334</v>
      </c>
      <c r="AB35" s="1671"/>
      <c r="AC35" s="1588"/>
      <c r="AD35" s="1671"/>
      <c r="AE35" s="1588"/>
      <c r="AF35" s="1671"/>
      <c r="AG35" s="1588"/>
      <c r="AH35" s="1633">
        <f t="shared" si="38"/>
        <v>0</v>
      </c>
      <c r="AI35" s="1576">
        <f t="shared" si="39"/>
        <v>0</v>
      </c>
      <c r="AJ35" s="1632">
        <f t="shared" si="40"/>
        <v>0</v>
      </c>
      <c r="AK35" s="1572">
        <f t="shared" si="41"/>
        <v>0</v>
      </c>
      <c r="AL35" s="1631"/>
      <c r="AN35" s="100"/>
      <c r="AO35" s="133"/>
      <c r="AP35" s="103"/>
      <c r="AQ35" s="104"/>
      <c r="AR35" s="133"/>
      <c r="AS35" s="7"/>
      <c r="AT35" s="13"/>
      <c r="AU35" s="148"/>
      <c r="AV35" s="10"/>
      <c r="AW35" s="10"/>
    </row>
    <row r="36" spans="1:56">
      <c r="A36" s="2856" t="s">
        <v>867</v>
      </c>
      <c r="B36" s="266" t="s">
        <v>592</v>
      </c>
      <c r="C36" s="1524" t="s">
        <v>865</v>
      </c>
      <c r="D36" s="263" t="s">
        <v>88</v>
      </c>
      <c r="E36" s="264">
        <v>66</v>
      </c>
      <c r="F36" s="270">
        <v>66</v>
      </c>
      <c r="G36" s="1025" t="s">
        <v>556</v>
      </c>
      <c r="H36" s="131">
        <v>15.51</v>
      </c>
      <c r="I36" s="140">
        <v>15</v>
      </c>
      <c r="J36" s="1522" t="s">
        <v>200</v>
      </c>
      <c r="K36" s="1525">
        <v>160.05000000000001</v>
      </c>
      <c r="L36" s="1131">
        <v>110</v>
      </c>
      <c r="M36" s="90"/>
      <c r="N36" s="130" t="s">
        <v>83</v>
      </c>
      <c r="O36" s="1653"/>
      <c r="P36" s="1586"/>
      <c r="Q36" s="1653"/>
      <c r="R36" s="1586"/>
      <c r="S36" s="1653"/>
      <c r="T36" s="1586"/>
      <c r="U36" s="1633">
        <f t="shared" si="29"/>
        <v>0</v>
      </c>
      <c r="V36" s="1576">
        <f t="shared" si="30"/>
        <v>0</v>
      </c>
      <c r="W36" s="1632">
        <f t="shared" si="31"/>
        <v>0</v>
      </c>
      <c r="X36" s="1572">
        <f t="shared" si="32"/>
        <v>0</v>
      </c>
      <c r="Y36" s="1729">
        <f t="shared" si="27"/>
        <v>0</v>
      </c>
      <c r="Z36" s="617">
        <f t="shared" si="33"/>
        <v>0</v>
      </c>
      <c r="AA36" s="1687" t="s">
        <v>611</v>
      </c>
      <c r="AB36" s="1688">
        <f t="shared" ref="AB36:AG36" si="44">SUM(AB34:AB35)</f>
        <v>0</v>
      </c>
      <c r="AC36" s="1689">
        <f t="shared" si="44"/>
        <v>0</v>
      </c>
      <c r="AD36" s="1688">
        <f t="shared" si="44"/>
        <v>0</v>
      </c>
      <c r="AE36" s="1689">
        <f t="shared" si="44"/>
        <v>0</v>
      </c>
      <c r="AF36" s="1688">
        <f t="shared" si="44"/>
        <v>0</v>
      </c>
      <c r="AG36" s="1689">
        <f t="shared" si="44"/>
        <v>0</v>
      </c>
      <c r="AH36" s="1690">
        <f t="shared" si="38"/>
        <v>0</v>
      </c>
      <c r="AI36" s="1691">
        <f t="shared" si="39"/>
        <v>0</v>
      </c>
      <c r="AJ36" s="1692">
        <f t="shared" si="40"/>
        <v>0</v>
      </c>
      <c r="AK36" s="1693">
        <f t="shared" si="41"/>
        <v>0</v>
      </c>
      <c r="AL36" s="1631"/>
      <c r="AN36" s="100"/>
      <c r="AO36" s="284"/>
      <c r="AP36" s="103"/>
      <c r="AQ36" s="125"/>
      <c r="AR36" s="149"/>
      <c r="AS36" s="7"/>
      <c r="AT36" s="13"/>
      <c r="AU36" s="148"/>
      <c r="AV36" s="10"/>
      <c r="AW36" s="10"/>
    </row>
    <row r="37" spans="1:56" ht="11.25" customHeight="1">
      <c r="A37" s="1804" t="s">
        <v>651</v>
      </c>
      <c r="B37" s="266" t="s">
        <v>653</v>
      </c>
      <c r="C37" s="254">
        <v>110</v>
      </c>
      <c r="D37" s="199" t="s">
        <v>60</v>
      </c>
      <c r="E37" s="247">
        <v>52.75</v>
      </c>
      <c r="F37" s="250">
        <v>50</v>
      </c>
      <c r="G37" s="198" t="s">
        <v>89</v>
      </c>
      <c r="H37" s="247">
        <v>5</v>
      </c>
      <c r="I37" s="251">
        <v>5</v>
      </c>
      <c r="J37" s="700"/>
      <c r="K37" s="1178"/>
      <c r="L37" s="1170"/>
      <c r="M37" s="90"/>
      <c r="N37" s="130" t="s">
        <v>53</v>
      </c>
      <c r="O37" s="1653">
        <f>E14</f>
        <v>0.4</v>
      </c>
      <c r="P37" s="1586">
        <f>F14</f>
        <v>0.4</v>
      </c>
      <c r="Q37" s="1653">
        <f>E28+H24+K25</f>
        <v>1.92</v>
      </c>
      <c r="R37" s="1586">
        <f>F28+I24+L25</f>
        <v>1.92</v>
      </c>
      <c r="S37" s="1653"/>
      <c r="T37" s="1586"/>
      <c r="U37" s="1633">
        <f t="shared" si="29"/>
        <v>2.3199999999999998</v>
      </c>
      <c r="V37" s="1576">
        <f t="shared" si="30"/>
        <v>2.3199999999999998</v>
      </c>
      <c r="W37" s="1632">
        <f t="shared" si="31"/>
        <v>1.92</v>
      </c>
      <c r="X37" s="1572">
        <f t="shared" si="32"/>
        <v>1.92</v>
      </c>
      <c r="Y37" s="1729">
        <f t="shared" si="27"/>
        <v>2.3199999999999998</v>
      </c>
      <c r="Z37" s="617">
        <f t="shared" si="33"/>
        <v>2.3199999999999998</v>
      </c>
      <c r="AA37" s="1686" t="s">
        <v>335</v>
      </c>
      <c r="AB37" s="1671"/>
      <c r="AC37" s="1588"/>
      <c r="AD37" s="1671">
        <f>E31+H18</f>
        <v>109.845</v>
      </c>
      <c r="AE37" s="1588">
        <f>F31+I18</f>
        <v>95</v>
      </c>
      <c r="AF37" s="1671"/>
      <c r="AG37" s="1588"/>
      <c r="AH37" s="1633">
        <f t="shared" si="38"/>
        <v>109.845</v>
      </c>
      <c r="AI37" s="1576">
        <f t="shared" si="39"/>
        <v>95</v>
      </c>
      <c r="AJ37" s="1632">
        <f t="shared" si="40"/>
        <v>109.845</v>
      </c>
      <c r="AK37" s="1572">
        <f t="shared" si="41"/>
        <v>95</v>
      </c>
      <c r="AL37" s="1631"/>
      <c r="AN37" s="110"/>
      <c r="AO37" s="522"/>
      <c r="AP37" s="103"/>
      <c r="AQ37" s="104"/>
      <c r="AR37" s="147"/>
      <c r="AS37" s="100"/>
      <c r="AT37" s="13"/>
      <c r="AU37" s="148"/>
      <c r="AV37" s="10"/>
      <c r="AW37" s="10"/>
    </row>
    <row r="38" spans="1:56" ht="12.75" customHeight="1">
      <c r="A38" s="50"/>
      <c r="B38" s="38"/>
      <c r="C38" s="60"/>
      <c r="D38" s="199" t="s">
        <v>49</v>
      </c>
      <c r="E38" s="1132">
        <v>7</v>
      </c>
      <c r="F38" s="841">
        <v>7</v>
      </c>
      <c r="G38" s="266" t="s">
        <v>10</v>
      </c>
      <c r="H38" s="249">
        <v>20</v>
      </c>
      <c r="I38" s="1507">
        <v>20</v>
      </c>
      <c r="J38" s="102"/>
      <c r="K38" s="105"/>
      <c r="L38" s="101"/>
      <c r="M38" s="90"/>
      <c r="N38" s="130" t="s">
        <v>133</v>
      </c>
      <c r="O38" s="1653"/>
      <c r="P38" s="1586"/>
      <c r="Q38" s="1653"/>
      <c r="R38" s="1586"/>
      <c r="S38" s="1653"/>
      <c r="T38" s="1586"/>
      <c r="U38" s="1633">
        <f t="shared" si="29"/>
        <v>0</v>
      </c>
      <c r="V38" s="1576">
        <f t="shared" si="30"/>
        <v>0</v>
      </c>
      <c r="W38" s="1632">
        <f t="shared" si="31"/>
        <v>0</v>
      </c>
      <c r="X38" s="1572">
        <f t="shared" si="32"/>
        <v>0</v>
      </c>
      <c r="Y38" s="1729">
        <f t="shared" si="27"/>
        <v>0</v>
      </c>
      <c r="Z38" s="617">
        <f t="shared" si="33"/>
        <v>0</v>
      </c>
      <c r="AA38" s="1686" t="s">
        <v>175</v>
      </c>
      <c r="AB38" s="1671"/>
      <c r="AC38" s="1588"/>
      <c r="AD38" s="1671"/>
      <c r="AE38" s="1588"/>
      <c r="AF38" s="1671"/>
      <c r="AG38" s="1588"/>
      <c r="AH38" s="1633">
        <f t="shared" si="38"/>
        <v>0</v>
      </c>
      <c r="AI38" s="1576">
        <f t="shared" si="39"/>
        <v>0</v>
      </c>
      <c r="AJ38" s="1632">
        <f t="shared" si="40"/>
        <v>0</v>
      </c>
      <c r="AK38" s="1572">
        <f t="shared" si="41"/>
        <v>0</v>
      </c>
      <c r="AL38" s="1631"/>
      <c r="AN38" s="100"/>
      <c r="AO38" s="133"/>
      <c r="AP38" s="103"/>
      <c r="AQ38" s="104"/>
      <c r="AR38" s="147"/>
      <c r="AS38" s="100"/>
      <c r="AT38" s="35"/>
      <c r="AU38" s="148"/>
      <c r="AV38" s="10"/>
      <c r="AW38" s="10"/>
    </row>
    <row r="39" spans="1:56" ht="12.75" customHeight="1" thickBot="1">
      <c r="A39" s="1862" t="s">
        <v>312</v>
      </c>
      <c r="B39" s="1121"/>
      <c r="C39" s="1863">
        <f>C35+C37+15+5+20</f>
        <v>350</v>
      </c>
      <c r="D39" s="207" t="s">
        <v>88</v>
      </c>
      <c r="E39" s="1018">
        <v>150</v>
      </c>
      <c r="F39" s="1026">
        <v>150</v>
      </c>
      <c r="G39" s="962"/>
      <c r="H39" s="998"/>
      <c r="I39" s="999"/>
      <c r="J39" s="962"/>
      <c r="K39" s="998"/>
      <c r="L39" s="999"/>
      <c r="M39" s="90"/>
      <c r="N39" s="422" t="s">
        <v>201</v>
      </c>
      <c r="O39" s="1669">
        <f t="shared" ref="O39:T39" si="45">O40+O41+O42</f>
        <v>0</v>
      </c>
      <c r="P39" s="1750">
        <f t="shared" si="45"/>
        <v>0</v>
      </c>
      <c r="Q39" s="1669">
        <f t="shared" si="45"/>
        <v>1.5109999999999999</v>
      </c>
      <c r="R39" s="1587">
        <f t="shared" si="45"/>
        <v>1.5109999999999999</v>
      </c>
      <c r="S39" s="1669">
        <f t="shared" si="45"/>
        <v>0</v>
      </c>
      <c r="T39" s="1588">
        <f t="shared" si="45"/>
        <v>0</v>
      </c>
      <c r="U39" s="1633">
        <f t="shared" si="29"/>
        <v>1.5109999999999999</v>
      </c>
      <c r="V39" s="1576">
        <f t="shared" si="30"/>
        <v>1.5109999999999999</v>
      </c>
      <c r="W39" s="1632">
        <f t="shared" si="31"/>
        <v>1.5109999999999999</v>
      </c>
      <c r="X39" s="1572">
        <f t="shared" si="32"/>
        <v>1.5109999999999999</v>
      </c>
      <c r="Y39" s="1729">
        <f t="shared" si="27"/>
        <v>1.5109999999999999</v>
      </c>
      <c r="Z39" s="617">
        <f t="shared" si="33"/>
        <v>1.5109999999999999</v>
      </c>
      <c r="AA39" s="1694" t="s">
        <v>71</v>
      </c>
      <c r="AB39" s="1695">
        <f t="shared" ref="AB39:AG39" si="46">SUM(AB37:AB38)</f>
        <v>0</v>
      </c>
      <c r="AC39" s="1696">
        <f t="shared" si="46"/>
        <v>0</v>
      </c>
      <c r="AD39" s="1695">
        <f t="shared" si="46"/>
        <v>109.845</v>
      </c>
      <c r="AE39" s="1696">
        <f t="shared" si="46"/>
        <v>95</v>
      </c>
      <c r="AF39" s="1695">
        <f t="shared" si="46"/>
        <v>0</v>
      </c>
      <c r="AG39" s="1696">
        <f t="shared" si="46"/>
        <v>0</v>
      </c>
      <c r="AH39" s="1697">
        <f t="shared" si="38"/>
        <v>109.845</v>
      </c>
      <c r="AI39" s="1698">
        <f t="shared" si="39"/>
        <v>95</v>
      </c>
      <c r="AJ39" s="1699">
        <f t="shared" si="40"/>
        <v>109.845</v>
      </c>
      <c r="AK39" s="1700">
        <f t="shared" si="41"/>
        <v>95</v>
      </c>
      <c r="AL39" s="1631"/>
      <c r="AN39" s="110"/>
      <c r="AO39" s="105"/>
      <c r="AP39" s="103"/>
      <c r="AQ39" s="104"/>
      <c r="AR39" s="147"/>
      <c r="AS39" s="145"/>
      <c r="AT39" s="105"/>
      <c r="AU39" s="105"/>
      <c r="AV39" s="10"/>
      <c r="AW39" s="10"/>
    </row>
    <row r="40" spans="1:56">
      <c r="A40" s="90"/>
      <c r="B40" s="1123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423" t="s">
        <v>193</v>
      </c>
      <c r="O40" s="1653"/>
      <c r="P40" s="1589"/>
      <c r="Q40" s="1653">
        <f>E27+H23</f>
        <v>1.0999999999999999E-2</v>
      </c>
      <c r="R40" s="1589">
        <f>F27+I23</f>
        <v>1.0999999999999999E-2</v>
      </c>
      <c r="S40" s="1653"/>
      <c r="T40" s="1589"/>
      <c r="U40" s="1721"/>
      <c r="V40" s="1589"/>
      <c r="W40" s="1721"/>
      <c r="X40" s="1589"/>
      <c r="Y40" s="1730"/>
      <c r="Z40" s="618"/>
      <c r="AA40" s="1701" t="s">
        <v>186</v>
      </c>
      <c r="AB40" s="1671"/>
      <c r="AC40" s="1588"/>
      <c r="AD40" s="1671"/>
      <c r="AE40" s="1588"/>
      <c r="AF40" s="1671"/>
      <c r="AG40" s="1588"/>
      <c r="AH40" s="1702">
        <f t="shared" si="38"/>
        <v>0</v>
      </c>
      <c r="AI40" s="1576">
        <f t="shared" si="39"/>
        <v>0</v>
      </c>
      <c r="AJ40" s="1632">
        <f t="shared" si="40"/>
        <v>0</v>
      </c>
      <c r="AK40" s="1572">
        <f t="shared" si="41"/>
        <v>0</v>
      </c>
      <c r="AL40" s="1631"/>
      <c r="AN40" s="100"/>
      <c r="AO40" s="105"/>
      <c r="AP40" s="100"/>
      <c r="AQ40" s="99"/>
      <c r="AR40" s="149"/>
      <c r="AS40" s="374"/>
      <c r="AT40" s="77"/>
      <c r="AU40" s="142"/>
      <c r="AV40" s="10"/>
      <c r="AW40" s="10"/>
    </row>
    <row r="41" spans="1:56" ht="15.75" customHeight="1">
      <c r="A41" s="90"/>
      <c r="B41" s="1123"/>
      <c r="C41" s="90"/>
      <c r="D41" s="100"/>
      <c r="E41" s="97"/>
      <c r="F41" s="105"/>
      <c r="G41" s="100"/>
      <c r="H41" s="99"/>
      <c r="I41" s="133"/>
      <c r="J41" s="90"/>
      <c r="K41" s="90"/>
      <c r="L41" s="90"/>
      <c r="M41" s="90"/>
      <c r="N41" s="1505" t="s">
        <v>567</v>
      </c>
      <c r="O41" s="1653"/>
      <c r="P41" s="1590"/>
      <c r="Q41" s="1653">
        <f>F30</f>
        <v>1.5</v>
      </c>
      <c r="R41" s="1590">
        <f>F30</f>
        <v>1.5</v>
      </c>
      <c r="S41" s="1653"/>
      <c r="T41" s="1590"/>
      <c r="U41" s="1722"/>
      <c r="V41" s="1590"/>
      <c r="W41" s="1722"/>
      <c r="X41" s="1590"/>
      <c r="Y41" s="1631"/>
      <c r="AA41" s="1701" t="s">
        <v>75</v>
      </c>
      <c r="AB41" s="1671"/>
      <c r="AC41" s="1588"/>
      <c r="AD41" s="1671"/>
      <c r="AE41" s="1588"/>
      <c r="AF41" s="1671"/>
      <c r="AG41" s="1588"/>
      <c r="AH41" s="1702">
        <f t="shared" si="38"/>
        <v>0</v>
      </c>
      <c r="AI41" s="1576">
        <f t="shared" si="39"/>
        <v>0</v>
      </c>
      <c r="AJ41" s="1632">
        <f t="shared" si="40"/>
        <v>0</v>
      </c>
      <c r="AK41" s="1572">
        <f t="shared" si="41"/>
        <v>0</v>
      </c>
      <c r="AL41" s="1631"/>
      <c r="AN41" s="100"/>
      <c r="AO41" s="211"/>
      <c r="AP41" s="10"/>
      <c r="AQ41" s="10"/>
      <c r="AR41" s="10"/>
      <c r="AS41" s="100"/>
      <c r="AT41" s="99"/>
      <c r="AU41" s="149"/>
      <c r="AV41" s="10"/>
      <c r="AW41" s="10"/>
    </row>
    <row r="42" spans="1:56" ht="13.5" customHeight="1">
      <c r="A42" s="119"/>
      <c r="B42" s="100"/>
      <c r="C42" s="97"/>
      <c r="J42" s="105"/>
      <c r="K42" s="105"/>
      <c r="L42" s="105"/>
      <c r="M42" s="90"/>
      <c r="N42" s="1716" t="s">
        <v>156</v>
      </c>
      <c r="O42" s="1717"/>
      <c r="P42" s="1718"/>
      <c r="Q42" s="1717"/>
      <c r="R42" s="1718"/>
      <c r="S42" s="1717"/>
      <c r="T42" s="1718"/>
      <c r="U42" s="1723"/>
      <c r="V42" s="1718"/>
      <c r="W42" s="1723"/>
      <c r="X42" s="1718"/>
      <c r="Y42" s="2610" t="s">
        <v>784</v>
      </c>
      <c r="AA42" s="1701" t="s">
        <v>77</v>
      </c>
      <c r="AB42" s="1702">
        <f>E10</f>
        <v>35.299999999999997</v>
      </c>
      <c r="AC42" s="1703">
        <f>F10</f>
        <v>35.299999999999997</v>
      </c>
      <c r="AD42" s="1702"/>
      <c r="AE42" s="1703"/>
      <c r="AF42" s="1702"/>
      <c r="AG42" s="1703"/>
      <c r="AH42" s="1702">
        <f t="shared" si="38"/>
        <v>35.299999999999997</v>
      </c>
      <c r="AI42" s="1576">
        <f t="shared" si="39"/>
        <v>35.299999999999997</v>
      </c>
      <c r="AJ42" s="1632">
        <f t="shared" si="40"/>
        <v>0</v>
      </c>
      <c r="AK42" s="1572">
        <f t="shared" si="41"/>
        <v>0</v>
      </c>
      <c r="AL42" s="1631"/>
      <c r="AN42" s="100"/>
      <c r="AO42" s="149"/>
      <c r="AP42" s="145"/>
      <c r="AQ42" s="105"/>
      <c r="AR42" s="105"/>
      <c r="AS42" s="100"/>
      <c r="AT42" s="99"/>
      <c r="AU42" s="149"/>
      <c r="AV42" s="10"/>
      <c r="AW42" s="10"/>
    </row>
    <row r="43" spans="1:56" ht="14.25" customHeight="1">
      <c r="A43" s="90"/>
      <c r="B43" s="1123"/>
      <c r="C43" s="90"/>
      <c r="D43" s="100"/>
      <c r="E43" s="97"/>
      <c r="F43" s="149"/>
      <c r="J43" s="105"/>
      <c r="K43" s="105"/>
      <c r="L43" s="105"/>
      <c r="M43" s="90"/>
      <c r="N43" s="255" t="s">
        <v>110</v>
      </c>
      <c r="O43" s="1656"/>
      <c r="P43" s="1719"/>
      <c r="Q43" s="1656"/>
      <c r="R43" s="1719"/>
      <c r="S43" s="1656"/>
      <c r="T43" s="1719"/>
      <c r="U43" s="1634"/>
      <c r="V43" s="1719"/>
      <c r="W43" s="1634"/>
      <c r="X43" s="1719"/>
      <c r="Y43" s="99">
        <f>F19+F20+F22+F23+F25+I19+I30+I20</f>
        <v>188.2</v>
      </c>
      <c r="AA43" s="1701" t="s">
        <v>78</v>
      </c>
      <c r="AB43" s="1671"/>
      <c r="AC43" s="1703"/>
      <c r="AD43" s="1671"/>
      <c r="AE43" s="1703"/>
      <c r="AF43" s="1671"/>
      <c r="AG43" s="1703"/>
      <c r="AH43" s="1702">
        <f t="shared" si="38"/>
        <v>0</v>
      </c>
      <c r="AI43" s="1576">
        <f t="shared" si="39"/>
        <v>0</v>
      </c>
      <c r="AJ43" s="1632">
        <f t="shared" si="40"/>
        <v>0</v>
      </c>
      <c r="AK43" s="1572">
        <f t="shared" si="41"/>
        <v>0</v>
      </c>
      <c r="AL43" s="536"/>
      <c r="AM43" s="149"/>
      <c r="AN43" s="100"/>
      <c r="AO43" s="149"/>
      <c r="AP43" s="167"/>
      <c r="AQ43" s="210"/>
      <c r="AR43" s="211"/>
      <c r="AS43" s="100"/>
      <c r="AT43" s="99"/>
      <c r="AU43" s="149"/>
      <c r="AV43" s="10"/>
      <c r="AW43" s="10"/>
      <c r="AZ43" s="10"/>
      <c r="BA43" s="10"/>
      <c r="BB43" s="10"/>
      <c r="BC43" s="10"/>
      <c r="BD43" s="10"/>
    </row>
    <row r="44" spans="1:56" ht="15" customHeight="1">
      <c r="A44" s="90"/>
      <c r="B44" s="1123"/>
      <c r="C44" s="90"/>
      <c r="D44" s="113"/>
      <c r="E44" s="96"/>
      <c r="F44" s="149"/>
      <c r="J44" s="105"/>
      <c r="K44" s="105"/>
      <c r="L44" s="105"/>
      <c r="M44" s="90"/>
      <c r="N44" s="105"/>
      <c r="P44" s="1566"/>
      <c r="R44" s="535"/>
      <c r="T44" s="1570"/>
      <c r="U44" s="1638"/>
      <c r="V44" s="1570"/>
      <c r="W44" s="1638"/>
      <c r="X44" s="1570"/>
      <c r="Y44" s="209"/>
      <c r="Z44" s="105"/>
      <c r="AA44" s="1701" t="s">
        <v>79</v>
      </c>
      <c r="AB44" s="1671"/>
      <c r="AC44" s="1582"/>
      <c r="AD44" s="1671"/>
      <c r="AE44" s="1582"/>
      <c r="AF44" s="1671"/>
      <c r="AG44" s="1582"/>
      <c r="AH44" s="1702">
        <f t="shared" si="38"/>
        <v>0</v>
      </c>
      <c r="AI44" s="1576">
        <f t="shared" si="39"/>
        <v>0</v>
      </c>
      <c r="AJ44" s="1632">
        <f t="shared" si="40"/>
        <v>0</v>
      </c>
      <c r="AK44" s="1572">
        <f t="shared" si="41"/>
        <v>0</v>
      </c>
      <c r="AL44" s="209"/>
      <c r="AM44" s="105"/>
      <c r="AN44" s="100"/>
      <c r="AO44" s="146"/>
      <c r="AP44" s="7"/>
      <c r="AQ44" s="349"/>
      <c r="AR44" s="367"/>
      <c r="AS44" s="100"/>
      <c r="AT44" s="99"/>
      <c r="AU44" s="149"/>
      <c r="AV44" s="10"/>
      <c r="AW44" s="10"/>
      <c r="AZ44" s="10"/>
      <c r="BA44" s="10"/>
      <c r="BB44" s="10"/>
      <c r="BC44" s="10"/>
      <c r="BD44" s="10"/>
    </row>
    <row r="45" spans="1:56" ht="14.25" customHeight="1">
      <c r="A45" s="90"/>
      <c r="B45" s="1123"/>
      <c r="C45" s="90"/>
      <c r="D45" s="100"/>
      <c r="E45" s="97"/>
      <c r="F45" s="144"/>
      <c r="J45" s="192"/>
      <c r="K45" s="151"/>
      <c r="L45" s="151"/>
      <c r="M45" s="90"/>
      <c r="P45" s="1566"/>
      <c r="R45" s="535"/>
      <c r="T45" s="1570"/>
      <c r="U45" s="1641"/>
      <c r="V45" s="1565"/>
      <c r="W45" s="1641"/>
      <c r="X45" s="1565"/>
      <c r="Y45" s="209"/>
      <c r="Z45" s="105"/>
      <c r="AA45" s="1701" t="s">
        <v>81</v>
      </c>
      <c r="AB45" s="1671"/>
      <c r="AC45" s="1583"/>
      <c r="AD45" s="1671"/>
      <c r="AE45" s="1582"/>
      <c r="AF45" s="1671"/>
      <c r="AG45" s="1582"/>
      <c r="AH45" s="1702">
        <f t="shared" si="38"/>
        <v>0</v>
      </c>
      <c r="AI45" s="1576">
        <f t="shared" si="39"/>
        <v>0</v>
      </c>
      <c r="AJ45" s="1632">
        <f t="shared" si="40"/>
        <v>0</v>
      </c>
      <c r="AK45" s="1572">
        <f t="shared" si="41"/>
        <v>0</v>
      </c>
      <c r="AL45" s="209"/>
      <c r="AM45" s="105"/>
      <c r="AN45" s="100"/>
      <c r="AO45" s="149"/>
      <c r="AP45" s="7"/>
      <c r="AQ45" s="349"/>
      <c r="AR45" s="367"/>
      <c r="AS45" s="19"/>
      <c r="AT45" s="10"/>
      <c r="AU45" s="10"/>
      <c r="AV45" s="10"/>
      <c r="AW45" s="10"/>
      <c r="AZ45" s="10"/>
      <c r="BA45" s="10"/>
      <c r="BB45" s="10"/>
      <c r="BC45" s="10"/>
      <c r="BD45" s="10"/>
    </row>
    <row r="46" spans="1:56" ht="13.5" customHeight="1">
      <c r="A46" s="90"/>
      <c r="B46" s="1123"/>
      <c r="C46" s="90"/>
      <c r="D46" s="100"/>
      <c r="E46" s="97"/>
      <c r="F46" s="149"/>
      <c r="J46" s="192"/>
      <c r="K46" s="151"/>
      <c r="L46" s="151"/>
      <c r="M46" s="90"/>
      <c r="P46" s="1566"/>
      <c r="R46" s="535"/>
      <c r="T46" s="1570"/>
      <c r="U46" s="1641"/>
      <c r="V46" s="1565"/>
      <c r="W46" s="1641"/>
      <c r="X46" s="1565"/>
      <c r="Y46" s="209"/>
      <c r="Z46" s="105"/>
      <c r="AA46" s="1701" t="s">
        <v>82</v>
      </c>
      <c r="AB46" s="1671"/>
      <c r="AC46" s="1588"/>
      <c r="AD46" s="1671"/>
      <c r="AE46" s="1588"/>
      <c r="AF46" s="1671"/>
      <c r="AG46" s="1588"/>
      <c r="AH46" s="1702">
        <f t="shared" si="38"/>
        <v>0</v>
      </c>
      <c r="AI46" s="1576">
        <f t="shared" si="39"/>
        <v>0</v>
      </c>
      <c r="AJ46" s="1632">
        <f t="shared" si="40"/>
        <v>0</v>
      </c>
      <c r="AK46" s="1572">
        <f t="shared" si="41"/>
        <v>0</v>
      </c>
      <c r="AL46" s="100"/>
      <c r="AM46" s="100"/>
      <c r="AN46" s="106"/>
      <c r="AO46" s="149"/>
      <c r="AP46" s="7"/>
      <c r="AQ46" s="349"/>
      <c r="AR46" s="367"/>
      <c r="AS46" s="374"/>
      <c r="AT46" s="77"/>
      <c r="AU46" s="142"/>
      <c r="AV46" s="10"/>
      <c r="AW46" s="10"/>
      <c r="AZ46" s="10"/>
      <c r="BA46" s="10"/>
      <c r="BB46" s="10"/>
      <c r="BC46" s="10"/>
      <c r="BD46" s="10"/>
    </row>
    <row r="47" spans="1:56" ht="14.25" customHeight="1">
      <c r="A47" s="90"/>
      <c r="B47" s="1123"/>
      <c r="C47" s="90"/>
      <c r="D47" s="100"/>
      <c r="E47" s="97"/>
      <c r="F47" s="133"/>
      <c r="J47" s="231"/>
      <c r="K47" s="210"/>
      <c r="L47" s="211"/>
      <c r="M47" s="90"/>
      <c r="N47" s="105"/>
      <c r="P47" s="1566"/>
      <c r="R47" s="1566"/>
      <c r="T47" s="1565"/>
      <c r="U47" s="1641"/>
      <c r="V47" s="1565"/>
      <c r="W47" s="1641"/>
      <c r="X47" s="1565"/>
      <c r="Y47" s="209"/>
      <c r="Z47" s="105"/>
      <c r="AA47" s="1701" t="s">
        <v>84</v>
      </c>
      <c r="AB47" s="1704"/>
      <c r="AC47" s="1705"/>
      <c r="AD47" s="1704"/>
      <c r="AE47" s="1705"/>
      <c r="AF47" s="1704"/>
      <c r="AG47" s="1705"/>
      <c r="AH47" s="1702">
        <f t="shared" si="38"/>
        <v>0</v>
      </c>
      <c r="AI47" s="1576">
        <f t="shared" si="39"/>
        <v>0</v>
      </c>
      <c r="AJ47" s="1632">
        <f t="shared" si="40"/>
        <v>0</v>
      </c>
      <c r="AK47" s="1572">
        <f t="shared" si="41"/>
        <v>0</v>
      </c>
      <c r="AL47" s="209"/>
      <c r="AM47" s="105"/>
      <c r="AN47" s="100"/>
      <c r="AO47" s="149"/>
      <c r="AP47" s="7"/>
      <c r="AQ47" s="349"/>
      <c r="AR47" s="367"/>
      <c r="AS47" s="7"/>
      <c r="AT47" s="35"/>
      <c r="AU47" s="733"/>
      <c r="AV47" s="10"/>
      <c r="AW47" s="10"/>
      <c r="AZ47" s="10"/>
      <c r="BA47" s="10"/>
      <c r="BB47" s="10"/>
      <c r="BC47" s="10"/>
      <c r="BD47" s="10"/>
    </row>
    <row r="48" spans="1:56" ht="14.25" customHeight="1">
      <c r="A48" s="90"/>
      <c r="B48" s="1123"/>
      <c r="C48" s="90"/>
      <c r="D48" s="103"/>
      <c r="E48" s="99"/>
      <c r="F48" s="149"/>
      <c r="G48" s="103"/>
      <c r="H48" s="99"/>
      <c r="I48" s="133"/>
      <c r="J48" s="7"/>
      <c r="K48" s="13"/>
      <c r="L48" s="377"/>
      <c r="M48" s="90"/>
      <c r="N48" s="105"/>
      <c r="P48" s="1566"/>
      <c r="R48" s="1566"/>
      <c r="T48" s="1565"/>
      <c r="U48" s="1641"/>
      <c r="V48" s="1565"/>
      <c r="W48" s="1641"/>
      <c r="X48" s="1565"/>
      <c r="Y48" s="209"/>
      <c r="Z48" s="105"/>
      <c r="AA48" s="1711" t="s">
        <v>626</v>
      </c>
      <c r="AB48" s="1709">
        <f t="shared" ref="AB48:AG48" si="47">SUM(AB40:AB47)</f>
        <v>35.299999999999997</v>
      </c>
      <c r="AC48" s="1710">
        <f t="shared" si="47"/>
        <v>35.299999999999997</v>
      </c>
      <c r="AD48" s="1709">
        <f t="shared" si="47"/>
        <v>0</v>
      </c>
      <c r="AE48" s="1710">
        <f t="shared" si="47"/>
        <v>0</v>
      </c>
      <c r="AF48" s="1709">
        <f t="shared" si="47"/>
        <v>0</v>
      </c>
      <c r="AG48" s="1710">
        <f t="shared" si="47"/>
        <v>0</v>
      </c>
      <c r="AH48" s="1707">
        <f t="shared" si="38"/>
        <v>35.299999999999997</v>
      </c>
      <c r="AI48" s="1708">
        <f t="shared" si="39"/>
        <v>35.299999999999997</v>
      </c>
      <c r="AJ48" s="1709">
        <f t="shared" si="40"/>
        <v>0</v>
      </c>
      <c r="AK48" s="1710">
        <f t="shared" si="41"/>
        <v>0</v>
      </c>
      <c r="AL48" s="209"/>
      <c r="AM48" s="105"/>
      <c r="AN48" s="100"/>
      <c r="AO48" s="149"/>
      <c r="AP48" s="82"/>
      <c r="AQ48" s="92"/>
      <c r="AR48" s="375"/>
      <c r="AS48" s="42"/>
      <c r="AT48" s="13"/>
      <c r="AU48" s="377"/>
      <c r="AV48" s="10"/>
      <c r="AW48" s="10"/>
      <c r="AZ48" s="10"/>
      <c r="BA48" s="10"/>
      <c r="BB48" s="10"/>
      <c r="BC48" s="10"/>
      <c r="BD48" s="10"/>
    </row>
    <row r="49" spans="1:56" ht="15" customHeight="1">
      <c r="A49" s="90"/>
      <c r="B49" s="1123"/>
      <c r="C49" s="90"/>
      <c r="D49" s="100"/>
      <c r="E49" s="99"/>
      <c r="F49" s="143"/>
      <c r="G49" s="105"/>
      <c r="H49" s="105"/>
      <c r="I49" s="105"/>
      <c r="J49" s="7"/>
      <c r="K49" s="13"/>
      <c r="L49" s="150"/>
      <c r="M49" s="90"/>
      <c r="N49" s="105"/>
      <c r="P49" s="1566"/>
      <c r="R49" s="1566"/>
      <c r="T49" s="1566"/>
      <c r="U49" s="1639"/>
      <c r="V49" s="1566"/>
      <c r="W49" s="1639"/>
      <c r="X49" s="1566"/>
      <c r="Y49" s="209"/>
      <c r="Z49" s="105"/>
      <c r="AA49" s="105"/>
      <c r="AB49" s="1635"/>
      <c r="AC49" s="1566"/>
      <c r="AD49" s="1635"/>
      <c r="AE49" s="1592"/>
      <c r="AF49" s="1635"/>
      <c r="AG49" s="1592"/>
      <c r="AH49" s="1638"/>
      <c r="AI49" s="1570"/>
      <c r="AJ49" s="1639"/>
      <c r="AK49" s="1566"/>
      <c r="AL49" s="209"/>
      <c r="AM49" s="105"/>
      <c r="AN49" s="100"/>
      <c r="AO49" s="149"/>
      <c r="AP49" s="82"/>
      <c r="AQ49" s="378"/>
      <c r="AR49" s="379"/>
      <c r="AS49" s="7"/>
      <c r="AT49" s="13"/>
      <c r="AU49" s="377"/>
      <c r="AV49" s="10"/>
      <c r="AW49" s="10"/>
      <c r="AZ49" s="10"/>
      <c r="BA49" s="10"/>
      <c r="BB49" s="10"/>
      <c r="BC49" s="10"/>
      <c r="BD49" s="10"/>
    </row>
    <row r="50" spans="1:56" ht="14.25" customHeight="1">
      <c r="A50" s="90"/>
      <c r="B50" s="1123"/>
      <c r="C50" s="90"/>
      <c r="D50" s="100"/>
      <c r="E50" s="220"/>
      <c r="F50" s="144"/>
      <c r="G50" s="105"/>
      <c r="H50" s="105"/>
      <c r="I50" s="105"/>
      <c r="J50" s="7"/>
      <c r="K50" s="41"/>
      <c r="L50" s="150"/>
      <c r="M50" s="90"/>
      <c r="N50" s="105"/>
      <c r="P50" s="1566"/>
      <c r="R50" s="1566"/>
      <c r="T50" s="1566"/>
      <c r="U50" s="1639"/>
      <c r="V50" s="1566"/>
      <c r="W50" s="1639"/>
      <c r="X50" s="1566"/>
      <c r="Y50" s="209"/>
      <c r="Z50" s="105"/>
      <c r="AA50" s="231"/>
      <c r="AB50" s="1635"/>
      <c r="AC50" s="1566"/>
      <c r="AD50" s="1635"/>
      <c r="AE50" s="1592"/>
      <c r="AF50" s="1635"/>
      <c r="AG50" s="1592"/>
      <c r="AH50" s="1636"/>
      <c r="AI50" s="1592"/>
      <c r="AJ50" s="1639"/>
      <c r="AK50" s="1566"/>
      <c r="AL50" s="209"/>
      <c r="AM50" s="105"/>
      <c r="AN50" s="105"/>
      <c r="AO50" s="149"/>
      <c r="AP50" s="7"/>
      <c r="AQ50" s="13"/>
      <c r="AR50" s="148"/>
      <c r="AS50" s="594"/>
      <c r="AT50" s="10"/>
      <c r="AU50" s="10"/>
      <c r="AV50" s="10"/>
      <c r="AW50" s="10"/>
      <c r="AZ50" s="10"/>
      <c r="BA50" s="10"/>
      <c r="BB50" s="10"/>
      <c r="BC50" s="10"/>
      <c r="BD50" s="10"/>
    </row>
    <row r="51" spans="1:56" ht="14.25" customHeight="1">
      <c r="A51" s="90"/>
      <c r="B51" s="1123"/>
      <c r="C51" s="90"/>
      <c r="D51" s="105"/>
      <c r="E51" s="105"/>
      <c r="F51" s="105"/>
      <c r="G51" s="105"/>
      <c r="H51" s="105"/>
      <c r="I51" s="105"/>
      <c r="J51" s="7"/>
      <c r="K51" s="13"/>
      <c r="L51" s="150"/>
      <c r="M51" s="90"/>
      <c r="N51" s="105"/>
      <c r="P51" s="1566"/>
      <c r="R51" s="1566"/>
      <c r="T51" s="1566"/>
      <c r="U51" s="1639"/>
      <c r="V51" s="1566"/>
      <c r="W51" s="1639"/>
      <c r="X51" s="1566"/>
      <c r="Y51" s="209"/>
      <c r="Z51" s="105"/>
      <c r="AA51" s="100"/>
      <c r="AB51" s="1635"/>
      <c r="AC51" s="1566"/>
      <c r="AD51" s="1635"/>
      <c r="AE51" s="1592"/>
      <c r="AF51" s="1635"/>
      <c r="AG51" s="1592"/>
      <c r="AH51" s="1636"/>
      <c r="AI51" s="1592"/>
      <c r="AJ51" s="1639"/>
      <c r="AK51" s="1566"/>
      <c r="AL51" s="209"/>
      <c r="AM51" s="105"/>
      <c r="AN51" s="105"/>
      <c r="AO51" s="143"/>
      <c r="AP51" s="10"/>
      <c r="AQ51" s="10"/>
      <c r="AR51" s="10"/>
      <c r="AS51" s="353"/>
      <c r="AT51" s="353"/>
      <c r="AU51" s="150"/>
      <c r="AV51" s="10"/>
      <c r="AW51" s="10"/>
      <c r="AZ51" s="10"/>
      <c r="BA51" s="10"/>
      <c r="BB51" s="10"/>
      <c r="BC51" s="10"/>
      <c r="BD51" s="10"/>
    </row>
    <row r="52" spans="1:56" ht="14.25" customHeight="1">
      <c r="A52" s="90"/>
      <c r="B52" s="1123"/>
      <c r="C52" s="90"/>
      <c r="D52" s="103"/>
      <c r="E52" s="104"/>
      <c r="F52" s="133"/>
      <c r="G52" s="105"/>
      <c r="H52" s="105"/>
      <c r="I52" s="105"/>
      <c r="J52" s="7"/>
      <c r="K52" s="13"/>
      <c r="L52" s="150"/>
      <c r="M52" s="90"/>
      <c r="N52" s="105"/>
      <c r="P52" s="1566"/>
      <c r="R52" s="1566"/>
      <c r="T52" s="1566"/>
      <c r="U52" s="1639"/>
      <c r="V52" s="1566"/>
      <c r="W52" s="1639"/>
      <c r="X52" s="1566"/>
      <c r="Y52" s="209"/>
      <c r="Z52" s="105"/>
      <c r="AA52" s="306"/>
      <c r="AB52" s="1635"/>
      <c r="AC52" s="1566"/>
      <c r="AD52" s="1635"/>
      <c r="AE52" s="1592"/>
      <c r="AF52" s="1635"/>
      <c r="AG52" s="1592"/>
      <c r="AH52" s="1636"/>
      <c r="AI52" s="1592"/>
      <c r="AJ52" s="1639"/>
      <c r="AK52" s="1566"/>
      <c r="AL52" s="209"/>
      <c r="AM52" s="105"/>
      <c r="AN52" s="105"/>
      <c r="AO52" s="146"/>
      <c r="AP52" s="290"/>
      <c r="AQ52" s="105"/>
      <c r="AR52" s="105"/>
      <c r="AS52" s="353"/>
      <c r="AT52" s="353"/>
      <c r="AU52" s="150"/>
      <c r="AV52" s="10"/>
      <c r="AW52" s="10"/>
      <c r="AZ52" s="10"/>
      <c r="BA52" s="10"/>
      <c r="BB52" s="10"/>
      <c r="BC52" s="10"/>
      <c r="BD52" s="10"/>
    </row>
    <row r="53" spans="1:56" ht="13.5" customHeight="1">
      <c r="A53" s="90"/>
      <c r="B53" s="1123"/>
      <c r="C53" s="90"/>
      <c r="D53" s="103"/>
      <c r="E53" s="99"/>
      <c r="F53" s="149"/>
      <c r="G53" s="105"/>
      <c r="H53" s="105"/>
      <c r="I53" s="105"/>
      <c r="J53" s="7"/>
      <c r="K53" s="13"/>
      <c r="L53" s="148"/>
      <c r="M53" s="90"/>
      <c r="N53" s="105"/>
      <c r="P53" s="1566"/>
      <c r="R53" s="1566"/>
      <c r="T53" s="1566"/>
      <c r="U53" s="1639"/>
      <c r="V53" s="1566"/>
      <c r="W53" s="1639"/>
      <c r="X53" s="1566"/>
      <c r="Y53" s="209"/>
      <c r="Z53" s="105"/>
      <c r="AA53" s="306"/>
      <c r="AB53" s="1635"/>
      <c r="AC53" s="1566"/>
      <c r="AD53" s="1635"/>
      <c r="AE53" s="1592"/>
      <c r="AF53" s="1635"/>
      <c r="AG53" s="1592"/>
      <c r="AH53" s="1636"/>
      <c r="AI53" s="1592"/>
      <c r="AJ53" s="1639"/>
      <c r="AK53" s="1566"/>
      <c r="AL53" s="209"/>
      <c r="AM53" s="105"/>
      <c r="AN53" s="105"/>
      <c r="AO53" s="149"/>
      <c r="AP53" s="374"/>
      <c r="AQ53" s="77"/>
      <c r="AR53" s="142"/>
      <c r="AS53" s="41"/>
      <c r="AT53" s="595"/>
      <c r="AU53" s="150"/>
      <c r="AV53" s="10"/>
      <c r="AW53" s="10"/>
      <c r="AZ53" s="10"/>
      <c r="BA53" s="10"/>
      <c r="BB53" s="10"/>
      <c r="BC53" s="10"/>
      <c r="BD53" s="10"/>
    </row>
    <row r="54" spans="1:56" ht="13.5" customHeight="1">
      <c r="A54" s="90"/>
      <c r="B54" s="1123"/>
      <c r="C54" s="90"/>
      <c r="D54" s="100"/>
      <c r="E54" s="99"/>
      <c r="F54" s="143"/>
      <c r="G54" s="105"/>
      <c r="H54" s="105"/>
      <c r="I54" s="105"/>
      <c r="J54" s="7"/>
      <c r="K54" s="378"/>
      <c r="L54" s="379"/>
      <c r="M54" s="90"/>
      <c r="N54" s="210"/>
      <c r="P54" s="1566"/>
      <c r="R54" s="1566"/>
      <c r="T54" s="1566"/>
      <c r="U54" s="1639"/>
      <c r="V54" s="1566"/>
      <c r="W54" s="1639"/>
      <c r="X54" s="1566"/>
      <c r="Y54" s="209"/>
      <c r="Z54" s="105"/>
      <c r="AA54" s="110"/>
      <c r="AB54" s="1635"/>
      <c r="AC54" s="1566"/>
      <c r="AD54" s="1635"/>
      <c r="AE54" s="1592"/>
      <c r="AF54" s="1635"/>
      <c r="AG54" s="1592"/>
      <c r="AH54" s="1636"/>
      <c r="AI54" s="1592"/>
      <c r="AJ54" s="1639"/>
      <c r="AK54" s="1566"/>
      <c r="AL54" s="1646"/>
      <c r="AM54" s="231"/>
      <c r="AN54" s="105"/>
      <c r="AO54" s="149"/>
      <c r="AP54" s="100"/>
      <c r="AQ54" s="99"/>
      <c r="AR54" s="149"/>
      <c r="AS54" s="353"/>
      <c r="AT54" s="353"/>
      <c r="AU54" s="148"/>
      <c r="AV54" s="10"/>
      <c r="AW54" s="10"/>
      <c r="AZ54" s="10"/>
      <c r="BA54" s="10"/>
      <c r="BB54" s="10"/>
      <c r="BC54" s="10"/>
      <c r="BD54" s="10"/>
    </row>
    <row r="55" spans="1:56" ht="13.5" customHeight="1">
      <c r="A55" s="90"/>
      <c r="B55" s="1123"/>
      <c r="C55" s="90"/>
      <c r="D55" s="100"/>
      <c r="E55" s="220"/>
      <c r="F55" s="144"/>
      <c r="G55" s="105"/>
      <c r="H55" s="105"/>
      <c r="I55" s="105"/>
      <c r="J55" s="7"/>
      <c r="K55" s="13"/>
      <c r="L55" s="367"/>
      <c r="M55" s="90"/>
      <c r="N55" s="105"/>
      <c r="P55" s="1566"/>
      <c r="R55" s="1566"/>
      <c r="T55" s="1566"/>
      <c r="U55" s="1639"/>
      <c r="V55" s="1566"/>
      <c r="W55" s="1639"/>
      <c r="X55" s="1566"/>
      <c r="Y55" s="209"/>
      <c r="Z55" s="105"/>
      <c r="AA55" s="105"/>
      <c r="AB55" s="1635"/>
      <c r="AC55" s="1566"/>
      <c r="AD55" s="1635"/>
      <c r="AE55" s="1592"/>
      <c r="AF55" s="1635"/>
      <c r="AG55" s="1592"/>
      <c r="AH55" s="1636"/>
      <c r="AI55" s="1592"/>
      <c r="AJ55" s="1639"/>
      <c r="AK55" s="1566"/>
      <c r="AL55" s="209"/>
      <c r="AM55" s="105"/>
      <c r="AN55" s="105"/>
      <c r="AO55" s="149"/>
      <c r="AP55" s="100"/>
      <c r="AQ55" s="99"/>
      <c r="AR55" s="149"/>
      <c r="AS55" s="353"/>
      <c r="AT55" s="353"/>
      <c r="AU55" s="148"/>
      <c r="AV55" s="10"/>
      <c r="AW55" s="10"/>
      <c r="AZ55" s="10"/>
      <c r="BA55" s="10"/>
      <c r="BB55" s="10"/>
      <c r="BC55" s="10"/>
      <c r="BD55" s="10"/>
    </row>
    <row r="56" spans="1:56" ht="14.25" customHeight="1">
      <c r="A56" s="90"/>
      <c r="B56" s="1123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105"/>
      <c r="P56" s="1566"/>
      <c r="R56" s="633"/>
      <c r="T56" s="633"/>
      <c r="U56" s="1639"/>
      <c r="V56" s="1566"/>
      <c r="W56" s="1639"/>
      <c r="X56" s="1566"/>
      <c r="Y56" s="657"/>
      <c r="Z56" s="226"/>
      <c r="AA56" s="100"/>
      <c r="AB56" s="1635"/>
      <c r="AC56" s="535"/>
      <c r="AD56" s="1635"/>
      <c r="AE56" s="1592"/>
      <c r="AF56" s="1635"/>
      <c r="AG56" s="1592"/>
      <c r="AH56" s="1636"/>
      <c r="AI56" s="1592"/>
      <c r="AJ56" s="1639"/>
      <c r="AK56" s="1566"/>
      <c r="AL56" s="209"/>
      <c r="AM56" s="105"/>
      <c r="AN56" s="105"/>
      <c r="AO56" s="149"/>
      <c r="AP56" s="100"/>
      <c r="AQ56" s="99"/>
      <c r="AR56" s="149"/>
      <c r="AS56" s="13"/>
      <c r="AT56" s="13"/>
      <c r="AU56" s="150"/>
      <c r="AV56" s="10"/>
      <c r="AW56" s="10"/>
      <c r="AZ56" s="10"/>
      <c r="BA56" s="10"/>
      <c r="BB56" s="10"/>
      <c r="BC56" s="10"/>
      <c r="BD56" s="10"/>
    </row>
    <row r="57" spans="1:56" ht="12.75" customHeight="1">
      <c r="A57" s="90"/>
      <c r="B57" s="1123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1661" t="s">
        <v>613</v>
      </c>
      <c r="R57" s="1163" t="s">
        <v>163</v>
      </c>
      <c r="AA57" s="105"/>
      <c r="AB57" s="1635"/>
      <c r="AC57" s="1566"/>
      <c r="AD57" s="1635"/>
      <c r="AE57" s="633"/>
      <c r="AF57" s="1635"/>
      <c r="AG57" s="1566"/>
      <c r="AH57" s="1639"/>
      <c r="AI57" s="1566"/>
      <c r="AJ57" s="1639"/>
      <c r="AK57" s="1566"/>
      <c r="AL57" s="209"/>
      <c r="AM57" s="105"/>
      <c r="AN57" s="105"/>
      <c r="AO57" s="105"/>
      <c r="AP57" s="100"/>
      <c r="AQ57" s="99"/>
      <c r="AR57" s="149"/>
      <c r="AS57" s="13"/>
      <c r="AT57" s="13"/>
      <c r="AU57" s="367"/>
      <c r="AV57" s="10"/>
      <c r="AW57" s="10"/>
      <c r="AZ57" s="10"/>
      <c r="BA57" s="10"/>
      <c r="BB57" s="10"/>
      <c r="BC57" s="10"/>
      <c r="BD57" s="10"/>
    </row>
    <row r="58" spans="1:56" ht="13.5" customHeight="1" thickBot="1">
      <c r="A58" s="90"/>
      <c r="B58" s="1123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1662" t="s">
        <v>614</v>
      </c>
      <c r="Q58" s="546" t="s">
        <v>615</v>
      </c>
      <c r="U58" t="s">
        <v>616</v>
      </c>
      <c r="AA58" s="105"/>
      <c r="AB58" s="1635"/>
      <c r="AC58" s="1566"/>
      <c r="AD58" s="1635"/>
      <c r="AE58" s="633"/>
      <c r="AF58" s="1635"/>
      <c r="AG58" s="1566"/>
      <c r="AH58" s="1639"/>
      <c r="AI58" s="1566"/>
      <c r="AJ58" s="1639"/>
      <c r="AK58" s="1566"/>
      <c r="AL58" s="209"/>
      <c r="AM58" s="105"/>
      <c r="AN58" s="105"/>
      <c r="AO58" s="105"/>
      <c r="AP58" s="10"/>
      <c r="AQ58" s="10"/>
      <c r="AR58" s="10"/>
      <c r="AS58" s="10"/>
      <c r="AT58" s="10"/>
      <c r="AU58" s="10"/>
      <c r="AV58" s="10"/>
      <c r="AW58" s="10"/>
      <c r="AZ58" s="10"/>
      <c r="BA58" s="10"/>
      <c r="BB58" s="10"/>
      <c r="BC58" s="10"/>
      <c r="BD58" s="10"/>
    </row>
    <row r="59" spans="1:56" ht="15" customHeight="1" thickBot="1">
      <c r="A59" s="90"/>
      <c r="B59" s="1123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2" t="s">
        <v>618</v>
      </c>
      <c r="P59" s="1663"/>
      <c r="Q59" s="1663"/>
      <c r="R59" s="183" t="s">
        <v>617</v>
      </c>
      <c r="S59" s="1663"/>
      <c r="T59" s="1663"/>
      <c r="U59" s="1663"/>
      <c r="Y59" s="286" t="s">
        <v>605</v>
      </c>
      <c r="Z59" s="1664"/>
      <c r="AL59" s="286" t="s">
        <v>605</v>
      </c>
      <c r="AM59" s="1623"/>
      <c r="AN59" s="105"/>
      <c r="AO59" s="105"/>
      <c r="AP59" s="10"/>
      <c r="AQ59" s="10"/>
      <c r="AR59" s="10"/>
      <c r="AS59" s="10"/>
      <c r="AT59" s="10"/>
      <c r="AU59" s="10"/>
      <c r="AV59" s="10"/>
      <c r="AW59" s="10"/>
      <c r="AZ59" s="10"/>
      <c r="BA59" s="10"/>
      <c r="BB59" s="10"/>
      <c r="BC59" s="10"/>
      <c r="BD59" s="10"/>
    </row>
    <row r="60" spans="1:56" ht="16.5" customHeight="1" thickBot="1">
      <c r="A60" s="90"/>
      <c r="B60" s="1063" t="s">
        <v>284</v>
      </c>
      <c r="C60" s="90"/>
      <c r="D60" s="90"/>
      <c r="E60" s="90"/>
      <c r="F60" s="978"/>
      <c r="G60" s="978"/>
      <c r="H60" s="978"/>
      <c r="I60" s="90"/>
      <c r="J60" s="90"/>
      <c r="K60" s="978"/>
      <c r="L60" s="90"/>
      <c r="M60" s="90"/>
      <c r="N60" s="286" t="s">
        <v>635</v>
      </c>
      <c r="O60" s="1624" t="s">
        <v>606</v>
      </c>
      <c r="P60" s="1625"/>
      <c r="Q60" s="1624" t="s">
        <v>607</v>
      </c>
      <c r="R60" s="1625"/>
      <c r="S60" s="1624" t="s">
        <v>612</v>
      </c>
      <c r="T60" s="1625"/>
      <c r="U60" s="1624" t="s">
        <v>609</v>
      </c>
      <c r="V60" s="1625"/>
      <c r="W60" s="1624" t="s">
        <v>610</v>
      </c>
      <c r="X60" s="1625"/>
      <c r="Y60" s="1626" t="s">
        <v>529</v>
      </c>
      <c r="Z60" s="57"/>
      <c r="AA60" s="1714" t="s">
        <v>112</v>
      </c>
      <c r="AB60" s="1713" t="s">
        <v>606</v>
      </c>
      <c r="AC60" s="1625"/>
      <c r="AD60" s="1624" t="s">
        <v>607</v>
      </c>
      <c r="AE60" s="1625"/>
      <c r="AF60" s="1624" t="s">
        <v>608</v>
      </c>
      <c r="AG60" s="1625"/>
      <c r="AH60" s="1624" t="s">
        <v>609</v>
      </c>
      <c r="AI60" s="1625"/>
      <c r="AJ60" s="1624" t="s">
        <v>610</v>
      </c>
      <c r="AK60" s="1625"/>
      <c r="AL60" s="1626" t="s">
        <v>529</v>
      </c>
      <c r="AM60" s="46"/>
      <c r="AO60" s="105"/>
      <c r="AP60" s="10"/>
      <c r="AQ60" s="10"/>
      <c r="AR60" s="10"/>
      <c r="AS60" s="10"/>
      <c r="AT60" s="10"/>
      <c r="AU60" s="10"/>
      <c r="AV60" s="10"/>
      <c r="AW60" s="10"/>
      <c r="AZ60" s="10"/>
      <c r="BA60" s="10"/>
      <c r="BB60" s="10"/>
      <c r="BC60" s="10"/>
      <c r="BD60" s="10"/>
    </row>
    <row r="61" spans="1:56" ht="15.75" customHeight="1" thickBot="1">
      <c r="A61" s="90"/>
      <c r="B61" s="90"/>
      <c r="C61" s="1159" t="s">
        <v>310</v>
      </c>
      <c r="D61" s="90"/>
      <c r="E61" s="1160"/>
      <c r="F61" s="90"/>
      <c r="G61" s="90"/>
      <c r="H61" s="90"/>
      <c r="I61" s="90"/>
      <c r="J61" s="1161" t="s">
        <v>135</v>
      </c>
      <c r="K61" s="90"/>
      <c r="L61" s="90"/>
      <c r="M61" s="90"/>
      <c r="N61" s="1657" t="s">
        <v>434</v>
      </c>
      <c r="O61" s="1658" t="s">
        <v>113</v>
      </c>
      <c r="P61" s="1659" t="s">
        <v>114</v>
      </c>
      <c r="Q61" s="1658" t="s">
        <v>113</v>
      </c>
      <c r="R61" s="1659" t="s">
        <v>114</v>
      </c>
      <c r="S61" s="1658" t="s">
        <v>113</v>
      </c>
      <c r="T61" s="1659" t="s">
        <v>114</v>
      </c>
      <c r="U61" s="1658" t="s">
        <v>113</v>
      </c>
      <c r="V61" s="1660" t="s">
        <v>114</v>
      </c>
      <c r="W61" s="1658" t="s">
        <v>113</v>
      </c>
      <c r="X61" s="1659" t="s">
        <v>114</v>
      </c>
      <c r="Y61" s="1665" t="s">
        <v>113</v>
      </c>
      <c r="Z61" s="1666" t="s">
        <v>114</v>
      </c>
      <c r="AA61" s="72" t="s">
        <v>59</v>
      </c>
      <c r="AB61" s="1622" t="s">
        <v>113</v>
      </c>
      <c r="AC61" s="1627" t="s">
        <v>114</v>
      </c>
      <c r="AD61" s="1622" t="s">
        <v>113</v>
      </c>
      <c r="AE61" s="1627" t="s">
        <v>114</v>
      </c>
      <c r="AF61" s="1622" t="s">
        <v>113</v>
      </c>
      <c r="AG61" s="1627" t="s">
        <v>114</v>
      </c>
      <c r="AH61" s="1622" t="s">
        <v>113</v>
      </c>
      <c r="AI61" s="1627" t="s">
        <v>114</v>
      </c>
      <c r="AJ61" s="1622" t="s">
        <v>113</v>
      </c>
      <c r="AK61" s="1627" t="s">
        <v>114</v>
      </c>
      <c r="AL61" s="1628" t="s">
        <v>113</v>
      </c>
      <c r="AM61" s="1629" t="s">
        <v>114</v>
      </c>
      <c r="AO61" s="105"/>
      <c r="AP61" s="10"/>
      <c r="AQ61" s="10"/>
      <c r="AR61" s="10"/>
      <c r="AS61" s="10"/>
      <c r="AT61" s="10"/>
      <c r="AU61" s="10"/>
      <c r="AV61" s="10"/>
      <c r="AW61" s="10"/>
      <c r="AZ61" s="10"/>
      <c r="BA61" s="10"/>
      <c r="BB61" s="10"/>
      <c r="BC61" s="10"/>
      <c r="BD61" s="10"/>
    </row>
    <row r="62" spans="1:56">
      <c r="A62" s="978" t="s">
        <v>439</v>
      </c>
      <c r="B62" s="978"/>
      <c r="C62" s="1162"/>
      <c r="D62" s="90"/>
      <c r="E62" s="1163" t="s">
        <v>163</v>
      </c>
      <c r="F62" s="90"/>
      <c r="G62" s="90"/>
      <c r="H62" s="1164" t="s">
        <v>878</v>
      </c>
      <c r="I62" s="90"/>
      <c r="J62" s="1165"/>
      <c r="K62" s="90"/>
      <c r="L62" s="90"/>
      <c r="M62" s="90"/>
      <c r="N62" s="607" t="s">
        <v>154</v>
      </c>
      <c r="O62" s="1652">
        <f>C73</f>
        <v>40</v>
      </c>
      <c r="P62" s="1575">
        <f>C73</f>
        <v>40</v>
      </c>
      <c r="Q62" s="1652">
        <f>C81</f>
        <v>40</v>
      </c>
      <c r="R62" s="1575">
        <f>C81</f>
        <v>40</v>
      </c>
      <c r="S62" s="1652">
        <f>C93</f>
        <v>40</v>
      </c>
      <c r="T62" s="1575">
        <f>C93</f>
        <v>40</v>
      </c>
      <c r="U62" s="1633">
        <f t="shared" ref="U62:U69" si="48">O62+Q62</f>
        <v>80</v>
      </c>
      <c r="V62" s="1576">
        <f t="shared" ref="V62:V69" si="49">P62+R62</f>
        <v>80</v>
      </c>
      <c r="W62" s="1632">
        <f t="shared" ref="W62:W69" si="50">Q62+S62</f>
        <v>80</v>
      </c>
      <c r="X62" s="1572">
        <f t="shared" ref="X62:X69" si="51">R62+T62</f>
        <v>80</v>
      </c>
      <c r="Y62" s="1728">
        <f t="shared" ref="Y62:Y69" si="52">O62+Q62+S62</f>
        <v>120</v>
      </c>
      <c r="Z62" s="619">
        <f t="shared" ref="Z62:Z69" si="53">P62+R62+T62</f>
        <v>120</v>
      </c>
      <c r="AA62" s="190" t="s">
        <v>149</v>
      </c>
      <c r="AB62" s="1632"/>
      <c r="AC62" s="1606"/>
      <c r="AD62" s="1632"/>
      <c r="AE62" s="1603"/>
      <c r="AF62" s="1632"/>
      <c r="AG62" s="1604"/>
      <c r="AH62" s="1633">
        <f t="shared" ref="AH62:AH65" si="54">AB62+AD62</f>
        <v>0</v>
      </c>
      <c r="AI62" s="1576">
        <f t="shared" ref="AI62:AI65" si="55">AC62+AE62</f>
        <v>0</v>
      </c>
      <c r="AJ62" s="1630">
        <f t="shared" ref="AJ62:AJ65" si="56">AD62+AF62</f>
        <v>0</v>
      </c>
      <c r="AK62" s="1605">
        <f t="shared" ref="AK62:AK65" si="57">AE62+AG62</f>
        <v>0</v>
      </c>
      <c r="AL62" s="1645">
        <f t="shared" ref="AL62:AL65" si="58">AB62+AD62+AF62</f>
        <v>0</v>
      </c>
      <c r="AM62" s="616">
        <f t="shared" ref="AM62:AM65" si="59">AC62+AE62+AG62</f>
        <v>0</v>
      </c>
      <c r="AO62" s="105"/>
      <c r="AY62" s="10"/>
      <c r="AZ62" s="10"/>
      <c r="BA62" s="10"/>
      <c r="BB62" s="10"/>
      <c r="BC62" s="10"/>
      <c r="BD62" s="10"/>
    </row>
    <row r="63" spans="1:56" ht="15" thickBot="1">
      <c r="A63" s="105"/>
      <c r="B63" s="11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90"/>
      <c r="N63" s="607" t="s">
        <v>153</v>
      </c>
      <c r="O63" s="1653">
        <f>C72</f>
        <v>40</v>
      </c>
      <c r="P63" s="1577">
        <f>C72</f>
        <v>40</v>
      </c>
      <c r="Q63" s="1653">
        <f>C80</f>
        <v>60</v>
      </c>
      <c r="R63" s="1577">
        <f>C80</f>
        <v>60</v>
      </c>
      <c r="S63" s="1653"/>
      <c r="T63" s="1577"/>
      <c r="U63" s="1633">
        <f t="shared" si="48"/>
        <v>100</v>
      </c>
      <c r="V63" s="1576">
        <f t="shared" si="49"/>
        <v>100</v>
      </c>
      <c r="W63" s="1632">
        <f t="shared" si="50"/>
        <v>60</v>
      </c>
      <c r="X63" s="1572">
        <f t="shared" si="51"/>
        <v>60</v>
      </c>
      <c r="Y63" s="1728">
        <f t="shared" si="52"/>
        <v>100</v>
      </c>
      <c r="Z63" s="619">
        <f t="shared" si="53"/>
        <v>100</v>
      </c>
      <c r="AA63" s="190" t="s">
        <v>62</v>
      </c>
      <c r="AB63" s="1632"/>
      <c r="AC63" s="1607"/>
      <c r="AD63" s="1632"/>
      <c r="AE63" s="1603"/>
      <c r="AF63" s="1632"/>
      <c r="AG63" s="1604"/>
      <c r="AH63" s="1633">
        <f t="shared" si="54"/>
        <v>0</v>
      </c>
      <c r="AI63" s="1576">
        <f t="shared" si="55"/>
        <v>0</v>
      </c>
      <c r="AJ63" s="1630">
        <f t="shared" si="56"/>
        <v>0</v>
      </c>
      <c r="AK63" s="1605">
        <f t="shared" si="57"/>
        <v>0</v>
      </c>
      <c r="AL63" s="1645">
        <f t="shared" si="58"/>
        <v>0</v>
      </c>
      <c r="AM63" s="616">
        <f t="shared" si="59"/>
        <v>0</v>
      </c>
      <c r="AO63" s="105"/>
      <c r="AY63" s="10"/>
      <c r="AZ63" s="10"/>
      <c r="BA63" s="10"/>
      <c r="BB63" s="10"/>
      <c r="BC63" s="10"/>
      <c r="BD63" s="10"/>
    </row>
    <row r="64" spans="1:56" ht="12.75" customHeight="1">
      <c r="A64" s="620" t="s">
        <v>2</v>
      </c>
      <c r="B64" s="623" t="s">
        <v>3</v>
      </c>
      <c r="C64" s="622" t="s">
        <v>4</v>
      </c>
      <c r="D64" s="604" t="s">
        <v>61</v>
      </c>
      <c r="E64" s="112"/>
      <c r="F64" s="112"/>
      <c r="G64" s="112"/>
      <c r="H64" s="112"/>
      <c r="I64" s="112"/>
      <c r="J64" s="112"/>
      <c r="K64" s="112"/>
      <c r="L64" s="242"/>
      <c r="M64" s="90"/>
      <c r="N64" s="75" t="s">
        <v>86</v>
      </c>
      <c r="O64" s="1653"/>
      <c r="P64" s="1578"/>
      <c r="Q64" s="1653"/>
      <c r="R64" s="1578"/>
      <c r="S64" s="1653">
        <f>K93</f>
        <v>1.35</v>
      </c>
      <c r="T64" s="1579">
        <f>L93</f>
        <v>1.35</v>
      </c>
      <c r="U64" s="1633">
        <f t="shared" si="48"/>
        <v>0</v>
      </c>
      <c r="V64" s="1576">
        <f t="shared" si="49"/>
        <v>0</v>
      </c>
      <c r="W64" s="1632">
        <f t="shared" si="50"/>
        <v>1.35</v>
      </c>
      <c r="X64" s="1572">
        <f t="shared" si="51"/>
        <v>1.35</v>
      </c>
      <c r="Y64" s="1728">
        <f t="shared" si="52"/>
        <v>1.35</v>
      </c>
      <c r="Z64" s="619">
        <f t="shared" si="53"/>
        <v>1.35</v>
      </c>
      <c r="AA64" s="629" t="s">
        <v>64</v>
      </c>
      <c r="AB64" s="1632"/>
      <c r="AC64" s="1608"/>
      <c r="AD64" s="1632"/>
      <c r="AE64" s="1603"/>
      <c r="AF64" s="1632"/>
      <c r="AG64" s="1604"/>
      <c r="AH64" s="1633">
        <f t="shared" si="54"/>
        <v>0</v>
      </c>
      <c r="AI64" s="1576">
        <f t="shared" si="55"/>
        <v>0</v>
      </c>
      <c r="AJ64" s="1630">
        <f t="shared" si="56"/>
        <v>0</v>
      </c>
      <c r="AK64" s="1605">
        <f t="shared" si="57"/>
        <v>0</v>
      </c>
      <c r="AL64" s="1645">
        <f t="shared" si="58"/>
        <v>0</v>
      </c>
      <c r="AM64" s="616">
        <f t="shared" si="59"/>
        <v>0</v>
      </c>
      <c r="AO64" s="105"/>
      <c r="AY64" s="10"/>
      <c r="AZ64" s="10"/>
      <c r="BA64" s="10"/>
      <c r="BB64" s="10"/>
      <c r="BC64" s="10"/>
      <c r="BD64" s="10"/>
    </row>
    <row r="65" spans="1:56" ht="15" thickBot="1">
      <c r="A65" s="621" t="s">
        <v>5</v>
      </c>
      <c r="B65" s="624"/>
      <c r="C65" s="99" t="s">
        <v>63</v>
      </c>
      <c r="D65" s="734"/>
      <c r="E65" s="105"/>
      <c r="F65" s="105"/>
      <c r="G65" s="145"/>
      <c r="H65" s="105"/>
      <c r="I65" s="105"/>
      <c r="J65" s="626"/>
      <c r="K65" s="998"/>
      <c r="L65" s="999"/>
      <c r="M65" s="90"/>
      <c r="N65" s="76" t="s">
        <v>155</v>
      </c>
      <c r="O65" s="1654">
        <f t="shared" ref="O65:T65" si="60">AB103</f>
        <v>54.4</v>
      </c>
      <c r="P65" s="1580">
        <f t="shared" si="60"/>
        <v>54.4</v>
      </c>
      <c r="Q65" s="1654">
        <f t="shared" si="60"/>
        <v>0</v>
      </c>
      <c r="R65" s="1580">
        <f t="shared" si="60"/>
        <v>0</v>
      </c>
      <c r="S65" s="1654">
        <f t="shared" si="60"/>
        <v>20.7</v>
      </c>
      <c r="T65" s="1580">
        <f t="shared" si="60"/>
        <v>20.7</v>
      </c>
      <c r="U65" s="1633">
        <f t="shared" si="48"/>
        <v>54.4</v>
      </c>
      <c r="V65" s="1576">
        <f t="shared" si="49"/>
        <v>54.4</v>
      </c>
      <c r="W65" s="1632">
        <f t="shared" si="50"/>
        <v>20.7</v>
      </c>
      <c r="X65" s="1572">
        <f t="shared" si="51"/>
        <v>20.7</v>
      </c>
      <c r="Y65" s="1728">
        <f t="shared" si="52"/>
        <v>75.099999999999994</v>
      </c>
      <c r="Z65" s="619">
        <f t="shared" si="53"/>
        <v>75.099999999999994</v>
      </c>
      <c r="AA65" s="629" t="s">
        <v>66</v>
      </c>
      <c r="AB65" s="1632"/>
      <c r="AC65" s="1609"/>
      <c r="AD65" s="1632"/>
      <c r="AE65" s="1603"/>
      <c r="AF65" s="1632"/>
      <c r="AG65" s="1604"/>
      <c r="AH65" s="1633">
        <f t="shared" si="54"/>
        <v>0</v>
      </c>
      <c r="AI65" s="1576">
        <f t="shared" si="55"/>
        <v>0</v>
      </c>
      <c r="AJ65" s="1630">
        <f t="shared" si="56"/>
        <v>0</v>
      </c>
      <c r="AK65" s="1605">
        <f t="shared" si="57"/>
        <v>0</v>
      </c>
      <c r="AL65" s="1645">
        <f t="shared" si="58"/>
        <v>0</v>
      </c>
      <c r="AM65" s="616">
        <f t="shared" si="59"/>
        <v>0</v>
      </c>
      <c r="AO65" s="105"/>
      <c r="AY65" s="10"/>
      <c r="AZ65" s="10"/>
      <c r="BA65" s="10"/>
      <c r="BB65" s="10"/>
      <c r="BC65" s="10"/>
      <c r="BD65" s="10"/>
    </row>
    <row r="66" spans="1:56" ht="16.2" thickBot="1">
      <c r="A66" s="701" t="s">
        <v>342</v>
      </c>
      <c r="B66" s="1150"/>
      <c r="C66" s="1205"/>
      <c r="D66" s="1206"/>
      <c r="E66" s="1144" t="s">
        <v>341</v>
      </c>
      <c r="F66" s="1207"/>
      <c r="G66" s="124"/>
      <c r="H66" s="124"/>
      <c r="I66" s="111"/>
      <c r="J66" s="1021" t="s">
        <v>202</v>
      </c>
      <c r="K66" s="698"/>
      <c r="L66" s="986"/>
      <c r="M66" s="1150"/>
      <c r="N66" s="607" t="s">
        <v>117</v>
      </c>
      <c r="O66" s="1653"/>
      <c r="P66" s="1575"/>
      <c r="Q66" s="1653">
        <f>E77</f>
        <v>20</v>
      </c>
      <c r="R66" s="1575">
        <f>F77</f>
        <v>20</v>
      </c>
      <c r="S66" s="1653"/>
      <c r="T66" s="1575"/>
      <c r="U66" s="1633">
        <f t="shared" si="48"/>
        <v>20</v>
      </c>
      <c r="V66" s="1576">
        <f t="shared" si="49"/>
        <v>20</v>
      </c>
      <c r="W66" s="1632">
        <f t="shared" si="50"/>
        <v>20</v>
      </c>
      <c r="X66" s="1572">
        <f t="shared" si="51"/>
        <v>20</v>
      </c>
      <c r="Y66" s="1728">
        <f t="shared" si="52"/>
        <v>20</v>
      </c>
      <c r="Z66" s="619">
        <f t="shared" si="53"/>
        <v>20</v>
      </c>
      <c r="AA66" s="629" t="s">
        <v>151</v>
      </c>
      <c r="AB66" s="1632"/>
      <c r="AC66" s="1608"/>
      <c r="AD66" s="1632"/>
      <c r="AE66" s="1603"/>
      <c r="AF66" s="1632"/>
      <c r="AG66" s="1604"/>
      <c r="AH66" s="1633">
        <f t="shared" ref="AH66:AH78" si="61">AB66+AD66</f>
        <v>0</v>
      </c>
      <c r="AI66" s="1576">
        <f t="shared" ref="AI66:AI78" si="62">AC66+AE66</f>
        <v>0</v>
      </c>
      <c r="AJ66" s="1630">
        <f t="shared" ref="AJ66:AJ78" si="63">AD66+AF66</f>
        <v>0</v>
      </c>
      <c r="AK66" s="1605">
        <f t="shared" ref="AK66:AK78" si="64">AE66+AG66</f>
        <v>0</v>
      </c>
      <c r="AL66" s="1645">
        <f t="shared" ref="AL66:AL78" si="65">AB66+AD66+AF66</f>
        <v>0</v>
      </c>
      <c r="AM66" s="616">
        <f t="shared" ref="AM66:AM78" si="66">AC66+AE66+AG66</f>
        <v>0</v>
      </c>
      <c r="AO66" s="105"/>
      <c r="AY66" s="10"/>
      <c r="AZ66" s="10"/>
      <c r="BA66" s="10"/>
      <c r="BB66" s="10"/>
      <c r="BC66" s="10"/>
      <c r="BD66" s="10"/>
    </row>
    <row r="67" spans="1:56" ht="15" thickBot="1">
      <c r="A67" s="584"/>
      <c r="B67" s="370" t="s">
        <v>182</v>
      </c>
      <c r="C67" s="596"/>
      <c r="D67" s="231" t="s">
        <v>112</v>
      </c>
      <c r="E67" s="1014" t="s">
        <v>113</v>
      </c>
      <c r="F67" s="848" t="s">
        <v>114</v>
      </c>
      <c r="G67" s="1208" t="s">
        <v>112</v>
      </c>
      <c r="H67" s="1209" t="s">
        <v>113</v>
      </c>
      <c r="I67" s="1210" t="s">
        <v>114</v>
      </c>
      <c r="J67" s="1022" t="s">
        <v>283</v>
      </c>
      <c r="K67" s="1211"/>
      <c r="L67" s="1212"/>
      <c r="M67" s="90"/>
      <c r="N67" s="485" t="s">
        <v>44</v>
      </c>
      <c r="O67" s="1653"/>
      <c r="P67" s="1575"/>
      <c r="Q67" s="1653"/>
      <c r="R67" s="1575"/>
      <c r="S67" s="1653"/>
      <c r="T67" s="1575"/>
      <c r="U67" s="1633">
        <f t="shared" si="48"/>
        <v>0</v>
      </c>
      <c r="V67" s="1576">
        <f t="shared" si="49"/>
        <v>0</v>
      </c>
      <c r="W67" s="1632">
        <f t="shared" si="50"/>
        <v>0</v>
      </c>
      <c r="X67" s="1572">
        <f t="shared" si="51"/>
        <v>0</v>
      </c>
      <c r="Y67" s="1728">
        <f t="shared" si="52"/>
        <v>0</v>
      </c>
      <c r="Z67" s="619">
        <f t="shared" si="53"/>
        <v>0</v>
      </c>
      <c r="AA67" s="629" t="s">
        <v>145</v>
      </c>
      <c r="AB67" s="1632"/>
      <c r="AC67" s="1608"/>
      <c r="AD67" s="1632"/>
      <c r="AE67" s="1603"/>
      <c r="AF67" s="1632"/>
      <c r="AG67" s="1604"/>
      <c r="AH67" s="1633">
        <f t="shared" si="61"/>
        <v>0</v>
      </c>
      <c r="AI67" s="1576">
        <f t="shared" si="62"/>
        <v>0</v>
      </c>
      <c r="AJ67" s="1630">
        <f t="shared" si="63"/>
        <v>0</v>
      </c>
      <c r="AK67" s="1605">
        <f t="shared" si="64"/>
        <v>0</v>
      </c>
      <c r="AL67" s="1645">
        <f t="shared" si="65"/>
        <v>0</v>
      </c>
      <c r="AM67" s="616">
        <f t="shared" si="66"/>
        <v>0</v>
      </c>
      <c r="AY67" s="10"/>
      <c r="AZ67" s="10"/>
      <c r="BA67" s="10"/>
      <c r="BB67" s="10"/>
      <c r="BC67" s="10"/>
      <c r="BD67" s="10"/>
    </row>
    <row r="68" spans="1:56" ht="15" thickBot="1">
      <c r="A68" s="2607" t="s">
        <v>548</v>
      </c>
      <c r="B68" s="255" t="s">
        <v>780</v>
      </c>
      <c r="C68" s="1213">
        <v>80</v>
      </c>
      <c r="D68" s="1214" t="s">
        <v>93</v>
      </c>
      <c r="E68" s="245">
        <v>110</v>
      </c>
      <c r="F68" s="1215">
        <v>94.8</v>
      </c>
      <c r="G68" s="263" t="s">
        <v>88</v>
      </c>
      <c r="H68" s="264">
        <v>114.3</v>
      </c>
      <c r="I68" s="270">
        <v>114.3</v>
      </c>
      <c r="J68" s="1007" t="s">
        <v>112</v>
      </c>
      <c r="K68" s="982" t="s">
        <v>113</v>
      </c>
      <c r="L68" s="983" t="s">
        <v>114</v>
      </c>
      <c r="M68" s="90"/>
      <c r="N68" s="79" t="s">
        <v>74</v>
      </c>
      <c r="O68" s="1653">
        <f t="shared" ref="O68:T68" si="67">AB74</f>
        <v>128.5</v>
      </c>
      <c r="P68" s="1581">
        <f t="shared" si="67"/>
        <v>110.8</v>
      </c>
      <c r="Q68" s="1653">
        <f t="shared" si="67"/>
        <v>138.05000000000001</v>
      </c>
      <c r="R68" s="1581">
        <f t="shared" si="67"/>
        <v>111.9</v>
      </c>
      <c r="S68" s="1653">
        <f t="shared" si="67"/>
        <v>21.16</v>
      </c>
      <c r="T68" s="1581">
        <f t="shared" si="67"/>
        <v>17.100000000000001</v>
      </c>
      <c r="U68" s="1633">
        <f t="shared" si="48"/>
        <v>266.55</v>
      </c>
      <c r="V68" s="1576">
        <f t="shared" si="49"/>
        <v>222.7</v>
      </c>
      <c r="W68" s="1632">
        <f t="shared" si="50"/>
        <v>159.21</v>
      </c>
      <c r="X68" s="1572">
        <f t="shared" si="51"/>
        <v>129</v>
      </c>
      <c r="Y68" s="1728">
        <f t="shared" si="52"/>
        <v>287.71000000000004</v>
      </c>
      <c r="Z68" s="619">
        <f t="shared" si="53"/>
        <v>239.79999999999998</v>
      </c>
      <c r="AA68" s="629" t="s">
        <v>95</v>
      </c>
      <c r="AB68" s="1632">
        <f>E71</f>
        <v>9.6</v>
      </c>
      <c r="AC68" s="1610">
        <f>F71</f>
        <v>8</v>
      </c>
      <c r="AD68" s="1632">
        <f>E79+K78</f>
        <v>30</v>
      </c>
      <c r="AE68" s="1615">
        <f>F79+L78</f>
        <v>24.4</v>
      </c>
      <c r="AF68" s="1632"/>
      <c r="AG68" s="1604"/>
      <c r="AH68" s="1633">
        <f t="shared" si="61"/>
        <v>39.6</v>
      </c>
      <c r="AI68" s="1576">
        <f t="shared" si="62"/>
        <v>32.4</v>
      </c>
      <c r="AJ68" s="1630">
        <f t="shared" si="63"/>
        <v>30</v>
      </c>
      <c r="AK68" s="1605">
        <f t="shared" si="64"/>
        <v>24.4</v>
      </c>
      <c r="AL68" s="1645">
        <f t="shared" si="65"/>
        <v>39.6</v>
      </c>
      <c r="AM68" s="616">
        <f t="shared" si="66"/>
        <v>32.4</v>
      </c>
      <c r="AY68" s="10"/>
      <c r="AZ68" s="10"/>
      <c r="BA68" s="10"/>
      <c r="BB68" s="10"/>
      <c r="BC68" s="10"/>
      <c r="BD68" s="10"/>
    </row>
    <row r="69" spans="1:56" ht="12.75" customHeight="1">
      <c r="A69" s="202" t="s">
        <v>670</v>
      </c>
      <c r="B69" s="266" t="s">
        <v>107</v>
      </c>
      <c r="C69" s="1219" t="s">
        <v>441</v>
      </c>
      <c r="D69" s="1004" t="s">
        <v>108</v>
      </c>
      <c r="E69" s="1220">
        <v>54.4</v>
      </c>
      <c r="F69" s="1221">
        <v>54.4</v>
      </c>
      <c r="G69" s="1303" t="s">
        <v>567</v>
      </c>
      <c r="H69" s="247"/>
      <c r="I69" s="2777">
        <v>1.5003</v>
      </c>
      <c r="J69" s="132" t="s">
        <v>94</v>
      </c>
      <c r="K69" s="131">
        <v>20</v>
      </c>
      <c r="L69" s="984">
        <v>20</v>
      </c>
      <c r="M69" s="90"/>
      <c r="N69" s="79" t="s">
        <v>783</v>
      </c>
      <c r="O69" s="1653">
        <f t="shared" ref="O69:T69" si="68">AB78</f>
        <v>2.8</v>
      </c>
      <c r="P69" s="1667">
        <f t="shared" si="68"/>
        <v>2.8</v>
      </c>
      <c r="Q69" s="1653">
        <f t="shared" si="68"/>
        <v>22.4</v>
      </c>
      <c r="R69" s="1581">
        <f t="shared" si="68"/>
        <v>22.4</v>
      </c>
      <c r="S69" s="1653">
        <f t="shared" si="68"/>
        <v>0</v>
      </c>
      <c r="T69" s="1581">
        <f t="shared" si="68"/>
        <v>0</v>
      </c>
      <c r="U69" s="1633">
        <f t="shared" si="48"/>
        <v>25.2</v>
      </c>
      <c r="V69" s="1576">
        <f t="shared" si="49"/>
        <v>25.2</v>
      </c>
      <c r="W69" s="1632">
        <f t="shared" si="50"/>
        <v>22.4</v>
      </c>
      <c r="X69" s="1572">
        <f t="shared" si="51"/>
        <v>22.4</v>
      </c>
      <c r="Y69" s="1728">
        <f t="shared" si="52"/>
        <v>25.2</v>
      </c>
      <c r="Z69" s="619">
        <f t="shared" si="53"/>
        <v>25.2</v>
      </c>
      <c r="AA69" s="629" t="s">
        <v>72</v>
      </c>
      <c r="AB69" s="1632">
        <f>E72</f>
        <v>28.5</v>
      </c>
      <c r="AC69" s="1608">
        <f>F72</f>
        <v>22.8</v>
      </c>
      <c r="AD69" s="1632">
        <f>E78+K76</f>
        <v>87.4</v>
      </c>
      <c r="AE69" s="1603">
        <f>F78+L76</f>
        <v>70</v>
      </c>
      <c r="AF69" s="1632">
        <f>H93</f>
        <v>21.16</v>
      </c>
      <c r="AG69" s="1604">
        <f>I93</f>
        <v>17.100000000000001</v>
      </c>
      <c r="AH69" s="1633">
        <f t="shared" si="61"/>
        <v>115.9</v>
      </c>
      <c r="AI69" s="1576">
        <f t="shared" si="62"/>
        <v>92.8</v>
      </c>
      <c r="AJ69" s="1630">
        <f t="shared" si="63"/>
        <v>108.56</v>
      </c>
      <c r="AK69" s="1605">
        <f t="shared" si="64"/>
        <v>87.1</v>
      </c>
      <c r="AL69" s="1645">
        <f t="shared" si="65"/>
        <v>137.06</v>
      </c>
      <c r="AM69" s="616">
        <f t="shared" si="66"/>
        <v>109.9</v>
      </c>
      <c r="AY69" s="10"/>
      <c r="AZ69" s="10"/>
      <c r="BA69" s="10"/>
      <c r="BB69" s="10"/>
      <c r="BC69" s="10"/>
      <c r="BD69" s="10"/>
    </row>
    <row r="70" spans="1:56" ht="12.75" customHeight="1">
      <c r="A70" s="168" t="s">
        <v>421</v>
      </c>
      <c r="B70" s="285" t="s">
        <v>202</v>
      </c>
      <c r="C70" s="976">
        <v>200</v>
      </c>
      <c r="D70" s="1004" t="s">
        <v>97</v>
      </c>
      <c r="E70" s="248">
        <v>8.65</v>
      </c>
      <c r="F70" s="1005">
        <v>8.65</v>
      </c>
      <c r="J70" s="198" t="s">
        <v>49</v>
      </c>
      <c r="K70" s="247">
        <v>10</v>
      </c>
      <c r="L70" s="751">
        <v>10</v>
      </c>
      <c r="M70" s="90"/>
      <c r="N70" s="2610" t="s">
        <v>784</v>
      </c>
      <c r="O70" s="2623">
        <f>O68+O69</f>
        <v>131.30000000000001</v>
      </c>
      <c r="P70" s="2623">
        <f>SUM(P68:P69)</f>
        <v>113.6</v>
      </c>
      <c r="Q70" s="2609">
        <f>SUM(Q68:Q69)</f>
        <v>160.45000000000002</v>
      </c>
      <c r="R70" s="2609">
        <f>SUM(R68:R69)</f>
        <v>134.30000000000001</v>
      </c>
      <c r="S70" s="2609">
        <f>SUM(S68:S69)</f>
        <v>21.16</v>
      </c>
      <c r="T70" s="2609">
        <f>SUM(T68:T69)</f>
        <v>17.100000000000001</v>
      </c>
      <c r="U70" s="1633">
        <f t="shared" ref="U70:U94" si="69">O70+Q70</f>
        <v>291.75</v>
      </c>
      <c r="V70" s="1576">
        <f t="shared" ref="V70:V94" si="70">P70+R70</f>
        <v>247.9</v>
      </c>
      <c r="W70" s="1632">
        <f t="shared" ref="W70:W94" si="71">Q70+S70</f>
        <v>181.61</v>
      </c>
      <c r="X70" s="1572">
        <f t="shared" ref="X70:X94" si="72">R70+T70</f>
        <v>151.4</v>
      </c>
      <c r="Y70" s="1728">
        <f t="shared" ref="Y70:Y94" si="73">O70+Q70+S70</f>
        <v>312.91000000000003</v>
      </c>
      <c r="Z70" s="619">
        <f t="shared" ref="Z70:Z94" si="74">P70+R70+T70</f>
        <v>265</v>
      </c>
      <c r="AA70" s="629" t="s">
        <v>80</v>
      </c>
      <c r="AB70" s="1632"/>
      <c r="AC70" s="1611"/>
      <c r="AD70" s="1632"/>
      <c r="AE70" s="1603"/>
      <c r="AF70" s="1632"/>
      <c r="AG70" s="1604"/>
      <c r="AH70" s="1633">
        <f t="shared" si="61"/>
        <v>0</v>
      </c>
      <c r="AI70" s="1576">
        <f t="shared" si="62"/>
        <v>0</v>
      </c>
      <c r="AJ70" s="1630">
        <f t="shared" si="63"/>
        <v>0</v>
      </c>
      <c r="AK70" s="1605">
        <f t="shared" si="64"/>
        <v>0</v>
      </c>
      <c r="AL70" s="1645">
        <f t="shared" si="65"/>
        <v>0</v>
      </c>
      <c r="AM70" s="616">
        <f t="shared" si="66"/>
        <v>0</v>
      </c>
      <c r="AY70" s="10"/>
      <c r="AZ70" s="10"/>
      <c r="BA70" s="10"/>
      <c r="BB70" s="10"/>
      <c r="BC70" s="10"/>
      <c r="BD70" s="10"/>
    </row>
    <row r="71" spans="1:56" ht="13.5" customHeight="1" thickBot="1">
      <c r="A71" s="310" t="s">
        <v>671</v>
      </c>
      <c r="B71" s="180" t="s">
        <v>283</v>
      </c>
      <c r="C71" s="386"/>
      <c r="D71" s="1004" t="s">
        <v>192</v>
      </c>
      <c r="E71" s="248">
        <v>9.6</v>
      </c>
      <c r="F71" s="1005">
        <v>8</v>
      </c>
      <c r="J71" s="174" t="s">
        <v>366</v>
      </c>
      <c r="K71" s="1127">
        <v>0.2</v>
      </c>
      <c r="L71" s="1222">
        <v>0.2</v>
      </c>
      <c r="M71" s="90"/>
      <c r="N71" s="607" t="s">
        <v>76</v>
      </c>
      <c r="O71" s="1655">
        <f>AB83</f>
        <v>0</v>
      </c>
      <c r="P71" s="1579"/>
      <c r="Q71" s="1655">
        <f>AD83</f>
        <v>124.85</v>
      </c>
      <c r="R71" s="1575">
        <f>AE83</f>
        <v>110</v>
      </c>
      <c r="S71" s="1655">
        <f>AF83</f>
        <v>0</v>
      </c>
      <c r="T71" s="1575"/>
      <c r="U71" s="1633">
        <f t="shared" si="69"/>
        <v>124.85</v>
      </c>
      <c r="V71" s="1576">
        <f t="shared" si="70"/>
        <v>110</v>
      </c>
      <c r="W71" s="1632">
        <f t="shared" si="71"/>
        <v>124.85</v>
      </c>
      <c r="X71" s="1572">
        <f t="shared" si="72"/>
        <v>110</v>
      </c>
      <c r="Y71" s="1728">
        <f t="shared" si="73"/>
        <v>124.85</v>
      </c>
      <c r="Z71" s="619">
        <f t="shared" si="74"/>
        <v>110</v>
      </c>
      <c r="AA71" s="629" t="s">
        <v>150</v>
      </c>
      <c r="AB71" s="1632">
        <f>H74</f>
        <v>90.4</v>
      </c>
      <c r="AC71" s="1612">
        <f>I74</f>
        <v>80</v>
      </c>
      <c r="AD71" s="1632">
        <f>H78</f>
        <v>20.65</v>
      </c>
      <c r="AE71" s="1616">
        <f>I78</f>
        <v>17.5</v>
      </c>
      <c r="AF71" s="1632"/>
      <c r="AG71" s="1604"/>
      <c r="AH71" s="1633">
        <f t="shared" si="61"/>
        <v>111.05000000000001</v>
      </c>
      <c r="AI71" s="1576">
        <f t="shared" si="62"/>
        <v>97.5</v>
      </c>
      <c r="AJ71" s="1630">
        <f t="shared" si="63"/>
        <v>20.65</v>
      </c>
      <c r="AK71" s="1605">
        <f t="shared" si="64"/>
        <v>17.5</v>
      </c>
      <c r="AL71" s="1645">
        <f t="shared" si="65"/>
        <v>111.05000000000001</v>
      </c>
      <c r="AM71" s="616">
        <f t="shared" si="66"/>
        <v>97.5</v>
      </c>
      <c r="AY71" s="10"/>
      <c r="AZ71" s="10"/>
      <c r="BA71" s="10"/>
      <c r="BB71" s="10"/>
      <c r="BC71" s="10"/>
      <c r="BD71" s="10"/>
    </row>
    <row r="72" spans="1:56" ht="15" thickBot="1">
      <c r="A72" s="583" t="s">
        <v>9</v>
      </c>
      <c r="B72" s="266" t="s">
        <v>10</v>
      </c>
      <c r="C72" s="254">
        <v>40</v>
      </c>
      <c r="D72" s="1004" t="s">
        <v>72</v>
      </c>
      <c r="E72" s="248">
        <v>28.5</v>
      </c>
      <c r="F72" s="1005">
        <v>22.8</v>
      </c>
      <c r="G72" s="385" t="s">
        <v>474</v>
      </c>
      <c r="H72" s="761"/>
      <c r="I72" s="761"/>
      <c r="J72" s="263" t="s">
        <v>88</v>
      </c>
      <c r="K72" s="264">
        <v>190</v>
      </c>
      <c r="L72" s="841">
        <v>190</v>
      </c>
      <c r="M72" s="90"/>
      <c r="N72" s="608" t="s">
        <v>116</v>
      </c>
      <c r="O72" s="1653">
        <f>K69</f>
        <v>20</v>
      </c>
      <c r="P72" s="1582">
        <f>L69</f>
        <v>20</v>
      </c>
      <c r="Q72" s="1653"/>
      <c r="R72" s="1582"/>
      <c r="S72" s="1653"/>
      <c r="T72" s="1582"/>
      <c r="U72" s="1633">
        <f t="shared" si="69"/>
        <v>20</v>
      </c>
      <c r="V72" s="1576">
        <f t="shared" si="70"/>
        <v>20</v>
      </c>
      <c r="W72" s="1632">
        <f t="shared" si="71"/>
        <v>0</v>
      </c>
      <c r="X72" s="1572">
        <f t="shared" si="72"/>
        <v>0</v>
      </c>
      <c r="Y72" s="1728">
        <f t="shared" si="73"/>
        <v>20</v>
      </c>
      <c r="Z72" s="619">
        <f t="shared" si="74"/>
        <v>20</v>
      </c>
      <c r="AA72" s="629" t="s">
        <v>147</v>
      </c>
      <c r="AB72" s="1632"/>
      <c r="AC72" s="1612"/>
      <c r="AD72" s="1632"/>
      <c r="AE72" s="1603"/>
      <c r="AF72" s="1632"/>
      <c r="AG72" s="1604"/>
      <c r="AH72" s="1633">
        <f t="shared" si="61"/>
        <v>0</v>
      </c>
      <c r="AI72" s="1576">
        <f t="shared" si="62"/>
        <v>0</v>
      </c>
      <c r="AJ72" s="1630">
        <f t="shared" si="63"/>
        <v>0</v>
      </c>
      <c r="AK72" s="1605">
        <f t="shared" si="64"/>
        <v>0</v>
      </c>
      <c r="AL72" s="1645">
        <f t="shared" si="65"/>
        <v>0</v>
      </c>
      <c r="AM72" s="616">
        <f t="shared" si="66"/>
        <v>0</v>
      </c>
      <c r="AY72" s="10"/>
      <c r="AZ72" s="10"/>
      <c r="BA72" s="10"/>
      <c r="BB72" s="10"/>
      <c r="BC72" s="10"/>
      <c r="BD72" s="10"/>
    </row>
    <row r="73" spans="1:56" ht="15" thickBot="1">
      <c r="A73" s="583" t="s">
        <v>9</v>
      </c>
      <c r="B73" s="266" t="s">
        <v>575</v>
      </c>
      <c r="C73" s="254">
        <v>40</v>
      </c>
      <c r="D73" s="1004" t="s">
        <v>106</v>
      </c>
      <c r="E73" s="248">
        <v>2.8</v>
      </c>
      <c r="F73" s="1005">
        <v>2.8</v>
      </c>
      <c r="G73" s="385" t="s">
        <v>112</v>
      </c>
      <c r="H73" s="165" t="s">
        <v>113</v>
      </c>
      <c r="I73" s="1195" t="s">
        <v>114</v>
      </c>
      <c r="J73" s="1226"/>
      <c r="K73" s="1227"/>
      <c r="L73" s="1106"/>
      <c r="M73" s="90"/>
      <c r="N73" s="75" t="s">
        <v>152</v>
      </c>
      <c r="O73" s="1653">
        <f>AB88</f>
        <v>0</v>
      </c>
      <c r="P73" s="1575"/>
      <c r="Q73" s="1653">
        <f>AD88</f>
        <v>0</v>
      </c>
      <c r="R73" s="1575"/>
      <c r="S73" s="1653">
        <f>AF88</f>
        <v>0</v>
      </c>
      <c r="T73" s="1575"/>
      <c r="U73" s="1633">
        <f t="shared" si="69"/>
        <v>0</v>
      </c>
      <c r="V73" s="1576">
        <f t="shared" si="70"/>
        <v>0</v>
      </c>
      <c r="W73" s="1632">
        <f t="shared" si="71"/>
        <v>0</v>
      </c>
      <c r="X73" s="1572">
        <f t="shared" si="72"/>
        <v>0</v>
      </c>
      <c r="Y73" s="1728">
        <f t="shared" si="73"/>
        <v>0</v>
      </c>
      <c r="Z73" s="619">
        <f t="shared" si="74"/>
        <v>0</v>
      </c>
      <c r="AA73" s="631" t="s">
        <v>187</v>
      </c>
      <c r="AB73" s="1632"/>
      <c r="AC73" s="1607"/>
      <c r="AD73" s="1632"/>
      <c r="AE73" s="1603"/>
      <c r="AF73" s="1632"/>
      <c r="AG73" s="1604"/>
      <c r="AH73" s="1633">
        <f t="shared" si="61"/>
        <v>0</v>
      </c>
      <c r="AI73" s="1576">
        <f t="shared" si="62"/>
        <v>0</v>
      </c>
      <c r="AJ73" s="1630">
        <f t="shared" si="63"/>
        <v>0</v>
      </c>
      <c r="AK73" s="1605">
        <f t="shared" si="64"/>
        <v>0</v>
      </c>
      <c r="AL73" s="1645">
        <f t="shared" si="65"/>
        <v>0</v>
      </c>
      <c r="AM73" s="616">
        <f t="shared" si="66"/>
        <v>0</v>
      </c>
      <c r="AY73" s="10"/>
      <c r="AZ73" s="10"/>
      <c r="BA73" s="10"/>
      <c r="BB73" s="10"/>
      <c r="BC73" s="10"/>
      <c r="BD73" s="10"/>
    </row>
    <row r="74" spans="1:56" ht="15" thickBot="1">
      <c r="A74" s="1862" t="s">
        <v>251</v>
      </c>
      <c r="C74" s="1865">
        <f>C68+C70+C72+C73+60+160</f>
        <v>580</v>
      </c>
      <c r="D74" s="1216" t="s">
        <v>91</v>
      </c>
      <c r="E74" s="1217">
        <v>0.8</v>
      </c>
      <c r="F74" s="1218">
        <v>0.8</v>
      </c>
      <c r="G74" s="381" t="s">
        <v>179</v>
      </c>
      <c r="H74" s="990">
        <v>90.4</v>
      </c>
      <c r="I74" s="1350">
        <v>80</v>
      </c>
      <c r="J74" s="2620" t="s">
        <v>542</v>
      </c>
      <c r="K74" s="2616"/>
      <c r="L74" s="1664"/>
      <c r="M74" s="105"/>
      <c r="N74" s="203" t="s">
        <v>279</v>
      </c>
      <c r="O74" s="1653">
        <f>AB94</f>
        <v>110</v>
      </c>
      <c r="P74" s="1575">
        <f>AC94</f>
        <v>94.8</v>
      </c>
      <c r="Q74" s="1653">
        <f>AD94</f>
        <v>0</v>
      </c>
      <c r="R74" s="1579"/>
      <c r="S74" s="1653">
        <f>AF94</f>
        <v>0</v>
      </c>
      <c r="T74" s="1575"/>
      <c r="U74" s="1633">
        <f t="shared" si="69"/>
        <v>110</v>
      </c>
      <c r="V74" s="1576">
        <f t="shared" si="70"/>
        <v>94.8</v>
      </c>
      <c r="W74" s="1632">
        <f t="shared" si="71"/>
        <v>0</v>
      </c>
      <c r="X74" s="1572">
        <f t="shared" si="72"/>
        <v>0</v>
      </c>
      <c r="Y74" s="1728">
        <f t="shared" si="73"/>
        <v>110</v>
      </c>
      <c r="Z74" s="619">
        <f t="shared" si="74"/>
        <v>94.8</v>
      </c>
      <c r="AA74" s="191" t="s">
        <v>90</v>
      </c>
      <c r="AB74" s="1632">
        <f t="shared" ref="AB74:AG74" si="75">SUM(AB62:AB73)</f>
        <v>128.5</v>
      </c>
      <c r="AC74" s="1613">
        <f t="shared" si="75"/>
        <v>110.8</v>
      </c>
      <c r="AD74" s="1632">
        <f t="shared" si="75"/>
        <v>138.05000000000001</v>
      </c>
      <c r="AE74" s="1603">
        <f t="shared" si="75"/>
        <v>111.9</v>
      </c>
      <c r="AF74" s="1632">
        <f t="shared" si="75"/>
        <v>21.16</v>
      </c>
      <c r="AG74" s="1604">
        <f t="shared" si="75"/>
        <v>17.100000000000001</v>
      </c>
      <c r="AH74" s="1633">
        <f t="shared" si="61"/>
        <v>266.55</v>
      </c>
      <c r="AI74" s="1576">
        <f t="shared" si="62"/>
        <v>222.7</v>
      </c>
      <c r="AJ74" s="1630">
        <f t="shared" si="63"/>
        <v>159.21</v>
      </c>
      <c r="AK74" s="1605">
        <f t="shared" si="64"/>
        <v>129</v>
      </c>
      <c r="AL74" s="1645">
        <f t="shared" si="65"/>
        <v>287.71000000000004</v>
      </c>
      <c r="AM74" s="616">
        <f t="shared" si="66"/>
        <v>239.79999999999998</v>
      </c>
      <c r="AY74" s="10"/>
      <c r="AZ74" s="10"/>
      <c r="BA74" s="10"/>
      <c r="BB74" s="10"/>
      <c r="BC74" s="10"/>
      <c r="BD74" s="10"/>
    </row>
    <row r="75" spans="1:56" ht="14.25" customHeight="1" thickBot="1">
      <c r="A75" s="605"/>
      <c r="B75" s="370" t="s">
        <v>142</v>
      </c>
      <c r="C75" s="242"/>
      <c r="D75" s="1010" t="s">
        <v>204</v>
      </c>
      <c r="E75" s="112"/>
      <c r="F75" s="242"/>
      <c r="G75" s="1021" t="s">
        <v>361</v>
      </c>
      <c r="H75" s="112"/>
      <c r="I75" s="242"/>
      <c r="J75" s="2617" t="s">
        <v>112</v>
      </c>
      <c r="K75" s="2618" t="s">
        <v>113</v>
      </c>
      <c r="L75" s="2619" t="s">
        <v>114</v>
      </c>
      <c r="M75" s="90"/>
      <c r="N75" s="607" t="s">
        <v>304</v>
      </c>
      <c r="O75" s="1653">
        <f>AB91</f>
        <v>0</v>
      </c>
      <c r="P75" s="1579"/>
      <c r="Q75" s="1653">
        <f>AD91</f>
        <v>66.795000000000002</v>
      </c>
      <c r="R75" s="1579">
        <f>AE91</f>
        <v>59.34</v>
      </c>
      <c r="S75" s="1653">
        <f>AF91</f>
        <v>0</v>
      </c>
      <c r="T75" s="1579"/>
      <c r="U75" s="1633">
        <f t="shared" si="69"/>
        <v>66.795000000000002</v>
      </c>
      <c r="V75" s="1576">
        <f t="shared" si="70"/>
        <v>59.34</v>
      </c>
      <c r="W75" s="1632">
        <f t="shared" si="71"/>
        <v>66.795000000000002</v>
      </c>
      <c r="X75" s="1572">
        <f t="shared" si="72"/>
        <v>59.34</v>
      </c>
      <c r="Y75" s="1728">
        <f t="shared" si="73"/>
        <v>66.795000000000002</v>
      </c>
      <c r="Z75" s="619">
        <f t="shared" si="74"/>
        <v>59.34</v>
      </c>
      <c r="AA75" s="1888" t="s">
        <v>148</v>
      </c>
      <c r="AB75" s="1632"/>
      <c r="AC75" s="1610"/>
      <c r="AD75" s="1632"/>
      <c r="AE75" s="1603"/>
      <c r="AF75" s="1632"/>
      <c r="AG75" s="1604"/>
      <c r="AH75" s="1633">
        <f t="shared" si="61"/>
        <v>0</v>
      </c>
      <c r="AI75" s="1576">
        <f t="shared" si="62"/>
        <v>0</v>
      </c>
      <c r="AJ75" s="1630">
        <f t="shared" si="63"/>
        <v>0</v>
      </c>
      <c r="AK75" s="1605">
        <f t="shared" si="64"/>
        <v>0</v>
      </c>
      <c r="AL75" s="1902">
        <f t="shared" si="65"/>
        <v>0</v>
      </c>
      <c r="AM75" s="1903">
        <f t="shared" si="66"/>
        <v>0</v>
      </c>
      <c r="AY75" s="10"/>
      <c r="AZ75" s="10"/>
      <c r="BA75" s="10"/>
      <c r="BB75" s="10"/>
      <c r="BC75" s="10"/>
      <c r="BD75" s="10"/>
    </row>
    <row r="76" spans="1:56" ht="15.75" customHeight="1" thickBot="1">
      <c r="A76" s="1261" t="s">
        <v>541</v>
      </c>
      <c r="B76" s="266" t="s">
        <v>542</v>
      </c>
      <c r="C76" s="254">
        <v>80</v>
      </c>
      <c r="D76" s="997" t="s">
        <v>112</v>
      </c>
      <c r="E76" s="165" t="s">
        <v>113</v>
      </c>
      <c r="F76" s="166" t="s">
        <v>114</v>
      </c>
      <c r="G76" s="997" t="s">
        <v>112</v>
      </c>
      <c r="H76" s="165" t="s">
        <v>113</v>
      </c>
      <c r="I76" s="166" t="s">
        <v>114</v>
      </c>
      <c r="J76" s="1433" t="s">
        <v>72</v>
      </c>
      <c r="K76" s="1434">
        <v>74.900000000000006</v>
      </c>
      <c r="L76" s="1435">
        <v>60</v>
      </c>
      <c r="M76" s="90"/>
      <c r="N76" s="607" t="s">
        <v>140</v>
      </c>
      <c r="O76" s="1653"/>
      <c r="P76" s="1575"/>
      <c r="Q76" s="1653"/>
      <c r="R76" s="1575"/>
      <c r="S76" s="1653"/>
      <c r="T76" s="1575"/>
      <c r="U76" s="1633">
        <f t="shared" si="69"/>
        <v>0</v>
      </c>
      <c r="V76" s="1576">
        <f t="shared" si="70"/>
        <v>0</v>
      </c>
      <c r="W76" s="1632">
        <f t="shared" si="71"/>
        <v>0</v>
      </c>
      <c r="X76" s="1572">
        <f t="shared" si="72"/>
        <v>0</v>
      </c>
      <c r="Y76" s="1728">
        <f t="shared" si="73"/>
        <v>0</v>
      </c>
      <c r="Z76" s="619">
        <f t="shared" si="74"/>
        <v>0</v>
      </c>
      <c r="AA76" s="1888" t="s">
        <v>146</v>
      </c>
      <c r="AB76" s="1632"/>
      <c r="AC76" s="1611"/>
      <c r="AD76" s="1632"/>
      <c r="AE76" s="1603"/>
      <c r="AF76" s="1632"/>
      <c r="AG76" s="1604"/>
      <c r="AH76" s="1633">
        <f t="shared" si="61"/>
        <v>0</v>
      </c>
      <c r="AI76" s="1576">
        <f t="shared" si="62"/>
        <v>0</v>
      </c>
      <c r="AJ76" s="1630">
        <f t="shared" si="63"/>
        <v>0</v>
      </c>
      <c r="AK76" s="1605">
        <f t="shared" si="64"/>
        <v>0</v>
      </c>
      <c r="AL76" s="1902">
        <f t="shared" si="65"/>
        <v>0</v>
      </c>
      <c r="AM76" s="1903">
        <f t="shared" si="66"/>
        <v>0</v>
      </c>
      <c r="AY76" s="10"/>
      <c r="AZ76" s="10"/>
      <c r="BA76" s="10"/>
      <c r="BB76" s="10"/>
      <c r="BC76" s="10"/>
      <c r="BD76" s="10"/>
    </row>
    <row r="77" spans="1:56" ht="15" customHeight="1">
      <c r="A77" s="1452" t="s">
        <v>672</v>
      </c>
      <c r="B77" s="266" t="s">
        <v>173</v>
      </c>
      <c r="C77" s="1315">
        <v>250</v>
      </c>
      <c r="D77" s="1229" t="s">
        <v>117</v>
      </c>
      <c r="E77" s="1185">
        <v>20</v>
      </c>
      <c r="F77" s="1186">
        <v>20</v>
      </c>
      <c r="G77" s="132" t="s">
        <v>463</v>
      </c>
      <c r="H77" s="1230">
        <v>63.85</v>
      </c>
      <c r="I77" s="140">
        <v>56.84</v>
      </c>
      <c r="J77" s="1432" t="s">
        <v>106</v>
      </c>
      <c r="K77" s="1436">
        <v>22.4</v>
      </c>
      <c r="L77" s="1421">
        <v>22.4</v>
      </c>
      <c r="M77" s="90"/>
      <c r="N77" s="607" t="s">
        <v>67</v>
      </c>
      <c r="O77" s="1653"/>
      <c r="P77" s="1575"/>
      <c r="Q77" s="1653"/>
      <c r="R77" s="1575"/>
      <c r="S77" s="1653"/>
      <c r="T77" s="1575"/>
      <c r="U77" s="1633">
        <f t="shared" si="69"/>
        <v>0</v>
      </c>
      <c r="V77" s="1576">
        <f t="shared" si="70"/>
        <v>0</v>
      </c>
      <c r="W77" s="1632">
        <f t="shared" si="71"/>
        <v>0</v>
      </c>
      <c r="X77" s="1572">
        <f t="shared" si="72"/>
        <v>0</v>
      </c>
      <c r="Y77" s="1728">
        <f t="shared" si="73"/>
        <v>0</v>
      </c>
      <c r="Z77" s="619">
        <f t="shared" si="74"/>
        <v>0</v>
      </c>
      <c r="AA77" s="630" t="s">
        <v>106</v>
      </c>
      <c r="AB77" s="1632">
        <f>E73</f>
        <v>2.8</v>
      </c>
      <c r="AC77" s="1608">
        <f>E73</f>
        <v>2.8</v>
      </c>
      <c r="AD77" s="1633">
        <f>K77</f>
        <v>22.4</v>
      </c>
      <c r="AE77" s="1615">
        <f>L77</f>
        <v>22.4</v>
      </c>
      <c r="AF77" s="1632"/>
      <c r="AG77" s="1604"/>
      <c r="AH77" s="1633">
        <f t="shared" si="61"/>
        <v>25.2</v>
      </c>
      <c r="AI77" s="1576">
        <f t="shared" si="62"/>
        <v>25.2</v>
      </c>
      <c r="AJ77" s="1630">
        <f t="shared" si="63"/>
        <v>22.4</v>
      </c>
      <c r="AK77" s="1605">
        <f t="shared" si="64"/>
        <v>22.4</v>
      </c>
      <c r="AL77" s="1645">
        <f t="shared" si="65"/>
        <v>25.2</v>
      </c>
      <c r="AM77" s="616">
        <f t="shared" si="66"/>
        <v>25.2</v>
      </c>
      <c r="AY77" s="10"/>
      <c r="AZ77" s="10"/>
      <c r="BA77" s="10"/>
      <c r="BB77" s="10"/>
      <c r="BC77" s="10"/>
      <c r="BD77" s="10"/>
    </row>
    <row r="78" spans="1:56">
      <c r="A78" s="1452" t="s">
        <v>673</v>
      </c>
      <c r="B78" s="285" t="s">
        <v>361</v>
      </c>
      <c r="C78" s="254">
        <v>200</v>
      </c>
      <c r="D78" s="203" t="s">
        <v>72</v>
      </c>
      <c r="E78" s="276">
        <v>12.5</v>
      </c>
      <c r="F78" s="1265">
        <v>10</v>
      </c>
      <c r="G78" s="199" t="s">
        <v>179</v>
      </c>
      <c r="H78" s="247">
        <v>20.65</v>
      </c>
      <c r="I78" s="250">
        <v>17.5</v>
      </c>
      <c r="J78" s="1420" t="s">
        <v>192</v>
      </c>
      <c r="K78" s="265">
        <v>18</v>
      </c>
      <c r="L78" s="1428">
        <v>14.4</v>
      </c>
      <c r="M78" s="90"/>
      <c r="N78" s="609" t="s">
        <v>60</v>
      </c>
      <c r="O78" s="1653"/>
      <c r="P78" s="1584"/>
      <c r="Q78" s="1742">
        <f>H81+K87</f>
        <v>243.9</v>
      </c>
      <c r="R78" s="1584">
        <f>I81+L87</f>
        <v>243.9</v>
      </c>
      <c r="S78" s="1653">
        <f>K91</f>
        <v>25.2</v>
      </c>
      <c r="T78" s="1578">
        <f>L91</f>
        <v>25.2</v>
      </c>
      <c r="U78" s="1633">
        <f t="shared" si="69"/>
        <v>243.9</v>
      </c>
      <c r="V78" s="1576">
        <f t="shared" si="70"/>
        <v>243.9</v>
      </c>
      <c r="W78" s="1632">
        <f t="shared" si="71"/>
        <v>269.10000000000002</v>
      </c>
      <c r="X78" s="1572">
        <f t="shared" si="72"/>
        <v>269.10000000000002</v>
      </c>
      <c r="Y78" s="1728">
        <f t="shared" si="73"/>
        <v>269.10000000000002</v>
      </c>
      <c r="Z78" s="619">
        <f t="shared" si="74"/>
        <v>269.10000000000002</v>
      </c>
      <c r="AA78" s="191" t="s">
        <v>781</v>
      </c>
      <c r="AB78" s="1632">
        <f t="shared" ref="AB78:AG78" si="76">SUM(AB75:AB77)</f>
        <v>2.8</v>
      </c>
      <c r="AC78" s="1613">
        <f t="shared" si="76"/>
        <v>2.8</v>
      </c>
      <c r="AD78" s="1632">
        <f t="shared" si="76"/>
        <v>22.4</v>
      </c>
      <c r="AE78" s="1603">
        <f t="shared" si="76"/>
        <v>22.4</v>
      </c>
      <c r="AF78" s="1632">
        <f t="shared" si="76"/>
        <v>0</v>
      </c>
      <c r="AG78" s="1604">
        <f t="shared" si="76"/>
        <v>0</v>
      </c>
      <c r="AH78" s="1633">
        <f t="shared" si="61"/>
        <v>25.2</v>
      </c>
      <c r="AI78" s="1576">
        <f t="shared" si="62"/>
        <v>25.2</v>
      </c>
      <c r="AJ78" s="1630">
        <f t="shared" si="63"/>
        <v>22.4</v>
      </c>
      <c r="AK78" s="1605">
        <f t="shared" si="64"/>
        <v>22.4</v>
      </c>
      <c r="AL78" s="1645">
        <f t="shared" si="65"/>
        <v>25.2</v>
      </c>
      <c r="AM78" s="616">
        <f t="shared" si="66"/>
        <v>25.2</v>
      </c>
      <c r="AY78" s="10"/>
      <c r="AZ78" s="10"/>
      <c r="BA78" s="10"/>
      <c r="BB78" s="10"/>
      <c r="BC78" s="10"/>
      <c r="BD78" s="10"/>
    </row>
    <row r="79" spans="1:56">
      <c r="A79" s="1453" t="s">
        <v>674</v>
      </c>
      <c r="B79" s="285" t="s">
        <v>296</v>
      </c>
      <c r="C79" s="254">
        <v>200</v>
      </c>
      <c r="D79" s="203" t="s">
        <v>192</v>
      </c>
      <c r="E79" s="276">
        <v>12</v>
      </c>
      <c r="F79" s="1265">
        <v>10</v>
      </c>
      <c r="G79" s="198" t="s">
        <v>167</v>
      </c>
      <c r="H79" s="737">
        <v>18.234999999999999</v>
      </c>
      <c r="I79" s="251">
        <v>17.5</v>
      </c>
      <c r="J79" s="1429" t="s">
        <v>97</v>
      </c>
      <c r="K79" s="1430">
        <v>6.4</v>
      </c>
      <c r="L79" s="1431">
        <v>6.4</v>
      </c>
      <c r="M79" s="90"/>
      <c r="N79" s="130" t="s">
        <v>159</v>
      </c>
      <c r="O79" s="1653"/>
      <c r="P79" s="1575"/>
      <c r="Q79" s="1653"/>
      <c r="R79" s="1575"/>
      <c r="S79" s="1653">
        <f>E91</f>
        <v>207</v>
      </c>
      <c r="T79" s="1575">
        <f>F91</f>
        <v>200</v>
      </c>
      <c r="U79" s="1633">
        <f t="shared" si="69"/>
        <v>0</v>
      </c>
      <c r="V79" s="1576">
        <f t="shared" si="70"/>
        <v>0</v>
      </c>
      <c r="W79" s="1632">
        <f t="shared" si="71"/>
        <v>207</v>
      </c>
      <c r="X79" s="1572">
        <f t="shared" si="72"/>
        <v>200</v>
      </c>
      <c r="Y79" s="1729">
        <f t="shared" si="73"/>
        <v>207</v>
      </c>
      <c r="Z79" s="617">
        <f t="shared" si="74"/>
        <v>200</v>
      </c>
      <c r="AA79" s="607" t="s">
        <v>289</v>
      </c>
      <c r="AB79" s="1632"/>
      <c r="AC79" s="1571"/>
      <c r="AD79" s="1734">
        <f>H87</f>
        <v>124.85</v>
      </c>
      <c r="AE79" s="1572">
        <f>C82</f>
        <v>110</v>
      </c>
      <c r="AF79" s="1632"/>
      <c r="AG79" s="1572"/>
      <c r="AH79" s="1633">
        <f t="shared" ref="AH79:AH103" si="77">AB79+AD79</f>
        <v>124.85</v>
      </c>
      <c r="AI79" s="1576">
        <f t="shared" ref="AI79:AI103" si="78">AC79+AE79</f>
        <v>110</v>
      </c>
      <c r="AJ79" s="1632">
        <f t="shared" ref="AJ79:AJ103" si="79">AD79+AF79</f>
        <v>124.85</v>
      </c>
      <c r="AK79" s="1572">
        <f t="shared" ref="AK79:AK103" si="80">AE79+AG79</f>
        <v>110</v>
      </c>
      <c r="AL79" s="1631"/>
      <c r="AY79" s="10"/>
      <c r="AZ79" s="10"/>
      <c r="BA79" s="10"/>
      <c r="BB79" s="10"/>
      <c r="BC79" s="10"/>
      <c r="BD79" s="10"/>
    </row>
    <row r="80" spans="1:56">
      <c r="A80" s="261" t="s">
        <v>9</v>
      </c>
      <c r="B80" s="266" t="s">
        <v>10</v>
      </c>
      <c r="C80" s="254">
        <v>60</v>
      </c>
      <c r="D80" s="203" t="s">
        <v>89</v>
      </c>
      <c r="E80" s="276">
        <v>5</v>
      </c>
      <c r="F80" s="1265">
        <v>5</v>
      </c>
      <c r="G80" s="198" t="s">
        <v>197</v>
      </c>
      <c r="H80" s="738" t="s">
        <v>466</v>
      </c>
      <c r="I80" s="251">
        <v>117.28</v>
      </c>
      <c r="J80" s="1437" t="s">
        <v>543</v>
      </c>
      <c r="K80" s="154">
        <v>0.9</v>
      </c>
      <c r="L80" s="1438">
        <v>0.9</v>
      </c>
      <c r="M80" s="90"/>
      <c r="N80" s="130" t="s">
        <v>65</v>
      </c>
      <c r="O80" s="1653"/>
      <c r="P80" s="1585"/>
      <c r="Q80" s="1653"/>
      <c r="R80" s="1585"/>
      <c r="S80" s="1653"/>
      <c r="T80" s="1585"/>
      <c r="U80" s="1633">
        <f t="shared" si="69"/>
        <v>0</v>
      </c>
      <c r="V80" s="1576">
        <f t="shared" si="70"/>
        <v>0</v>
      </c>
      <c r="W80" s="1632">
        <f t="shared" si="71"/>
        <v>0</v>
      </c>
      <c r="X80" s="1572">
        <f t="shared" si="72"/>
        <v>0</v>
      </c>
      <c r="Y80" s="1729">
        <f t="shared" si="73"/>
        <v>0</v>
      </c>
      <c r="Z80" s="617">
        <f t="shared" si="74"/>
        <v>0</v>
      </c>
      <c r="AA80" s="240" t="s">
        <v>500</v>
      </c>
      <c r="AB80" s="1632"/>
      <c r="AC80" s="1588"/>
      <c r="AD80" s="1671"/>
      <c r="AE80" s="1588"/>
      <c r="AF80" s="1671"/>
      <c r="AG80" s="1588"/>
      <c r="AH80" s="1633">
        <f t="shared" si="77"/>
        <v>0</v>
      </c>
      <c r="AI80" s="1576">
        <f t="shared" si="78"/>
        <v>0</v>
      </c>
      <c r="AJ80" s="1632">
        <f t="shared" si="79"/>
        <v>0</v>
      </c>
      <c r="AK80" s="1572">
        <f t="shared" si="80"/>
        <v>0</v>
      </c>
      <c r="AL80" s="1631"/>
      <c r="AP80" s="105"/>
      <c r="AQ80" s="105"/>
      <c r="AY80" s="10"/>
      <c r="AZ80" s="10"/>
      <c r="BA80" s="10"/>
      <c r="BB80" s="10"/>
      <c r="BC80" s="10"/>
      <c r="BD80" s="10"/>
    </row>
    <row r="81" spans="1:56">
      <c r="A81" s="261" t="s">
        <v>9</v>
      </c>
      <c r="B81" s="266" t="s">
        <v>575</v>
      </c>
      <c r="C81" s="254">
        <v>40</v>
      </c>
      <c r="D81" s="1191" t="s">
        <v>91</v>
      </c>
      <c r="E81" s="837">
        <v>1</v>
      </c>
      <c r="F81" s="1192">
        <v>1</v>
      </c>
      <c r="G81" s="198" t="s">
        <v>87</v>
      </c>
      <c r="H81" s="247">
        <v>43.9</v>
      </c>
      <c r="I81" s="251">
        <v>43.9</v>
      </c>
      <c r="J81" s="1429" t="s">
        <v>544</v>
      </c>
      <c r="K81" s="1430">
        <v>0.4</v>
      </c>
      <c r="L81" s="1431">
        <v>0.4</v>
      </c>
      <c r="M81" s="90"/>
      <c r="N81" s="130" t="s">
        <v>46</v>
      </c>
      <c r="O81" s="1653"/>
      <c r="P81" s="1585"/>
      <c r="Q81" s="1654">
        <f>H79</f>
        <v>18.234999999999999</v>
      </c>
      <c r="R81" s="1585">
        <f>I79</f>
        <v>17.5</v>
      </c>
      <c r="S81" s="1653"/>
      <c r="T81" s="1585"/>
      <c r="U81" s="1633">
        <f t="shared" si="69"/>
        <v>18.234999999999999</v>
      </c>
      <c r="V81" s="1576">
        <f t="shared" si="70"/>
        <v>17.5</v>
      </c>
      <c r="W81" s="1632">
        <f t="shared" si="71"/>
        <v>18.234999999999999</v>
      </c>
      <c r="X81" s="1572">
        <f t="shared" si="72"/>
        <v>17.5</v>
      </c>
      <c r="Y81" s="1729">
        <f t="shared" si="73"/>
        <v>18.234999999999999</v>
      </c>
      <c r="Z81" s="617">
        <f t="shared" si="74"/>
        <v>17.5</v>
      </c>
      <c r="AA81" s="240" t="s">
        <v>620</v>
      </c>
      <c r="AB81" s="1632"/>
      <c r="AC81" s="1571"/>
      <c r="AD81" s="1671"/>
      <c r="AE81" s="1571"/>
      <c r="AF81" s="1671"/>
      <c r="AG81" s="1571"/>
      <c r="AH81" s="1633">
        <f t="shared" si="77"/>
        <v>0</v>
      </c>
      <c r="AI81" s="1576">
        <f t="shared" si="78"/>
        <v>0</v>
      </c>
      <c r="AJ81" s="1632">
        <f t="shared" si="79"/>
        <v>0</v>
      </c>
      <c r="AK81" s="1572">
        <f t="shared" si="80"/>
        <v>0</v>
      </c>
      <c r="AL81" s="1631"/>
      <c r="AP81" s="97"/>
      <c r="AQ81" s="105"/>
      <c r="BA81" s="10"/>
      <c r="BB81" s="10"/>
      <c r="BC81" s="10"/>
      <c r="BD81" s="10"/>
    </row>
    <row r="82" spans="1:56" ht="13.5" customHeight="1" thickBot="1">
      <c r="A82" s="1811" t="s">
        <v>651</v>
      </c>
      <c r="B82" s="266" t="s">
        <v>655</v>
      </c>
      <c r="C82" s="254">
        <v>110</v>
      </c>
      <c r="D82" s="203" t="s">
        <v>193</v>
      </c>
      <c r="E82" s="248">
        <v>0.01</v>
      </c>
      <c r="F82" s="366">
        <v>0.01</v>
      </c>
      <c r="G82" s="263" t="s">
        <v>53</v>
      </c>
      <c r="H82" s="264">
        <v>0.4</v>
      </c>
      <c r="I82" s="1011">
        <v>0.4</v>
      </c>
      <c r="J82" s="268" t="s">
        <v>53</v>
      </c>
      <c r="K82" s="1426">
        <v>0.3</v>
      </c>
      <c r="L82" s="1439">
        <v>0.3</v>
      </c>
      <c r="M82" s="90"/>
      <c r="N82" s="130" t="s">
        <v>70</v>
      </c>
      <c r="O82" s="1653"/>
      <c r="P82" s="1585"/>
      <c r="Q82" s="1653"/>
      <c r="R82" s="1585"/>
      <c r="S82" s="1653"/>
      <c r="T82" s="1585"/>
      <c r="U82" s="1633">
        <f t="shared" si="69"/>
        <v>0</v>
      </c>
      <c r="V82" s="1576">
        <f t="shared" si="70"/>
        <v>0</v>
      </c>
      <c r="W82" s="1632">
        <f t="shared" si="71"/>
        <v>0</v>
      </c>
      <c r="X82" s="1572">
        <f t="shared" si="72"/>
        <v>0</v>
      </c>
      <c r="Y82" s="1729">
        <f t="shared" si="73"/>
        <v>0</v>
      </c>
      <c r="Z82" s="617">
        <f t="shared" si="74"/>
        <v>0</v>
      </c>
      <c r="AA82" s="240" t="s">
        <v>499</v>
      </c>
      <c r="AB82" s="1632"/>
      <c r="AC82" s="1588"/>
      <c r="AD82" s="1671"/>
      <c r="AE82" s="1588"/>
      <c r="AF82" s="1671"/>
      <c r="AG82" s="1588"/>
      <c r="AH82" s="1633">
        <f t="shared" si="77"/>
        <v>0</v>
      </c>
      <c r="AI82" s="1576">
        <f t="shared" si="78"/>
        <v>0</v>
      </c>
      <c r="AJ82" s="1632">
        <f t="shared" si="79"/>
        <v>0</v>
      </c>
      <c r="AK82" s="1572">
        <f t="shared" si="80"/>
        <v>0</v>
      </c>
      <c r="AL82" s="1631"/>
      <c r="AN82" s="103"/>
      <c r="AP82" s="103"/>
      <c r="AQ82" s="105"/>
      <c r="BA82" s="10"/>
      <c r="BB82" s="10"/>
      <c r="BC82" s="10"/>
      <c r="BD82" s="10"/>
    </row>
    <row r="83" spans="1:56" ht="12.75" customHeight="1" thickBot="1">
      <c r="A83" s="102"/>
      <c r="B83" s="968"/>
      <c r="C83" s="101"/>
      <c r="D83" s="1905" t="s">
        <v>643</v>
      </c>
      <c r="E83" s="264">
        <v>237.7</v>
      </c>
      <c r="F83" s="1193">
        <v>237.7</v>
      </c>
      <c r="G83" s="1303" t="s">
        <v>89</v>
      </c>
      <c r="H83" s="249">
        <v>5</v>
      </c>
      <c r="I83" s="251">
        <v>5</v>
      </c>
      <c r="J83" s="2056" t="s">
        <v>120</v>
      </c>
      <c r="K83" s="998"/>
      <c r="L83" s="999"/>
      <c r="M83" s="90"/>
      <c r="N83" s="130" t="s">
        <v>89</v>
      </c>
      <c r="O83" s="1653"/>
      <c r="P83" s="1579"/>
      <c r="Q83" s="1653">
        <f>E80+H83</f>
        <v>10</v>
      </c>
      <c r="R83" s="1579">
        <f>F80+I83</f>
        <v>10</v>
      </c>
      <c r="S83" s="1653">
        <f>H94+K92</f>
        <v>3.1500000000000004</v>
      </c>
      <c r="T83" s="1579">
        <f>I94+L92</f>
        <v>3.1500000000000004</v>
      </c>
      <c r="U83" s="1633">
        <f t="shared" si="69"/>
        <v>10</v>
      </c>
      <c r="V83" s="1576">
        <f t="shared" si="70"/>
        <v>10</v>
      </c>
      <c r="W83" s="1632">
        <f t="shared" si="71"/>
        <v>13.15</v>
      </c>
      <c r="X83" s="1572">
        <f t="shared" si="72"/>
        <v>13.15</v>
      </c>
      <c r="Y83" s="1729">
        <f t="shared" si="73"/>
        <v>13.15</v>
      </c>
      <c r="Z83" s="617">
        <f t="shared" si="74"/>
        <v>13.15</v>
      </c>
      <c r="AA83" s="1673" t="s">
        <v>619</v>
      </c>
      <c r="AB83" s="1674">
        <f t="shared" ref="AB83:AG83" si="81">SUM(AB79:AB82)</f>
        <v>0</v>
      </c>
      <c r="AC83" s="1675">
        <f t="shared" si="81"/>
        <v>0</v>
      </c>
      <c r="AD83" s="1674">
        <f t="shared" si="81"/>
        <v>124.85</v>
      </c>
      <c r="AE83" s="1675">
        <f t="shared" si="81"/>
        <v>110</v>
      </c>
      <c r="AF83" s="1674">
        <f t="shared" si="81"/>
        <v>0</v>
      </c>
      <c r="AG83" s="1675">
        <f t="shared" si="81"/>
        <v>0</v>
      </c>
      <c r="AH83" s="1676">
        <f t="shared" si="77"/>
        <v>124.85</v>
      </c>
      <c r="AI83" s="1677">
        <f t="shared" si="78"/>
        <v>110</v>
      </c>
      <c r="AJ83" s="1678">
        <f t="shared" si="79"/>
        <v>124.85</v>
      </c>
      <c r="AK83" s="1604">
        <f t="shared" si="80"/>
        <v>110</v>
      </c>
      <c r="AL83" s="1631"/>
      <c r="AN83" s="105"/>
      <c r="AP83" s="103"/>
      <c r="AQ83" s="105"/>
      <c r="BA83" s="10"/>
      <c r="BB83" s="10"/>
      <c r="BC83" s="10"/>
      <c r="BD83" s="10"/>
    </row>
    <row r="84" spans="1:56" ht="15" thickBot="1">
      <c r="A84" s="102"/>
      <c r="B84" s="968"/>
      <c r="C84" s="101"/>
      <c r="D84" s="1020" t="s">
        <v>278</v>
      </c>
      <c r="E84" s="247">
        <v>2.9449999999999998</v>
      </c>
      <c r="F84" s="691">
        <v>2.5</v>
      </c>
      <c r="G84" s="102"/>
      <c r="H84" s="105"/>
      <c r="I84" s="101"/>
      <c r="J84" s="997" t="s">
        <v>112</v>
      </c>
      <c r="K84" s="165" t="s">
        <v>113</v>
      </c>
      <c r="L84" s="166" t="s">
        <v>114</v>
      </c>
      <c r="M84" s="90"/>
      <c r="N84" s="130" t="s">
        <v>97</v>
      </c>
      <c r="O84" s="1653">
        <f>E70</f>
        <v>8.65</v>
      </c>
      <c r="P84" s="1575">
        <f>F70</f>
        <v>8.65</v>
      </c>
      <c r="Q84" s="1653">
        <f>K79</f>
        <v>6.4</v>
      </c>
      <c r="R84" s="1575">
        <f>L79</f>
        <v>6.4</v>
      </c>
      <c r="S84" s="1653">
        <f>H98</f>
        <v>4.2</v>
      </c>
      <c r="T84" s="1575">
        <f>I98</f>
        <v>4.2</v>
      </c>
      <c r="U84" s="1633">
        <f t="shared" si="69"/>
        <v>15.05</v>
      </c>
      <c r="V84" s="1576">
        <f t="shared" si="70"/>
        <v>15.05</v>
      </c>
      <c r="W84" s="1632">
        <f t="shared" si="71"/>
        <v>10.600000000000001</v>
      </c>
      <c r="X84" s="1572">
        <f t="shared" si="72"/>
        <v>10.600000000000001</v>
      </c>
      <c r="Y84" s="1729">
        <f t="shared" si="73"/>
        <v>19.25</v>
      </c>
      <c r="Z84" s="617">
        <f t="shared" si="74"/>
        <v>19.25</v>
      </c>
      <c r="AA84" s="607" t="s">
        <v>622</v>
      </c>
      <c r="AB84" s="1632"/>
      <c r="AC84" s="1571"/>
      <c r="AD84" s="1671"/>
      <c r="AE84" s="1571"/>
      <c r="AF84" s="1671"/>
      <c r="AG84" s="1571"/>
      <c r="AH84" s="1633">
        <f t="shared" si="77"/>
        <v>0</v>
      </c>
      <c r="AI84" s="1576">
        <f t="shared" si="78"/>
        <v>0</v>
      </c>
      <c r="AJ84" s="1632">
        <f t="shared" si="79"/>
        <v>0</v>
      </c>
      <c r="AK84" s="1572">
        <f t="shared" si="80"/>
        <v>0</v>
      </c>
      <c r="AL84" s="1631"/>
      <c r="AN84" s="105"/>
      <c r="AP84" s="103"/>
      <c r="AQ84" s="105"/>
      <c r="BA84" s="10"/>
      <c r="BB84" s="10"/>
      <c r="BC84" s="10"/>
      <c r="BD84" s="10"/>
    </row>
    <row r="85" spans="1:56" ht="15" thickBot="1">
      <c r="A85" s="102"/>
      <c r="B85" s="968"/>
      <c r="C85" s="101"/>
      <c r="D85" s="219"/>
      <c r="E85" s="105"/>
      <c r="F85" s="105"/>
      <c r="G85" s="1137" t="s">
        <v>655</v>
      </c>
      <c r="H85" s="124"/>
      <c r="I85" s="111"/>
      <c r="J85" s="2112" t="s">
        <v>120</v>
      </c>
      <c r="K85" s="139">
        <v>3.5</v>
      </c>
      <c r="L85" s="140">
        <v>3.5</v>
      </c>
      <c r="M85" s="90"/>
      <c r="N85" s="130" t="s">
        <v>213</v>
      </c>
      <c r="O85" s="1653"/>
      <c r="P85" s="1579"/>
      <c r="Q85" s="1653">
        <f>R85/1000/0.04</f>
        <v>2.9319999999999999</v>
      </c>
      <c r="R85" s="1579">
        <f>I80</f>
        <v>117.28</v>
      </c>
      <c r="S85" s="1653">
        <f>T85/1000/0.04</f>
        <v>0.04</v>
      </c>
      <c r="T85" s="1579">
        <f>I95</f>
        <v>1.6</v>
      </c>
      <c r="U85" s="1633">
        <f t="shared" si="69"/>
        <v>2.9319999999999999</v>
      </c>
      <c r="V85" s="1576">
        <f t="shared" si="70"/>
        <v>117.28</v>
      </c>
      <c r="W85" s="1632">
        <f t="shared" si="71"/>
        <v>2.972</v>
      </c>
      <c r="X85" s="1572">
        <f t="shared" si="72"/>
        <v>118.88</v>
      </c>
      <c r="Y85" s="1729">
        <f t="shared" si="73"/>
        <v>2.972</v>
      </c>
      <c r="Z85" s="617">
        <f t="shared" si="74"/>
        <v>118.88</v>
      </c>
      <c r="AA85" s="240" t="s">
        <v>623</v>
      </c>
      <c r="AB85" s="1632"/>
      <c r="AC85" s="1588"/>
      <c r="AD85" s="1671"/>
      <c r="AE85" s="1588"/>
      <c r="AF85" s="1671"/>
      <c r="AG85" s="1588"/>
      <c r="AH85" s="1633">
        <f t="shared" si="77"/>
        <v>0</v>
      </c>
      <c r="AI85" s="1576">
        <f t="shared" si="78"/>
        <v>0</v>
      </c>
      <c r="AJ85" s="1632">
        <f t="shared" si="79"/>
        <v>0</v>
      </c>
      <c r="AK85" s="1572">
        <f t="shared" si="80"/>
        <v>0</v>
      </c>
      <c r="AL85" s="1631"/>
      <c r="AN85" s="105"/>
      <c r="AO85" s="10"/>
      <c r="AP85" s="103"/>
      <c r="AQ85" s="105"/>
      <c r="BA85" s="10"/>
      <c r="BB85" s="10"/>
      <c r="BC85" s="10"/>
      <c r="BD85" s="10"/>
    </row>
    <row r="86" spans="1:56" ht="12.75" customHeight="1" thickBot="1">
      <c r="A86" s="102"/>
      <c r="B86" s="968"/>
      <c r="C86" s="101"/>
      <c r="D86" s="105"/>
      <c r="E86" s="105"/>
      <c r="F86" s="105"/>
      <c r="G86" s="385" t="s">
        <v>112</v>
      </c>
      <c r="H86" s="165" t="s">
        <v>113</v>
      </c>
      <c r="I86" s="166" t="s">
        <v>114</v>
      </c>
      <c r="J86" s="756" t="s">
        <v>49</v>
      </c>
      <c r="K86" s="264">
        <v>9</v>
      </c>
      <c r="L86" s="270">
        <v>9</v>
      </c>
      <c r="M86" s="90"/>
      <c r="N86" s="130" t="s">
        <v>49</v>
      </c>
      <c r="O86" s="1653">
        <f>K70</f>
        <v>10</v>
      </c>
      <c r="P86" s="1578">
        <f>L70</f>
        <v>10</v>
      </c>
      <c r="Q86" s="1653">
        <f>K80+K86</f>
        <v>9.9</v>
      </c>
      <c r="R86" s="1578">
        <f>L86+L80</f>
        <v>9.9</v>
      </c>
      <c r="S86" s="1653">
        <f>K97</f>
        <v>2.4</v>
      </c>
      <c r="T86" s="1578">
        <f>L97</f>
        <v>2.4</v>
      </c>
      <c r="U86" s="1633">
        <f t="shared" si="69"/>
        <v>19.899999999999999</v>
      </c>
      <c r="V86" s="1576">
        <f t="shared" si="70"/>
        <v>19.899999999999999</v>
      </c>
      <c r="W86" s="1632">
        <f t="shared" si="71"/>
        <v>12.3</v>
      </c>
      <c r="X86" s="1572">
        <f t="shared" si="72"/>
        <v>12.3</v>
      </c>
      <c r="Y86" s="1729">
        <f t="shared" si="73"/>
        <v>22.299999999999997</v>
      </c>
      <c r="Z86" s="617">
        <f t="shared" si="74"/>
        <v>22.299999999999997</v>
      </c>
      <c r="AA86" s="240" t="s">
        <v>624</v>
      </c>
      <c r="AB86" s="1632"/>
      <c r="AC86" s="1571"/>
      <c r="AD86" s="1671"/>
      <c r="AE86" s="1571"/>
      <c r="AF86" s="1671"/>
      <c r="AG86" s="1571"/>
      <c r="AH86" s="1633">
        <f t="shared" si="77"/>
        <v>0</v>
      </c>
      <c r="AI86" s="1576">
        <f t="shared" si="78"/>
        <v>0</v>
      </c>
      <c r="AJ86" s="1632">
        <f t="shared" si="79"/>
        <v>0</v>
      </c>
      <c r="AK86" s="1572">
        <f t="shared" si="80"/>
        <v>0</v>
      </c>
      <c r="AL86" s="1631"/>
      <c r="AN86" s="105"/>
      <c r="AO86" s="105"/>
      <c r="AP86" s="103"/>
      <c r="AQ86" s="105"/>
      <c r="BA86" s="10"/>
      <c r="BB86" s="10"/>
      <c r="BC86" s="10"/>
      <c r="BD86" s="10"/>
    </row>
    <row r="87" spans="1:56" ht="13.5" customHeight="1">
      <c r="A87" s="102"/>
      <c r="B87" s="968"/>
      <c r="C87" s="101"/>
      <c r="D87" s="105"/>
      <c r="E87" s="105"/>
      <c r="F87" s="105"/>
      <c r="G87" s="132" t="s">
        <v>289</v>
      </c>
      <c r="H87" s="1204">
        <v>124.85</v>
      </c>
      <c r="I87" s="1131">
        <v>110</v>
      </c>
      <c r="J87" s="756" t="s">
        <v>60</v>
      </c>
      <c r="K87" s="1032">
        <v>200</v>
      </c>
      <c r="L87" s="1232">
        <v>200</v>
      </c>
      <c r="M87" s="90"/>
      <c r="N87" s="130" t="s">
        <v>160</v>
      </c>
      <c r="O87" s="1653"/>
      <c r="P87" s="1575"/>
      <c r="Q87" s="1653"/>
      <c r="R87" s="1575"/>
      <c r="S87" s="1653"/>
      <c r="T87" s="1575"/>
      <c r="U87" s="1633">
        <f t="shared" si="69"/>
        <v>0</v>
      </c>
      <c r="V87" s="1576">
        <f t="shared" si="70"/>
        <v>0</v>
      </c>
      <c r="W87" s="1632">
        <f t="shared" si="71"/>
        <v>0</v>
      </c>
      <c r="X87" s="1572">
        <f t="shared" si="72"/>
        <v>0</v>
      </c>
      <c r="Y87" s="1729">
        <f t="shared" si="73"/>
        <v>0</v>
      </c>
      <c r="Z87" s="617">
        <f t="shared" si="74"/>
        <v>0</v>
      </c>
      <c r="AA87" s="1670" t="s">
        <v>625</v>
      </c>
      <c r="AB87" s="1632"/>
      <c r="AC87" s="1588"/>
      <c r="AD87" s="1671"/>
      <c r="AE87" s="1588"/>
      <c r="AF87" s="1671"/>
      <c r="AG87" s="1588"/>
      <c r="AH87" s="1633">
        <f t="shared" si="77"/>
        <v>0</v>
      </c>
      <c r="AI87" s="1576">
        <f t="shared" si="78"/>
        <v>0</v>
      </c>
      <c r="AJ87" s="1632">
        <f t="shared" si="79"/>
        <v>0</v>
      </c>
      <c r="AK87" s="1572">
        <f t="shared" si="80"/>
        <v>0</v>
      </c>
      <c r="AL87" s="1631"/>
      <c r="AN87" s="105"/>
      <c r="AO87" s="211"/>
      <c r="AP87" s="100"/>
      <c r="AQ87" s="105"/>
      <c r="BA87" s="10"/>
      <c r="BB87" s="10"/>
      <c r="BC87" s="10"/>
      <c r="BD87" s="10"/>
    </row>
    <row r="88" spans="1:56" ht="14.25" customHeight="1" thickBot="1">
      <c r="A88" s="1906" t="s">
        <v>239</v>
      </c>
      <c r="B88" s="1121"/>
      <c r="C88" s="1867">
        <f>SUM(C76:C87)</f>
        <v>940</v>
      </c>
      <c r="D88" s="998"/>
      <c r="E88" s="998"/>
      <c r="F88" s="998"/>
      <c r="G88" s="962"/>
      <c r="H88" s="998"/>
      <c r="I88" s="999"/>
      <c r="J88" s="756" t="s">
        <v>88</v>
      </c>
      <c r="K88" s="264">
        <v>20</v>
      </c>
      <c r="L88" s="270">
        <v>20</v>
      </c>
      <c r="M88" s="90"/>
      <c r="N88" s="130" t="s">
        <v>51</v>
      </c>
      <c r="O88" s="1653"/>
      <c r="P88" s="1575"/>
      <c r="Q88" s="1653"/>
      <c r="R88" s="1575"/>
      <c r="S88" s="1653"/>
      <c r="T88" s="1575"/>
      <c r="U88" s="1633">
        <f t="shared" si="69"/>
        <v>0</v>
      </c>
      <c r="V88" s="1576">
        <f t="shared" si="70"/>
        <v>0</v>
      </c>
      <c r="W88" s="1632">
        <f t="shared" si="71"/>
        <v>0</v>
      </c>
      <c r="X88" s="1572">
        <f t="shared" si="72"/>
        <v>0</v>
      </c>
      <c r="Y88" s="1729">
        <f t="shared" si="73"/>
        <v>0</v>
      </c>
      <c r="Z88" s="617">
        <f t="shared" si="74"/>
        <v>0</v>
      </c>
      <c r="AA88" s="1679" t="s">
        <v>621</v>
      </c>
      <c r="AB88" s="1680">
        <f t="shared" ref="AB88:AG88" si="82">SUM(AB84:AB87)</f>
        <v>0</v>
      </c>
      <c r="AC88" s="1681">
        <f t="shared" si="82"/>
        <v>0</v>
      </c>
      <c r="AD88" s="1680">
        <f t="shared" si="82"/>
        <v>0</v>
      </c>
      <c r="AE88" s="1681">
        <f t="shared" si="82"/>
        <v>0</v>
      </c>
      <c r="AF88" s="1680">
        <f t="shared" si="82"/>
        <v>0</v>
      </c>
      <c r="AG88" s="1681">
        <f t="shared" si="82"/>
        <v>0</v>
      </c>
      <c r="AH88" s="1682">
        <f t="shared" si="77"/>
        <v>0</v>
      </c>
      <c r="AI88" s="1683">
        <f t="shared" si="78"/>
        <v>0</v>
      </c>
      <c r="AJ88" s="1684">
        <f t="shared" si="79"/>
        <v>0</v>
      </c>
      <c r="AK88" s="1685">
        <f t="shared" si="80"/>
        <v>0</v>
      </c>
      <c r="AL88" s="1631"/>
      <c r="AN88" s="105"/>
      <c r="AO88" s="133"/>
      <c r="AP88" s="100"/>
      <c r="AQ88" s="105"/>
      <c r="BA88" s="10"/>
      <c r="BB88" s="10"/>
      <c r="BC88" s="10"/>
      <c r="BD88" s="10"/>
    </row>
    <row r="89" spans="1:56" ht="14.25" customHeight="1" thickBot="1">
      <c r="A89" s="605"/>
      <c r="B89" s="370" t="s">
        <v>287</v>
      </c>
      <c r="C89" s="1203"/>
      <c r="D89" s="1144" t="s">
        <v>292</v>
      </c>
      <c r="E89" s="1233"/>
      <c r="F89" s="1234"/>
      <c r="G89" s="1012" t="s">
        <v>385</v>
      </c>
      <c r="H89" s="124"/>
      <c r="I89" s="124"/>
      <c r="J89" s="586"/>
      <c r="K89" s="1138" t="s">
        <v>169</v>
      </c>
      <c r="L89" s="111"/>
      <c r="M89" s="90"/>
      <c r="N89" s="130" t="s">
        <v>158</v>
      </c>
      <c r="O89" s="1653"/>
      <c r="P89" s="1575"/>
      <c r="Q89" s="1653"/>
      <c r="R89" s="1575"/>
      <c r="S89" s="1653"/>
      <c r="T89" s="1575"/>
      <c r="U89" s="1633">
        <f t="shared" si="69"/>
        <v>0</v>
      </c>
      <c r="V89" s="1576">
        <f t="shared" si="70"/>
        <v>0</v>
      </c>
      <c r="W89" s="1632">
        <f t="shared" si="71"/>
        <v>0</v>
      </c>
      <c r="X89" s="1572">
        <f t="shared" si="72"/>
        <v>0</v>
      </c>
      <c r="Y89" s="1729">
        <f t="shared" si="73"/>
        <v>0</v>
      </c>
      <c r="Z89" s="617">
        <f t="shared" si="74"/>
        <v>0</v>
      </c>
      <c r="AA89" s="1686" t="s">
        <v>115</v>
      </c>
      <c r="AB89" s="1671"/>
      <c r="AC89" s="1571"/>
      <c r="AD89" s="1702">
        <f>H77</f>
        <v>63.85</v>
      </c>
      <c r="AE89" s="1571">
        <f>I77</f>
        <v>56.84</v>
      </c>
      <c r="AF89" s="1671"/>
      <c r="AG89" s="1571"/>
      <c r="AH89" s="1702">
        <f t="shared" si="77"/>
        <v>63.85</v>
      </c>
      <c r="AI89" s="1712">
        <f t="shared" si="78"/>
        <v>56.84</v>
      </c>
      <c r="AJ89" s="1671">
        <f t="shared" si="79"/>
        <v>63.85</v>
      </c>
      <c r="AK89" s="1571">
        <f t="shared" si="80"/>
        <v>56.84</v>
      </c>
      <c r="AL89" s="1631"/>
      <c r="AN89" s="105"/>
      <c r="AO89" s="105"/>
      <c r="AP89" s="100"/>
      <c r="AQ89" s="105"/>
      <c r="BA89" s="10"/>
      <c r="BB89" s="10"/>
      <c r="BC89" s="10"/>
      <c r="BD89" s="10"/>
    </row>
    <row r="90" spans="1:56" ht="12.75" customHeight="1" thickBot="1">
      <c r="A90" s="168" t="s">
        <v>675</v>
      </c>
      <c r="B90" s="266" t="s">
        <v>288</v>
      </c>
      <c r="C90" s="273">
        <v>200</v>
      </c>
      <c r="D90" s="698" t="s">
        <v>112</v>
      </c>
      <c r="E90" s="982" t="s">
        <v>113</v>
      </c>
      <c r="F90" s="983" t="s">
        <v>114</v>
      </c>
      <c r="G90" s="1139" t="s">
        <v>112</v>
      </c>
      <c r="H90" s="1014" t="s">
        <v>113</v>
      </c>
      <c r="I90" s="848" t="s">
        <v>114</v>
      </c>
      <c r="J90" s="396" t="s">
        <v>112</v>
      </c>
      <c r="K90" s="165" t="s">
        <v>113</v>
      </c>
      <c r="L90" s="166" t="s">
        <v>114</v>
      </c>
      <c r="M90" s="90"/>
      <c r="N90" s="130" t="s">
        <v>157</v>
      </c>
      <c r="O90" s="1653"/>
      <c r="P90" s="1586"/>
      <c r="Q90" s="1653">
        <f>K85</f>
        <v>3.5</v>
      </c>
      <c r="R90" s="1586">
        <f>L85</f>
        <v>3.5</v>
      </c>
      <c r="S90" s="1653"/>
      <c r="T90" s="1586"/>
      <c r="U90" s="1633">
        <f t="shared" si="69"/>
        <v>3.5</v>
      </c>
      <c r="V90" s="1576">
        <f t="shared" si="70"/>
        <v>3.5</v>
      </c>
      <c r="W90" s="1632">
        <f t="shared" si="71"/>
        <v>3.5</v>
      </c>
      <c r="X90" s="1572">
        <f t="shared" si="72"/>
        <v>3.5</v>
      </c>
      <c r="Y90" s="1729">
        <f t="shared" si="73"/>
        <v>3.5</v>
      </c>
      <c r="Z90" s="617">
        <f t="shared" si="74"/>
        <v>3.5</v>
      </c>
      <c r="AA90" s="1686" t="s">
        <v>334</v>
      </c>
      <c r="AB90" s="1671"/>
      <c r="AC90" s="1588"/>
      <c r="AD90" s="1671">
        <f>E84</f>
        <v>2.9449999999999998</v>
      </c>
      <c r="AE90" s="1588">
        <f>F84</f>
        <v>2.5</v>
      </c>
      <c r="AF90" s="1671"/>
      <c r="AG90" s="1588"/>
      <c r="AH90" s="1702">
        <f t="shared" si="77"/>
        <v>2.9449999999999998</v>
      </c>
      <c r="AI90" s="1712">
        <f t="shared" si="78"/>
        <v>2.5</v>
      </c>
      <c r="AJ90" s="1671">
        <f t="shared" si="79"/>
        <v>2.9449999999999998</v>
      </c>
      <c r="AK90" s="1571">
        <f t="shared" si="80"/>
        <v>2.5</v>
      </c>
      <c r="AL90" s="1631"/>
      <c r="AN90" s="105"/>
      <c r="AO90" s="105"/>
      <c r="AP90" s="100"/>
      <c r="AQ90" s="105"/>
      <c r="BA90" s="10"/>
      <c r="BB90" s="10"/>
      <c r="BC90" s="10"/>
      <c r="BD90" s="10"/>
    </row>
    <row r="91" spans="1:56" ht="13.5" customHeight="1">
      <c r="A91" s="168" t="s">
        <v>676</v>
      </c>
      <c r="B91" s="285" t="s">
        <v>383</v>
      </c>
      <c r="C91" s="179" t="s">
        <v>467</v>
      </c>
      <c r="D91" s="1907" t="s">
        <v>291</v>
      </c>
      <c r="E91" s="990">
        <v>207</v>
      </c>
      <c r="F91" s="1031">
        <v>200</v>
      </c>
      <c r="G91" s="132" t="s">
        <v>386</v>
      </c>
      <c r="H91" s="990">
        <v>20.7</v>
      </c>
      <c r="I91" s="1197">
        <v>20.7</v>
      </c>
      <c r="J91" s="740" t="s">
        <v>87</v>
      </c>
      <c r="K91" s="131">
        <v>25.2</v>
      </c>
      <c r="L91" s="140">
        <v>25.2</v>
      </c>
      <c r="M91" s="90"/>
      <c r="N91" s="130" t="s">
        <v>83</v>
      </c>
      <c r="O91" s="1653"/>
      <c r="P91" s="1586"/>
      <c r="Q91" s="1653"/>
      <c r="R91" s="1586"/>
      <c r="S91" s="1653"/>
      <c r="T91" s="1586"/>
      <c r="U91" s="1633">
        <f t="shared" si="69"/>
        <v>0</v>
      </c>
      <c r="V91" s="1576">
        <f t="shared" si="70"/>
        <v>0</v>
      </c>
      <c r="W91" s="1632">
        <f t="shared" si="71"/>
        <v>0</v>
      </c>
      <c r="X91" s="1572">
        <f t="shared" si="72"/>
        <v>0</v>
      </c>
      <c r="Y91" s="1729">
        <f t="shared" si="73"/>
        <v>0</v>
      </c>
      <c r="Z91" s="617">
        <f t="shared" si="74"/>
        <v>0</v>
      </c>
      <c r="AA91" s="1687" t="s">
        <v>611</v>
      </c>
      <c r="AB91" s="1688">
        <f t="shared" ref="AB91:AG91" si="83">SUM(AB89:AB90)</f>
        <v>0</v>
      </c>
      <c r="AC91" s="1689">
        <f t="shared" si="83"/>
        <v>0</v>
      </c>
      <c r="AD91" s="1688">
        <f t="shared" si="83"/>
        <v>66.795000000000002</v>
      </c>
      <c r="AE91" s="1689">
        <f t="shared" si="83"/>
        <v>59.34</v>
      </c>
      <c r="AF91" s="1688">
        <f t="shared" si="83"/>
        <v>0</v>
      </c>
      <c r="AG91" s="1689">
        <f t="shared" si="83"/>
        <v>0</v>
      </c>
      <c r="AH91" s="1690">
        <f t="shared" si="77"/>
        <v>66.795000000000002</v>
      </c>
      <c r="AI91" s="1691">
        <f t="shared" si="78"/>
        <v>59.34</v>
      </c>
      <c r="AJ91" s="1692">
        <f t="shared" si="79"/>
        <v>66.795000000000002</v>
      </c>
      <c r="AK91" s="1693">
        <f t="shared" si="80"/>
        <v>59.34</v>
      </c>
      <c r="AL91" s="1631"/>
      <c r="AN91" s="105"/>
      <c r="AO91" s="105"/>
      <c r="AP91" s="100"/>
      <c r="AQ91" s="105"/>
    </row>
    <row r="92" spans="1:56" ht="16.5" customHeight="1">
      <c r="A92" s="550"/>
      <c r="B92" s="180" t="s">
        <v>384</v>
      </c>
      <c r="C92" s="101"/>
      <c r="D92" s="1049"/>
      <c r="E92" s="1235"/>
      <c r="F92" s="1236"/>
      <c r="G92" s="199" t="s">
        <v>88</v>
      </c>
      <c r="H92" s="247">
        <v>68.400000000000006</v>
      </c>
      <c r="I92" s="691">
        <v>68.400000000000006</v>
      </c>
      <c r="J92" s="266" t="s">
        <v>89</v>
      </c>
      <c r="K92" s="247">
        <v>1.35</v>
      </c>
      <c r="L92" s="251">
        <v>1.35</v>
      </c>
      <c r="M92" s="90"/>
      <c r="N92" s="130" t="s">
        <v>53</v>
      </c>
      <c r="O92" s="1653">
        <f>E74</f>
        <v>0.8</v>
      </c>
      <c r="P92" s="1586">
        <f>E74</f>
        <v>0.8</v>
      </c>
      <c r="Q92" s="1653">
        <f>E81+H82+K82</f>
        <v>1.7</v>
      </c>
      <c r="R92" s="1586">
        <f>F81+I82+L82</f>
        <v>1.7</v>
      </c>
      <c r="S92" s="1744">
        <f>H96+K95</f>
        <v>0.44999999999999996</v>
      </c>
      <c r="T92" s="1586">
        <f>L95+I96</f>
        <v>0.44999999999999996</v>
      </c>
      <c r="U92" s="1633">
        <f t="shared" si="69"/>
        <v>2.5</v>
      </c>
      <c r="V92" s="1576">
        <f t="shared" si="70"/>
        <v>2.5</v>
      </c>
      <c r="W92" s="1632">
        <f t="shared" si="71"/>
        <v>2.15</v>
      </c>
      <c r="X92" s="1572">
        <f t="shared" si="72"/>
        <v>2.15</v>
      </c>
      <c r="Y92" s="1729">
        <f t="shared" si="73"/>
        <v>2.95</v>
      </c>
      <c r="Z92" s="617">
        <f t="shared" si="74"/>
        <v>2.95</v>
      </c>
      <c r="AA92" s="1686" t="s">
        <v>335</v>
      </c>
      <c r="AB92" s="1671">
        <f>E68</f>
        <v>110</v>
      </c>
      <c r="AC92" s="1588">
        <f>F68</f>
        <v>94.8</v>
      </c>
      <c r="AD92" s="1671"/>
      <c r="AE92" s="1588"/>
      <c r="AF92" s="1671"/>
      <c r="AG92" s="1588"/>
      <c r="AH92" s="1702">
        <f t="shared" si="77"/>
        <v>110</v>
      </c>
      <c r="AI92" s="1712">
        <f t="shared" si="78"/>
        <v>94.8</v>
      </c>
      <c r="AJ92" s="1671">
        <f t="shared" si="79"/>
        <v>0</v>
      </c>
      <c r="AK92" s="1571">
        <f t="shared" si="80"/>
        <v>0</v>
      </c>
      <c r="AL92" s="1631"/>
      <c r="AN92" s="615"/>
      <c r="AO92" s="105"/>
      <c r="AP92" s="100"/>
      <c r="AQ92" s="105"/>
    </row>
    <row r="93" spans="1:56" ht="15" customHeight="1">
      <c r="A93" s="202" t="s">
        <v>9</v>
      </c>
      <c r="B93" s="266" t="s">
        <v>575</v>
      </c>
      <c r="C93" s="254">
        <v>40</v>
      </c>
      <c r="D93" s="103"/>
      <c r="E93" s="115"/>
      <c r="F93" s="1200"/>
      <c r="G93" s="1004" t="s">
        <v>72</v>
      </c>
      <c r="H93" s="248">
        <v>21.16</v>
      </c>
      <c r="I93" s="366">
        <v>17.100000000000001</v>
      </c>
      <c r="J93" s="180" t="s">
        <v>86</v>
      </c>
      <c r="K93" s="248">
        <v>1.35</v>
      </c>
      <c r="L93" s="1005">
        <v>1.35</v>
      </c>
      <c r="M93" s="105"/>
      <c r="N93" s="130" t="s">
        <v>133</v>
      </c>
      <c r="O93" s="1653"/>
      <c r="P93" s="1586"/>
      <c r="Q93" s="1653"/>
      <c r="R93" s="1586"/>
      <c r="S93" s="1653"/>
      <c r="T93" s="1586"/>
      <c r="U93" s="1633">
        <f t="shared" si="69"/>
        <v>0</v>
      </c>
      <c r="V93" s="1576">
        <f t="shared" si="70"/>
        <v>0</v>
      </c>
      <c r="W93" s="1632">
        <f t="shared" si="71"/>
        <v>0</v>
      </c>
      <c r="X93" s="1572">
        <f t="shared" si="72"/>
        <v>0</v>
      </c>
      <c r="Y93" s="1729">
        <f t="shared" si="73"/>
        <v>0</v>
      </c>
      <c r="Z93" s="617">
        <f t="shared" si="74"/>
        <v>0</v>
      </c>
      <c r="AA93" s="1686" t="s">
        <v>175</v>
      </c>
      <c r="AB93" s="1671"/>
      <c r="AC93" s="1588"/>
      <c r="AD93" s="1671"/>
      <c r="AE93" s="1705"/>
      <c r="AF93" s="1671"/>
      <c r="AG93" s="1588"/>
      <c r="AH93" s="1702">
        <f t="shared" si="77"/>
        <v>0</v>
      </c>
      <c r="AI93" s="1712">
        <f t="shared" si="78"/>
        <v>0</v>
      </c>
      <c r="AJ93" s="1671">
        <f t="shared" si="79"/>
        <v>0</v>
      </c>
      <c r="AK93" s="1571">
        <f t="shared" si="80"/>
        <v>0</v>
      </c>
      <c r="AL93" s="1631"/>
      <c r="AN93" s="627"/>
      <c r="AO93" s="105"/>
      <c r="AP93" s="100"/>
      <c r="AQ93" s="105"/>
    </row>
    <row r="94" spans="1:56" ht="14.25" customHeight="1">
      <c r="A94" s="102"/>
      <c r="B94" s="968"/>
      <c r="C94" s="101"/>
      <c r="D94" s="100"/>
      <c r="E94" s="99"/>
      <c r="F94" s="849"/>
      <c r="G94" s="198" t="s">
        <v>89</v>
      </c>
      <c r="H94" s="276">
        <v>1.8</v>
      </c>
      <c r="I94" s="1237">
        <v>1.8</v>
      </c>
      <c r="J94" s="1238" t="s">
        <v>387</v>
      </c>
      <c r="K94" s="276">
        <v>1.5E-3</v>
      </c>
      <c r="L94" s="600">
        <v>1.5E-3</v>
      </c>
      <c r="M94" s="105"/>
      <c r="N94" s="422" t="s">
        <v>201</v>
      </c>
      <c r="O94" s="1668">
        <f t="shared" ref="O94:T94" si="84">O95+O96+O97+O98</f>
        <v>1.7002999999999999</v>
      </c>
      <c r="P94" s="1587">
        <f t="shared" si="84"/>
        <v>1.7002999999999999</v>
      </c>
      <c r="Q94" s="1668">
        <f t="shared" si="84"/>
        <v>0.41000000000000003</v>
      </c>
      <c r="R94" s="1587">
        <f t="shared" si="84"/>
        <v>0.41000000000000003</v>
      </c>
      <c r="S94" s="1668">
        <f t="shared" si="84"/>
        <v>1.5E-3</v>
      </c>
      <c r="T94" s="1587">
        <f t="shared" si="84"/>
        <v>1.5E-3</v>
      </c>
      <c r="U94" s="1633">
        <f t="shared" si="69"/>
        <v>2.1103000000000001</v>
      </c>
      <c r="V94" s="1576">
        <f t="shared" si="70"/>
        <v>2.1103000000000001</v>
      </c>
      <c r="W94" s="1726">
        <f t="shared" si="71"/>
        <v>0.41150000000000003</v>
      </c>
      <c r="X94" s="1593">
        <f t="shared" si="72"/>
        <v>0.41150000000000003</v>
      </c>
      <c r="Y94" s="1729">
        <f t="shared" si="73"/>
        <v>2.1118000000000001</v>
      </c>
      <c r="Z94" s="617">
        <f t="shared" si="74"/>
        <v>2.1118000000000001</v>
      </c>
      <c r="AA94" s="1694" t="s">
        <v>71</v>
      </c>
      <c r="AB94" s="1695">
        <f t="shared" ref="AB94:AG94" si="85">SUM(AB92:AB93)</f>
        <v>110</v>
      </c>
      <c r="AC94" s="1696">
        <f t="shared" si="85"/>
        <v>94.8</v>
      </c>
      <c r="AD94" s="1695">
        <f t="shared" si="85"/>
        <v>0</v>
      </c>
      <c r="AE94" s="1696">
        <f t="shared" si="85"/>
        <v>0</v>
      </c>
      <c r="AF94" s="1695">
        <f t="shared" si="85"/>
        <v>0</v>
      </c>
      <c r="AG94" s="1696">
        <f t="shared" si="85"/>
        <v>0</v>
      </c>
      <c r="AH94" s="1697">
        <f t="shared" si="77"/>
        <v>110</v>
      </c>
      <c r="AI94" s="1698">
        <f t="shared" si="78"/>
        <v>94.8</v>
      </c>
      <c r="AJ94" s="1699">
        <f t="shared" si="79"/>
        <v>0</v>
      </c>
      <c r="AK94" s="1700">
        <f t="shared" si="80"/>
        <v>0</v>
      </c>
      <c r="AL94" s="1631"/>
      <c r="AN94" s="627"/>
      <c r="AO94" s="105"/>
      <c r="AP94" s="100"/>
      <c r="AQ94" s="105"/>
    </row>
    <row r="95" spans="1:56" ht="13.5" customHeight="1">
      <c r="A95" s="102"/>
      <c r="B95" s="968"/>
      <c r="C95" s="101"/>
      <c r="D95" s="105"/>
      <c r="E95" s="105"/>
      <c r="F95" s="101"/>
      <c r="G95" s="198" t="s">
        <v>197</v>
      </c>
      <c r="H95" s="1239" t="s">
        <v>576</v>
      </c>
      <c r="I95" s="709">
        <v>1.6</v>
      </c>
      <c r="J95" s="266" t="s">
        <v>91</v>
      </c>
      <c r="K95" s="1239">
        <v>0.24</v>
      </c>
      <c r="L95" s="250">
        <v>0.24</v>
      </c>
      <c r="M95" s="105"/>
      <c r="N95" s="423" t="s">
        <v>193</v>
      </c>
      <c r="O95" s="1653"/>
      <c r="P95" s="1589"/>
      <c r="Q95" s="1653">
        <f>E82</f>
        <v>0.01</v>
      </c>
      <c r="R95" s="1589">
        <f>F82</f>
        <v>0.01</v>
      </c>
      <c r="S95" s="1653"/>
      <c r="T95" s="1589"/>
      <c r="U95" s="1721"/>
      <c r="V95" s="1589"/>
      <c r="W95" s="1721"/>
      <c r="X95" s="1589"/>
      <c r="Y95" s="1730"/>
      <c r="Z95" s="618"/>
      <c r="AA95" s="1701" t="s">
        <v>186</v>
      </c>
      <c r="AB95" s="1671"/>
      <c r="AC95" s="1588"/>
      <c r="AD95" s="1671"/>
      <c r="AE95" s="1588"/>
      <c r="AF95" s="1671"/>
      <c r="AG95" s="1588"/>
      <c r="AH95" s="1702">
        <f t="shared" si="77"/>
        <v>0</v>
      </c>
      <c r="AI95" s="1712">
        <f t="shared" si="78"/>
        <v>0</v>
      </c>
      <c r="AJ95" s="1671">
        <f t="shared" si="79"/>
        <v>0</v>
      </c>
      <c r="AK95" s="1571">
        <f t="shared" si="80"/>
        <v>0</v>
      </c>
      <c r="AL95" s="1631"/>
      <c r="AN95" s="627"/>
      <c r="AO95" s="105"/>
      <c r="AP95" s="128"/>
      <c r="AQ95" s="105"/>
    </row>
    <row r="96" spans="1:56" ht="12.75" customHeight="1">
      <c r="A96" s="102"/>
      <c r="B96" s="968"/>
      <c r="C96" s="101"/>
      <c r="D96" s="105"/>
      <c r="E96" s="105"/>
      <c r="F96" s="101"/>
      <c r="G96" s="266" t="s">
        <v>91</v>
      </c>
      <c r="H96" s="1239">
        <v>0.21</v>
      </c>
      <c r="I96" s="204">
        <v>0.21</v>
      </c>
      <c r="J96" s="266" t="s">
        <v>88</v>
      </c>
      <c r="K96" s="248">
        <v>6</v>
      </c>
      <c r="L96" s="1005">
        <v>6</v>
      </c>
      <c r="M96" s="105"/>
      <c r="N96" s="1733" t="s">
        <v>567</v>
      </c>
      <c r="O96" s="1653">
        <f>I69</f>
        <v>1.5003</v>
      </c>
      <c r="P96" s="1590">
        <f>I69</f>
        <v>1.5003</v>
      </c>
      <c r="Q96" s="1653"/>
      <c r="R96" s="1590"/>
      <c r="S96" s="1653"/>
      <c r="T96" s="1590"/>
      <c r="U96" s="1722"/>
      <c r="V96" s="1590"/>
      <c r="W96" s="1722"/>
      <c r="X96" s="1590"/>
      <c r="Y96" s="1631"/>
      <c r="AA96" s="1701" t="s">
        <v>75</v>
      </c>
      <c r="AB96" s="1671"/>
      <c r="AC96" s="1588"/>
      <c r="AD96" s="1671"/>
      <c r="AE96" s="1588"/>
      <c r="AF96" s="1671"/>
      <c r="AG96" s="1588"/>
      <c r="AH96" s="1702">
        <f t="shared" si="77"/>
        <v>0</v>
      </c>
      <c r="AI96" s="1712">
        <f t="shared" si="78"/>
        <v>0</v>
      </c>
      <c r="AJ96" s="1671">
        <f t="shared" si="79"/>
        <v>0</v>
      </c>
      <c r="AK96" s="1571">
        <f t="shared" si="80"/>
        <v>0</v>
      </c>
      <c r="AL96" s="1631"/>
      <c r="AN96" s="627"/>
      <c r="AO96" s="105"/>
      <c r="AP96" s="105"/>
      <c r="AQ96" s="105"/>
    </row>
    <row r="97" spans="1:51" ht="14.25" customHeight="1">
      <c r="A97" s="102"/>
      <c r="B97" s="968"/>
      <c r="C97" s="101"/>
      <c r="D97" s="105"/>
      <c r="E97" s="105"/>
      <c r="F97" s="101"/>
      <c r="G97" s="1004" t="s">
        <v>125</v>
      </c>
      <c r="H97" s="248">
        <v>3</v>
      </c>
      <c r="I97" s="366">
        <v>3</v>
      </c>
      <c r="J97" s="285" t="s">
        <v>49</v>
      </c>
      <c r="K97" s="311">
        <v>2.4</v>
      </c>
      <c r="L97" s="1240">
        <v>2.4</v>
      </c>
      <c r="M97" s="105"/>
      <c r="N97" s="1716" t="s">
        <v>388</v>
      </c>
      <c r="O97" s="1717"/>
      <c r="P97" s="1591"/>
      <c r="Q97" s="1717"/>
      <c r="R97" s="1591"/>
      <c r="S97" s="1717">
        <f>K94</f>
        <v>1.5E-3</v>
      </c>
      <c r="T97" s="1718">
        <f>L94</f>
        <v>1.5E-3</v>
      </c>
      <c r="U97" s="1724"/>
      <c r="V97" s="1591"/>
      <c r="W97" s="1724"/>
      <c r="X97" s="1591"/>
      <c r="Y97" s="1640"/>
      <c r="Z97" s="633"/>
      <c r="AA97" s="1701" t="s">
        <v>77</v>
      </c>
      <c r="AB97" s="1702"/>
      <c r="AC97" s="1703"/>
      <c r="AD97" s="1702"/>
      <c r="AE97" s="1703"/>
      <c r="AF97" s="1702"/>
      <c r="AG97" s="1703"/>
      <c r="AH97" s="1702">
        <f t="shared" si="77"/>
        <v>0</v>
      </c>
      <c r="AI97" s="1712">
        <f t="shared" si="78"/>
        <v>0</v>
      </c>
      <c r="AJ97" s="1671">
        <f t="shared" si="79"/>
        <v>0</v>
      </c>
      <c r="AK97" s="1571">
        <f t="shared" si="80"/>
        <v>0</v>
      </c>
      <c r="AL97" s="1631"/>
      <c r="AN97" s="627"/>
      <c r="AO97" s="105"/>
      <c r="AP97" s="105"/>
      <c r="AQ97" s="105"/>
    </row>
    <row r="98" spans="1:51" ht="15" thickBot="1">
      <c r="A98" s="1906" t="s">
        <v>312</v>
      </c>
      <c r="B98" s="1121"/>
      <c r="C98" s="1867">
        <f>C90+C93+90+30</f>
        <v>360</v>
      </c>
      <c r="D98" s="998"/>
      <c r="E98" s="998"/>
      <c r="F98" s="999"/>
      <c r="G98" s="1241" t="s">
        <v>97</v>
      </c>
      <c r="H98" s="1242">
        <v>4.2</v>
      </c>
      <c r="I98" s="1243">
        <v>4.2</v>
      </c>
      <c r="J98" s="1416"/>
      <c r="K98" s="1060"/>
      <c r="L98" s="1106"/>
      <c r="M98" s="105"/>
      <c r="N98" s="430" t="s">
        <v>156</v>
      </c>
      <c r="O98" s="1656">
        <f>K71</f>
        <v>0.2</v>
      </c>
      <c r="P98" s="1591">
        <f>L71</f>
        <v>0.2</v>
      </c>
      <c r="Q98" s="1656">
        <f>K81</f>
        <v>0.4</v>
      </c>
      <c r="R98" s="1591">
        <f>L81</f>
        <v>0.4</v>
      </c>
      <c r="S98" s="1656"/>
      <c r="T98" s="1591"/>
      <c r="U98" s="1724"/>
      <c r="V98" s="1591"/>
      <c r="W98" s="1724"/>
      <c r="X98" s="1591"/>
      <c r="Y98" s="2610" t="s">
        <v>784</v>
      </c>
      <c r="Z98" s="633"/>
      <c r="AA98" s="1701" t="s">
        <v>78</v>
      </c>
      <c r="AB98" s="1671"/>
      <c r="AC98" s="1703"/>
      <c r="AD98" s="1671"/>
      <c r="AE98" s="1703"/>
      <c r="AF98" s="1671"/>
      <c r="AG98" s="1703"/>
      <c r="AH98" s="1702">
        <f t="shared" si="77"/>
        <v>0</v>
      </c>
      <c r="AI98" s="1712">
        <f t="shared" si="78"/>
        <v>0</v>
      </c>
      <c r="AJ98" s="1671">
        <f t="shared" si="79"/>
        <v>0</v>
      </c>
      <c r="AK98" s="1571">
        <f t="shared" si="80"/>
        <v>0</v>
      </c>
      <c r="AL98" s="1647"/>
      <c r="AM98" s="632"/>
      <c r="AN98" s="627"/>
      <c r="AO98" s="105"/>
      <c r="AP98" s="105"/>
      <c r="AQ98" s="105"/>
      <c r="AR98" s="10"/>
      <c r="AS98" s="10"/>
      <c r="AT98" s="10"/>
      <c r="AU98" s="10"/>
      <c r="AV98" s="10"/>
      <c r="AW98" s="10"/>
      <c r="AX98" s="10"/>
      <c r="AY98" s="10"/>
    </row>
    <row r="99" spans="1:51" ht="15" customHeight="1">
      <c r="A99" s="90"/>
      <c r="B99" s="1123"/>
      <c r="C99" s="90"/>
      <c r="D99" s="90"/>
      <c r="E99" s="90"/>
      <c r="F99" s="100"/>
      <c r="G99" s="100"/>
      <c r="H99" s="99"/>
      <c r="I99" s="133"/>
      <c r="J99" s="105"/>
      <c r="K99" s="105"/>
      <c r="L99" s="105"/>
      <c r="M99" s="90"/>
      <c r="N99" s="255" t="s">
        <v>110</v>
      </c>
      <c r="O99" s="240"/>
      <c r="P99" s="1719"/>
      <c r="Q99" s="240"/>
      <c r="R99" s="1719"/>
      <c r="S99" s="240">
        <f>H97</f>
        <v>3</v>
      </c>
      <c r="T99" s="1719">
        <f>I97</f>
        <v>3</v>
      </c>
      <c r="U99" s="1634"/>
      <c r="V99" s="1719"/>
      <c r="W99" s="1634"/>
      <c r="X99" s="1719"/>
      <c r="Y99" s="99">
        <f>F71+F72+F73+F78+F79+I74+I78+I93+L76+L77+L78</f>
        <v>265</v>
      </c>
      <c r="Z99" s="633"/>
      <c r="AA99" s="1701" t="s">
        <v>79</v>
      </c>
      <c r="AB99" s="1671"/>
      <c r="AC99" s="1582"/>
      <c r="AD99" s="1671"/>
      <c r="AE99" s="1582"/>
      <c r="AF99" s="1671"/>
      <c r="AG99" s="1582"/>
      <c r="AH99" s="1702">
        <f t="shared" si="77"/>
        <v>0</v>
      </c>
      <c r="AI99" s="1712">
        <f t="shared" si="78"/>
        <v>0</v>
      </c>
      <c r="AJ99" s="1671">
        <f t="shared" si="79"/>
        <v>0</v>
      </c>
      <c r="AK99" s="1571">
        <f t="shared" si="80"/>
        <v>0</v>
      </c>
      <c r="AL99" s="1647"/>
      <c r="AM99" s="632"/>
      <c r="AN99" s="627"/>
      <c r="AO99" s="105"/>
      <c r="AP99" s="105"/>
      <c r="AQ99" s="105"/>
      <c r="AR99" s="10"/>
      <c r="AS99" s="10"/>
      <c r="AT99" s="10"/>
      <c r="AU99" s="10"/>
      <c r="AV99" s="10"/>
      <c r="AW99" s="10"/>
      <c r="AX99" s="10"/>
      <c r="AY99" s="10"/>
    </row>
    <row r="100" spans="1:51" ht="13.5" customHeight="1">
      <c r="A100" s="90"/>
      <c r="B100" s="1123"/>
      <c r="C100" s="90"/>
      <c r="D100" s="90"/>
      <c r="E100" s="90"/>
      <c r="F100" s="103"/>
      <c r="G100" s="100"/>
      <c r="H100" s="99"/>
      <c r="I100" s="133"/>
      <c r="J100" s="105"/>
      <c r="K100" s="105"/>
      <c r="L100" s="105"/>
      <c r="M100" s="90"/>
      <c r="N100" s="127"/>
      <c r="P100" s="633"/>
      <c r="R100" s="1566"/>
      <c r="T100" s="1566"/>
      <c r="U100" s="1640"/>
      <c r="V100" s="633"/>
      <c r="W100" s="1639"/>
      <c r="X100" s="1566"/>
      <c r="Y100" s="1640"/>
      <c r="Z100" s="633"/>
      <c r="AA100" s="1701" t="s">
        <v>81</v>
      </c>
      <c r="AB100" s="1671"/>
      <c r="AC100" s="1583"/>
      <c r="AD100" s="1671"/>
      <c r="AE100" s="1582"/>
      <c r="AF100" s="1671"/>
      <c r="AG100" s="1582"/>
      <c r="AH100" s="1702">
        <f t="shared" si="77"/>
        <v>0</v>
      </c>
      <c r="AI100" s="1712">
        <f t="shared" si="78"/>
        <v>0</v>
      </c>
      <c r="AJ100" s="1671">
        <f t="shared" si="79"/>
        <v>0</v>
      </c>
      <c r="AK100" s="1571">
        <f t="shared" si="80"/>
        <v>0</v>
      </c>
      <c r="AL100" s="1647"/>
      <c r="AM100" s="632"/>
      <c r="AN100" s="627"/>
      <c r="AO100" s="105"/>
      <c r="AP100" s="105"/>
      <c r="AQ100" s="105"/>
      <c r="AR100" s="10"/>
      <c r="AS100" s="10"/>
      <c r="AT100" s="10"/>
      <c r="AU100" s="10"/>
      <c r="AV100" s="10"/>
      <c r="AW100" s="10"/>
      <c r="AX100" s="10"/>
      <c r="AY100" s="10"/>
    </row>
    <row r="101" spans="1:51" ht="15.75" customHeight="1">
      <c r="A101" s="90"/>
      <c r="B101" s="114"/>
      <c r="C101" s="105"/>
      <c r="D101" s="105"/>
      <c r="E101" s="105"/>
      <c r="F101" s="106"/>
      <c r="G101" s="100"/>
      <c r="H101" s="107"/>
      <c r="I101" s="147"/>
      <c r="J101" s="1502"/>
      <c r="K101" s="105"/>
      <c r="L101" s="105"/>
      <c r="M101" s="90"/>
      <c r="N101" s="220"/>
      <c r="P101" s="1566"/>
      <c r="R101" s="1566"/>
      <c r="T101" s="1566"/>
      <c r="U101" s="1640"/>
      <c r="V101" s="633"/>
      <c r="W101" s="1639"/>
      <c r="X101" s="1566"/>
      <c r="Y101" s="1640"/>
      <c r="Z101" s="633"/>
      <c r="AA101" s="1701" t="s">
        <v>82</v>
      </c>
      <c r="AB101" s="1671"/>
      <c r="AC101" s="1588"/>
      <c r="AD101" s="1671"/>
      <c r="AE101" s="1588"/>
      <c r="AF101" s="1671"/>
      <c r="AG101" s="1588"/>
      <c r="AH101" s="1702">
        <f t="shared" si="77"/>
        <v>0</v>
      </c>
      <c r="AI101" s="1712">
        <f t="shared" si="78"/>
        <v>0</v>
      </c>
      <c r="AJ101" s="1671">
        <f t="shared" si="79"/>
        <v>0</v>
      </c>
      <c r="AK101" s="1571">
        <f t="shared" si="80"/>
        <v>0</v>
      </c>
      <c r="AL101" s="1647"/>
      <c r="AM101" s="632"/>
      <c r="AN101" s="627"/>
      <c r="AO101" s="105"/>
      <c r="AP101" s="105"/>
      <c r="AQ101" s="105"/>
      <c r="AR101" s="10"/>
      <c r="AS101" s="10"/>
      <c r="AT101" s="10"/>
      <c r="AU101" s="10"/>
      <c r="AV101" s="10"/>
      <c r="AW101" s="10"/>
      <c r="AX101" s="10"/>
      <c r="AY101" s="10"/>
    </row>
    <row r="102" spans="1:51" ht="12.75" customHeight="1">
      <c r="A102" s="90"/>
      <c r="B102" s="100"/>
      <c r="C102" s="1843"/>
      <c r="D102" s="105"/>
      <c r="E102" s="105"/>
      <c r="F102" s="100"/>
      <c r="G102" s="106"/>
      <c r="H102" s="113"/>
      <c r="I102" s="146"/>
      <c r="J102" s="105"/>
      <c r="K102" s="105"/>
      <c r="L102" s="105"/>
      <c r="M102" s="90"/>
      <c r="N102" s="127"/>
      <c r="P102" s="1566"/>
      <c r="R102" s="1566"/>
      <c r="T102" s="1566"/>
      <c r="U102" s="1640"/>
      <c r="V102" s="633"/>
      <c r="W102" s="1639"/>
      <c r="X102" s="1566"/>
      <c r="Y102" s="1640"/>
      <c r="Z102" s="633"/>
      <c r="AA102" s="1701" t="s">
        <v>84</v>
      </c>
      <c r="AB102" s="1704">
        <f>E69</f>
        <v>54.4</v>
      </c>
      <c r="AC102" s="1705">
        <f>F69</f>
        <v>54.4</v>
      </c>
      <c r="AD102" s="1704"/>
      <c r="AE102" s="1705"/>
      <c r="AF102" s="1704">
        <f>H91</f>
        <v>20.7</v>
      </c>
      <c r="AG102" s="1705">
        <f>I91</f>
        <v>20.7</v>
      </c>
      <c r="AH102" s="1702">
        <f t="shared" si="77"/>
        <v>54.4</v>
      </c>
      <c r="AI102" s="1712">
        <f t="shared" si="78"/>
        <v>54.4</v>
      </c>
      <c r="AJ102" s="1671">
        <f t="shared" si="79"/>
        <v>20.7</v>
      </c>
      <c r="AK102" s="1571">
        <f t="shared" si="80"/>
        <v>20.7</v>
      </c>
      <c r="AL102" s="1647"/>
      <c r="AM102" s="632"/>
      <c r="AN102" s="627"/>
      <c r="AO102" s="105"/>
      <c r="AP102" s="105"/>
      <c r="AQ102" s="105"/>
      <c r="AR102" s="10"/>
      <c r="AS102" s="10"/>
      <c r="AT102" s="10"/>
      <c r="AU102" s="10"/>
      <c r="AV102" s="10"/>
      <c r="AW102" s="10"/>
      <c r="AX102" s="10"/>
      <c r="AY102" s="10"/>
    </row>
    <row r="103" spans="1:51" ht="12.75" customHeight="1">
      <c r="A103" s="90"/>
      <c r="B103" s="100"/>
      <c r="C103" s="361"/>
      <c r="D103" s="105"/>
      <c r="E103" s="105"/>
      <c r="F103" s="100"/>
      <c r="G103" s="100"/>
      <c r="H103" s="1002"/>
      <c r="I103" s="149"/>
      <c r="J103" s="105"/>
      <c r="K103" s="105"/>
      <c r="L103" s="105"/>
      <c r="M103" s="90"/>
      <c r="N103" s="100"/>
      <c r="P103" s="1566"/>
      <c r="R103" s="1566"/>
      <c r="T103" s="1566"/>
      <c r="U103" s="1640"/>
      <c r="V103" s="633"/>
      <c r="W103" s="1639"/>
      <c r="X103" s="1566"/>
      <c r="Y103" s="1640"/>
      <c r="Z103" s="633"/>
      <c r="AA103" s="1711" t="s">
        <v>626</v>
      </c>
      <c r="AB103" s="1709">
        <f t="shared" ref="AB103:AG103" si="86">SUM(AB95:AB102)</f>
        <v>54.4</v>
      </c>
      <c r="AC103" s="1710">
        <f t="shared" si="86"/>
        <v>54.4</v>
      </c>
      <c r="AD103" s="1709">
        <f t="shared" si="86"/>
        <v>0</v>
      </c>
      <c r="AE103" s="1710">
        <f t="shared" si="86"/>
        <v>0</v>
      </c>
      <c r="AF103" s="1709">
        <f t="shared" si="86"/>
        <v>20.7</v>
      </c>
      <c r="AG103" s="1710">
        <f t="shared" si="86"/>
        <v>20.7</v>
      </c>
      <c r="AH103" s="1707">
        <f t="shared" si="77"/>
        <v>54.4</v>
      </c>
      <c r="AI103" s="1708">
        <f t="shared" si="78"/>
        <v>54.4</v>
      </c>
      <c r="AJ103" s="1709">
        <f t="shared" si="79"/>
        <v>20.7</v>
      </c>
      <c r="AK103" s="1710">
        <f t="shared" si="80"/>
        <v>20.7</v>
      </c>
      <c r="AL103" s="1647"/>
      <c r="AM103" s="632"/>
      <c r="AN103" s="627"/>
      <c r="AO103" s="105"/>
      <c r="AP103" s="105"/>
      <c r="AQ103" s="105"/>
      <c r="AR103" s="10"/>
      <c r="AS103" s="10"/>
      <c r="AT103" s="10"/>
      <c r="AU103" s="10"/>
      <c r="AV103" s="10"/>
      <c r="AW103" s="10"/>
      <c r="AX103" s="10"/>
      <c r="AY103" s="10"/>
    </row>
    <row r="104" spans="1:51" ht="14.25" customHeight="1">
      <c r="A104" s="90"/>
      <c r="B104" s="100"/>
      <c r="C104" s="97"/>
      <c r="D104" s="105"/>
      <c r="E104" s="105"/>
      <c r="F104" s="106"/>
      <c r="G104" s="100"/>
      <c r="H104" s="107"/>
      <c r="I104" s="147"/>
      <c r="J104" s="105"/>
      <c r="K104" s="105"/>
      <c r="L104" s="105"/>
      <c r="M104" s="90"/>
      <c r="N104" s="127"/>
      <c r="P104" s="633"/>
      <c r="R104" s="633"/>
      <c r="T104" s="633"/>
      <c r="U104" s="1640"/>
      <c r="V104" s="633"/>
      <c r="W104" s="1639"/>
      <c r="X104" s="1566"/>
      <c r="Y104" s="1640"/>
      <c r="Z104" s="633"/>
      <c r="AA104" s="225"/>
      <c r="AB104" s="105"/>
      <c r="AC104" s="105"/>
      <c r="AD104" s="105"/>
      <c r="AE104" s="105"/>
      <c r="AF104" s="90"/>
      <c r="AG104" s="90"/>
      <c r="AH104" s="90"/>
      <c r="AI104" s="90"/>
      <c r="AJ104" s="105"/>
      <c r="AK104" s="90"/>
      <c r="AL104" s="1647"/>
      <c r="AM104" s="632"/>
      <c r="AN104" s="627"/>
      <c r="AO104" s="105"/>
      <c r="AP104" s="105"/>
      <c r="AQ104" s="105"/>
      <c r="AR104" s="10"/>
      <c r="AS104" s="10"/>
      <c r="AT104" s="10"/>
      <c r="AU104" s="10"/>
      <c r="AV104" s="10"/>
      <c r="AW104" s="10"/>
      <c r="AX104" s="10"/>
      <c r="AY104" s="10"/>
    </row>
    <row r="105" spans="1:51" ht="15" customHeight="1">
      <c r="A105" s="90"/>
      <c r="B105" s="100"/>
      <c r="C105" s="97"/>
      <c r="D105" s="105"/>
      <c r="E105" s="105"/>
      <c r="F105" s="106"/>
      <c r="G105" s="100"/>
      <c r="H105" s="107"/>
      <c r="I105" s="147"/>
      <c r="J105" s="105"/>
      <c r="K105" s="105"/>
      <c r="L105" s="105"/>
      <c r="M105" s="90"/>
      <c r="N105" s="127"/>
      <c r="P105" s="1566"/>
      <c r="R105" s="1566"/>
      <c r="T105" s="1566"/>
      <c r="U105" s="1640"/>
      <c r="V105" s="633"/>
      <c r="W105" s="1639"/>
      <c r="X105" s="1566"/>
      <c r="Y105" s="1640"/>
      <c r="Z105" s="633"/>
      <c r="AA105" s="225"/>
      <c r="AB105" s="105"/>
      <c r="AC105" s="105"/>
      <c r="AD105" s="105"/>
      <c r="AE105" s="105"/>
      <c r="AF105" s="90"/>
      <c r="AG105" s="90"/>
      <c r="AH105" s="90"/>
      <c r="AI105" s="90"/>
      <c r="AJ105" s="105"/>
      <c r="AK105" s="90"/>
      <c r="AL105" s="1647"/>
      <c r="AM105" s="632"/>
      <c r="AN105" s="627"/>
      <c r="AO105" s="105"/>
      <c r="AP105" s="105"/>
      <c r="AQ105" s="105"/>
      <c r="AR105" s="10"/>
      <c r="AS105" s="10"/>
      <c r="AT105" s="10"/>
      <c r="AU105" s="10"/>
      <c r="AV105" s="10"/>
      <c r="AW105" s="10"/>
      <c r="AX105" s="10"/>
      <c r="AY105" s="10"/>
    </row>
    <row r="106" spans="1:51" ht="14.25" customHeight="1">
      <c r="A106" s="90"/>
      <c r="B106" s="100"/>
      <c r="C106" s="97"/>
      <c r="D106" s="105"/>
      <c r="E106" s="105"/>
      <c r="F106" s="105"/>
      <c r="G106" s="105"/>
      <c r="H106" s="105"/>
      <c r="I106" s="105"/>
      <c r="J106" s="105"/>
      <c r="K106" s="105"/>
      <c r="L106" s="105"/>
      <c r="M106" s="90"/>
      <c r="N106" s="127"/>
      <c r="P106" s="1566"/>
      <c r="R106" s="1566"/>
      <c r="T106" s="1566"/>
      <c r="U106" s="1640"/>
      <c r="V106" s="633"/>
      <c r="W106" s="1639"/>
      <c r="X106" s="1566"/>
      <c r="Y106" s="1640"/>
      <c r="Z106" s="633"/>
      <c r="AA106" s="225"/>
      <c r="AB106" s="1635"/>
      <c r="AC106" s="535"/>
      <c r="AD106" s="1635"/>
      <c r="AE106" s="1566"/>
      <c r="AF106" s="1635"/>
      <c r="AG106" s="1566"/>
      <c r="AH106" s="1640"/>
      <c r="AI106" s="633"/>
      <c r="AJ106" s="1639"/>
      <c r="AK106" s="1566"/>
      <c r="AL106" s="1647"/>
      <c r="AM106" s="632"/>
      <c r="AN106" s="627"/>
      <c r="AO106" s="105"/>
      <c r="AP106" s="105"/>
      <c r="AQ106" s="105"/>
      <c r="AR106" s="10"/>
      <c r="AS106" s="10"/>
      <c r="AT106" s="10"/>
      <c r="AU106" s="10"/>
      <c r="AV106" s="10"/>
      <c r="AW106" s="10"/>
      <c r="AX106" s="10"/>
      <c r="AY106" s="10"/>
    </row>
    <row r="107" spans="1:51" ht="15" customHeight="1">
      <c r="A107" s="90"/>
      <c r="B107" s="100"/>
      <c r="C107" s="97"/>
      <c r="D107" s="105"/>
      <c r="E107" s="105"/>
      <c r="F107" s="105"/>
      <c r="G107" s="105"/>
      <c r="H107" s="105"/>
      <c r="I107" s="105"/>
      <c r="J107" s="105"/>
      <c r="K107" s="105"/>
      <c r="L107" s="105"/>
      <c r="M107" s="90"/>
      <c r="N107" s="127"/>
      <c r="P107" s="1594"/>
      <c r="R107" s="1594"/>
      <c r="T107" s="1594"/>
      <c r="U107" s="1640"/>
      <c r="V107" s="633"/>
      <c r="W107" s="1639"/>
      <c r="X107" s="1566"/>
      <c r="Y107" s="1640"/>
      <c r="Z107" s="633"/>
      <c r="AA107" s="613"/>
      <c r="AB107" s="1635"/>
      <c r="AC107" s="1566"/>
      <c r="AD107" s="1635"/>
      <c r="AE107" s="1566"/>
      <c r="AF107" s="1635"/>
      <c r="AG107" s="1566"/>
      <c r="AH107" s="1640"/>
      <c r="AI107" s="633"/>
      <c r="AJ107" s="1639"/>
      <c r="AK107" s="1566"/>
      <c r="AL107" s="1647"/>
      <c r="AM107" s="632"/>
      <c r="AN107" s="105"/>
      <c r="AO107" s="105"/>
      <c r="AP107" s="105"/>
      <c r="AQ107" s="105"/>
      <c r="AR107" s="10"/>
      <c r="AS107" s="10"/>
      <c r="AT107" s="10"/>
      <c r="AU107" s="10"/>
      <c r="AV107" s="10"/>
      <c r="AW107" s="10"/>
      <c r="AX107" s="10"/>
      <c r="AY107" s="10"/>
    </row>
    <row r="108" spans="1:51">
      <c r="A108" s="90"/>
      <c r="B108" s="114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90"/>
      <c r="N108" s="105"/>
      <c r="P108" s="1566"/>
      <c r="R108" s="1566"/>
      <c r="T108" s="1566"/>
      <c r="U108" s="1639"/>
      <c r="V108" s="1566"/>
      <c r="W108" s="1639"/>
      <c r="X108" s="1566"/>
      <c r="Y108" s="209"/>
      <c r="Z108" s="105"/>
      <c r="AA108" s="127"/>
      <c r="AB108" s="1635"/>
      <c r="AC108" s="535"/>
      <c r="AD108" s="1635"/>
      <c r="AE108" s="1566"/>
      <c r="AF108" s="1635"/>
      <c r="AG108" s="1566"/>
      <c r="AH108" s="1640"/>
      <c r="AI108" s="633"/>
      <c r="AJ108" s="1639"/>
      <c r="AK108" s="1566"/>
      <c r="AL108" s="1647"/>
      <c r="AM108" s="632"/>
      <c r="AN108" s="105"/>
      <c r="AO108" s="105"/>
      <c r="AP108" s="105"/>
      <c r="AQ108" s="105"/>
      <c r="AR108" s="10"/>
      <c r="AS108" s="10"/>
      <c r="AT108" s="10"/>
      <c r="AU108" s="10"/>
      <c r="AV108" s="10"/>
      <c r="AW108" s="10"/>
      <c r="AX108" s="10"/>
      <c r="AY108" s="10"/>
    </row>
    <row r="109" spans="1:51" ht="14.25" customHeight="1">
      <c r="A109" s="90"/>
      <c r="B109" s="1123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100"/>
      <c r="P109" s="1566"/>
      <c r="R109" s="1566"/>
      <c r="T109" s="1566"/>
      <c r="U109" s="1639"/>
      <c r="V109" s="1566"/>
      <c r="W109" s="1639"/>
      <c r="X109" s="1566"/>
      <c r="Y109" s="209"/>
      <c r="Z109" s="105"/>
      <c r="AA109" s="127"/>
      <c r="AB109" s="1635"/>
      <c r="AC109" s="633"/>
      <c r="AD109" s="1635"/>
      <c r="AE109" s="1566"/>
      <c r="AF109" s="1635"/>
      <c r="AG109" s="1566"/>
      <c r="AH109" s="1639"/>
      <c r="AI109" s="1566"/>
      <c r="AJ109" s="1639"/>
      <c r="AK109" s="1566"/>
      <c r="AL109" s="209"/>
      <c r="AM109" s="105"/>
      <c r="AN109" s="105"/>
      <c r="AO109" s="105"/>
      <c r="AP109" s="105"/>
      <c r="AQ109" s="105"/>
      <c r="AR109" s="10"/>
      <c r="AS109" s="10"/>
      <c r="AT109" s="10"/>
      <c r="AU109" s="10"/>
      <c r="AV109" s="10"/>
      <c r="AW109" s="10"/>
      <c r="AX109" s="10"/>
      <c r="AY109" s="10"/>
    </row>
    <row r="110" spans="1:51" ht="12.75" customHeight="1">
      <c r="A110" s="90"/>
      <c r="B110" s="1123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100"/>
      <c r="P110" s="1566"/>
      <c r="R110" s="1566"/>
      <c r="T110" s="1566"/>
      <c r="U110" s="1639"/>
      <c r="V110" s="1566"/>
      <c r="W110" s="1639"/>
      <c r="X110" s="1566"/>
      <c r="Y110" s="209"/>
      <c r="Z110" s="105"/>
      <c r="AA110" s="105"/>
      <c r="AB110" s="1635"/>
      <c r="AC110" s="1566"/>
      <c r="AD110" s="1635"/>
      <c r="AE110" s="1566"/>
      <c r="AF110" s="1635"/>
      <c r="AG110" s="1566"/>
      <c r="AH110" s="1639"/>
      <c r="AI110" s="1566"/>
      <c r="AJ110" s="1639"/>
      <c r="AK110" s="1566"/>
      <c r="AL110" s="209"/>
      <c r="AM110" s="105"/>
      <c r="AN110" s="105"/>
      <c r="AO110" s="105"/>
      <c r="AP110" s="105"/>
      <c r="AQ110" s="105"/>
      <c r="AR110" s="10"/>
      <c r="AS110" s="10"/>
      <c r="AT110" s="10"/>
      <c r="AU110" s="10"/>
      <c r="AV110" s="10"/>
      <c r="AW110" s="10"/>
      <c r="AX110" s="10"/>
    </row>
    <row r="111" spans="1:51" ht="13.5" customHeight="1">
      <c r="A111" s="90"/>
      <c r="B111" s="1123"/>
      <c r="C111" s="90"/>
      <c r="D111" s="90"/>
      <c r="E111" s="90"/>
      <c r="F111" s="90"/>
      <c r="G111" s="90"/>
      <c r="H111" s="90"/>
      <c r="I111" s="90"/>
      <c r="M111" s="90"/>
      <c r="N111" s="105"/>
      <c r="P111" s="1566"/>
      <c r="R111" s="1566"/>
      <c r="T111" s="1566"/>
      <c r="U111" s="1639"/>
      <c r="V111" s="1566"/>
      <c r="W111" s="1639"/>
      <c r="X111" s="1566"/>
      <c r="Y111" s="209"/>
      <c r="Z111" s="105"/>
      <c r="AA111" s="105"/>
      <c r="AB111" s="1635"/>
      <c r="AC111" s="1566"/>
      <c r="AD111" s="1635"/>
      <c r="AE111" s="1566"/>
      <c r="AF111" s="1635"/>
      <c r="AG111" s="1566"/>
      <c r="AH111" s="1639"/>
      <c r="AI111" s="1566"/>
      <c r="AJ111" s="1639"/>
      <c r="AK111" s="1566"/>
      <c r="AL111" s="209"/>
      <c r="AM111" s="105"/>
      <c r="AN111" s="105"/>
      <c r="AO111" s="105"/>
      <c r="AP111" s="105"/>
      <c r="AQ111" s="105"/>
      <c r="AR111" s="10"/>
      <c r="AS111" s="10"/>
      <c r="AT111" s="10"/>
      <c r="AU111" s="10"/>
      <c r="AV111" s="10"/>
      <c r="AW111" s="10"/>
      <c r="AX111" s="10"/>
    </row>
    <row r="112" spans="1:51" ht="15" customHeight="1">
      <c r="A112" s="90"/>
      <c r="B112" s="1123"/>
      <c r="C112" s="90"/>
      <c r="D112" s="90"/>
      <c r="E112" s="90"/>
      <c r="F112" s="90"/>
      <c r="G112" s="90"/>
      <c r="H112" s="90"/>
      <c r="I112" s="90"/>
      <c r="M112" s="90"/>
      <c r="N112" s="105"/>
      <c r="P112" s="1566"/>
      <c r="R112" s="1566"/>
      <c r="T112" s="1566"/>
      <c r="U112" s="1639"/>
      <c r="V112" s="1566"/>
      <c r="W112" s="1639"/>
      <c r="X112" s="1566"/>
      <c r="Y112" s="209"/>
      <c r="Z112" s="105"/>
      <c r="AA112" s="105"/>
      <c r="AB112" s="1635"/>
      <c r="AC112" s="1566"/>
      <c r="AD112" s="1635"/>
      <c r="AE112" s="1566"/>
      <c r="AF112" s="1635"/>
      <c r="AG112" s="1566"/>
      <c r="AH112" s="1639"/>
      <c r="AI112" s="1566"/>
      <c r="AJ112" s="1639"/>
      <c r="AK112" s="1566"/>
      <c r="AL112" s="209"/>
      <c r="AM112" s="105"/>
      <c r="AN112" s="105"/>
      <c r="AO112" s="105"/>
      <c r="AP112" s="105"/>
      <c r="AQ112" s="105"/>
      <c r="AR112" s="10"/>
      <c r="AS112" s="10"/>
      <c r="AT112" s="10"/>
      <c r="AU112" s="10"/>
      <c r="AV112" s="10"/>
      <c r="AW112" s="10"/>
      <c r="AX112" s="10"/>
    </row>
    <row r="113" spans="1:50" ht="13.5" customHeight="1">
      <c r="A113" s="90"/>
      <c r="B113" s="1123"/>
      <c r="C113" s="90"/>
      <c r="D113" s="90"/>
      <c r="E113" s="90"/>
      <c r="F113" s="90"/>
      <c r="G113" s="90"/>
      <c r="H113" s="90"/>
      <c r="I113" s="90"/>
      <c r="M113" s="90"/>
      <c r="N113" s="105"/>
      <c r="P113" s="535"/>
      <c r="R113" s="535"/>
      <c r="T113" s="535"/>
      <c r="U113" s="1639"/>
      <c r="V113" s="1566"/>
      <c r="W113" s="1639"/>
      <c r="X113" s="1566"/>
      <c r="Y113" s="209"/>
      <c r="Z113" s="105"/>
      <c r="AA113" s="105"/>
      <c r="AB113" s="1635"/>
      <c r="AC113" s="1566"/>
      <c r="AD113" s="1635"/>
      <c r="AE113" s="1566"/>
      <c r="AF113" s="1635"/>
      <c r="AG113" s="1566"/>
      <c r="AH113" s="1639"/>
      <c r="AI113" s="1566"/>
      <c r="AJ113" s="1639"/>
      <c r="AK113" s="1566"/>
      <c r="AL113" s="209"/>
      <c r="AM113" s="105"/>
      <c r="AN113" s="103"/>
      <c r="AO113" s="105"/>
      <c r="AP113" s="105"/>
      <c r="AQ113" s="105"/>
      <c r="AR113" s="10"/>
      <c r="AS113" s="10"/>
      <c r="AT113" s="10"/>
      <c r="AU113" s="10"/>
      <c r="AV113" s="10"/>
      <c r="AW113" s="10"/>
      <c r="AX113" s="10"/>
    </row>
    <row r="114" spans="1:50" ht="12.75" customHeight="1">
      <c r="A114" s="90"/>
      <c r="B114" s="1123"/>
      <c r="C114" s="90"/>
      <c r="D114" s="90"/>
      <c r="E114" s="90"/>
      <c r="F114" s="90"/>
      <c r="G114" s="90"/>
      <c r="H114" s="90"/>
      <c r="I114" s="90"/>
      <c r="M114" s="90"/>
      <c r="N114" s="105"/>
      <c r="P114" s="1566"/>
      <c r="R114" s="1566"/>
      <c r="T114" s="1566"/>
      <c r="U114" s="1639"/>
      <c r="V114" s="1566"/>
      <c r="W114" s="1639"/>
      <c r="X114" s="1566"/>
      <c r="Y114" s="1731"/>
      <c r="Z114" s="163"/>
      <c r="AA114" s="100"/>
      <c r="AB114" s="1635"/>
      <c r="AC114" s="1617"/>
      <c r="AD114" s="1635"/>
      <c r="AE114" s="1614"/>
      <c r="AF114" s="1635"/>
      <c r="AG114" s="535"/>
      <c r="AH114" s="1639"/>
      <c r="AI114" s="1566"/>
      <c r="AJ114" s="1639"/>
      <c r="AK114" s="1566"/>
      <c r="AL114" s="209"/>
      <c r="AM114" s="105"/>
      <c r="AN114" s="105"/>
      <c r="AO114" s="105"/>
      <c r="AP114" s="105"/>
      <c r="AQ114" s="105"/>
      <c r="AR114" s="10"/>
      <c r="AS114" s="10"/>
      <c r="AT114" s="10"/>
      <c r="AU114" s="10"/>
      <c r="AV114" s="10"/>
      <c r="AW114" s="10"/>
      <c r="AX114" s="10"/>
    </row>
    <row r="115" spans="1:50" ht="14.25" customHeight="1">
      <c r="A115" s="90"/>
      <c r="B115" s="1123"/>
      <c r="C115" s="90"/>
      <c r="D115" s="90"/>
      <c r="E115" s="90"/>
      <c r="F115" s="90"/>
      <c r="G115" s="90"/>
      <c r="H115" s="90"/>
      <c r="I115" s="90"/>
      <c r="M115" s="90"/>
      <c r="N115" s="105"/>
      <c r="P115" s="1566"/>
      <c r="R115" s="1566"/>
      <c r="T115" s="1566"/>
      <c r="U115" s="1639"/>
      <c r="V115" s="1566"/>
      <c r="W115" s="1639"/>
      <c r="X115" s="1566"/>
      <c r="Y115" s="1731"/>
      <c r="Z115" s="163"/>
      <c r="AA115" s="105"/>
      <c r="AB115" s="1635"/>
      <c r="AC115" s="1566"/>
      <c r="AD115" s="1635"/>
      <c r="AE115" s="1566"/>
      <c r="AF115" s="1635"/>
      <c r="AG115" s="1566"/>
      <c r="AH115" s="1639"/>
      <c r="AI115" s="1566"/>
      <c r="AJ115" s="1639"/>
      <c r="AK115" s="1566"/>
      <c r="AL115" s="209"/>
      <c r="AM115" s="105"/>
      <c r="AN115" s="105"/>
      <c r="AO115" s="105"/>
      <c r="AP115" s="105"/>
      <c r="AQ115" s="105"/>
      <c r="AR115" s="10"/>
      <c r="AS115" s="10"/>
      <c r="AT115" s="10"/>
      <c r="AU115" s="10"/>
      <c r="AV115" s="10"/>
      <c r="AW115" s="10"/>
      <c r="AX115" s="10"/>
    </row>
    <row r="116" spans="1:50" ht="13.5" customHeight="1">
      <c r="A116" s="90"/>
      <c r="B116" s="1123"/>
      <c r="C116" s="90"/>
      <c r="D116" s="90"/>
      <c r="E116" s="90"/>
      <c r="F116" s="90"/>
      <c r="G116" s="90"/>
      <c r="H116" s="90"/>
      <c r="I116" s="90"/>
      <c r="M116" s="90"/>
      <c r="N116" s="105"/>
      <c r="P116" s="1566"/>
      <c r="R116" s="1566"/>
      <c r="T116" s="1566"/>
      <c r="U116" s="1639"/>
      <c r="V116" s="1566"/>
      <c r="W116" s="1639"/>
      <c r="X116" s="1566"/>
      <c r="Y116" s="1731"/>
      <c r="Z116" s="163"/>
      <c r="AA116" s="612"/>
      <c r="AB116" s="1635"/>
      <c r="AC116" s="1566"/>
      <c r="AD116" s="1635"/>
      <c r="AE116" s="1566"/>
      <c r="AF116" s="1635"/>
      <c r="AG116" s="1566"/>
      <c r="AH116" s="1639"/>
      <c r="AI116" s="1566"/>
      <c r="AJ116" s="1639"/>
      <c r="AK116" s="1566"/>
      <c r="AL116" s="209"/>
      <c r="AM116" s="105"/>
      <c r="AN116" s="105"/>
      <c r="AO116" s="105"/>
      <c r="AP116" s="105"/>
      <c r="AQ116" s="105"/>
      <c r="AR116" s="10"/>
      <c r="AS116" s="10"/>
      <c r="AT116" s="10"/>
      <c r="AU116" s="10"/>
      <c r="AV116" s="10"/>
      <c r="AW116" s="10"/>
      <c r="AX116" s="10"/>
    </row>
    <row r="117" spans="1:50" ht="14.25" customHeight="1">
      <c r="A117" s="90"/>
      <c r="B117" s="1123"/>
      <c r="C117" s="90"/>
      <c r="D117" s="90"/>
      <c r="E117" s="90"/>
      <c r="F117" s="90"/>
      <c r="G117" s="90"/>
      <c r="H117" s="90"/>
      <c r="I117" s="90"/>
      <c r="M117" s="90"/>
      <c r="N117" s="105"/>
      <c r="P117" s="1566"/>
      <c r="R117" s="1566"/>
      <c r="T117" s="535"/>
      <c r="U117" s="390"/>
      <c r="V117" s="535"/>
      <c r="W117" s="390"/>
      <c r="X117" s="535"/>
      <c r="Y117" s="115"/>
      <c r="Z117" s="115"/>
      <c r="AA117" s="213"/>
      <c r="AB117" s="1635"/>
      <c r="AC117" s="1566"/>
      <c r="AD117" s="1635"/>
      <c r="AE117" s="1566"/>
      <c r="AF117" s="1635"/>
      <c r="AG117" s="535"/>
      <c r="AH117" s="390"/>
      <c r="AI117" s="535"/>
      <c r="AJ117" s="1639"/>
      <c r="AK117" s="1566"/>
      <c r="AL117" s="97"/>
      <c r="AM117" s="97"/>
      <c r="AN117" s="105"/>
      <c r="AO117" s="105"/>
      <c r="AP117" s="105"/>
      <c r="AQ117" s="105"/>
      <c r="AR117" s="10"/>
      <c r="AS117" s="10"/>
      <c r="AT117" s="10"/>
      <c r="AU117" s="10"/>
      <c r="AV117" s="10"/>
      <c r="AW117" s="10"/>
      <c r="AX117" s="10"/>
    </row>
    <row r="118" spans="1:50" ht="15.75" customHeight="1">
      <c r="A118" s="90"/>
      <c r="B118" s="1123"/>
      <c r="C118" s="90"/>
      <c r="D118" s="90"/>
      <c r="E118" s="90"/>
      <c r="F118" s="90"/>
      <c r="G118" s="1154"/>
      <c r="H118" s="90"/>
      <c r="I118" s="90"/>
      <c r="M118" s="90"/>
      <c r="N118" s="1661" t="s">
        <v>613</v>
      </c>
      <c r="R118" s="1163" t="s">
        <v>163</v>
      </c>
      <c r="AA118" s="110"/>
      <c r="AB118" s="1635"/>
      <c r="AC118" s="1566"/>
      <c r="AD118" s="1635"/>
      <c r="AE118" s="535"/>
      <c r="AF118" s="1635"/>
      <c r="AG118" s="1566"/>
      <c r="AH118" s="390"/>
      <c r="AI118" s="535"/>
      <c r="AJ118" s="1639"/>
      <c r="AK118" s="1566"/>
      <c r="AL118" s="208"/>
      <c r="AM118" s="103"/>
      <c r="AN118" s="105"/>
      <c r="AO118" s="105"/>
      <c r="AP118" s="105"/>
      <c r="AQ118" s="105"/>
      <c r="AR118" s="10"/>
      <c r="AS118" s="10"/>
      <c r="AT118" s="10"/>
      <c r="AU118" s="10"/>
      <c r="AV118" s="10"/>
      <c r="AW118" s="10"/>
      <c r="AX118" s="10"/>
    </row>
    <row r="119" spans="1:50" ht="15" customHeight="1" thickBot="1">
      <c r="A119" s="90"/>
      <c r="B119" s="1123"/>
      <c r="C119" s="96"/>
      <c r="D119" s="90"/>
      <c r="E119" s="90"/>
      <c r="F119" s="90"/>
      <c r="G119" s="90"/>
      <c r="H119" s="90"/>
      <c r="I119" s="90"/>
      <c r="J119" s="1155"/>
      <c r="K119" s="90"/>
      <c r="L119" s="90"/>
      <c r="M119" s="90"/>
      <c r="N119" s="1662" t="s">
        <v>614</v>
      </c>
      <c r="Q119" s="546" t="s">
        <v>615</v>
      </c>
      <c r="U119" t="s">
        <v>616</v>
      </c>
      <c r="AA119" s="110"/>
      <c r="AB119" s="1635"/>
      <c r="AC119" s="1566"/>
      <c r="AD119" s="1635"/>
      <c r="AE119" s="535"/>
      <c r="AF119" s="1635"/>
      <c r="AG119" s="1521"/>
      <c r="AH119" s="390"/>
      <c r="AI119" s="535"/>
      <c r="AJ119" s="1639"/>
      <c r="AK119" s="1566"/>
      <c r="AL119" s="208"/>
      <c r="AM119" s="103"/>
      <c r="AN119" s="105"/>
      <c r="AO119" s="105"/>
      <c r="AP119" s="105"/>
      <c r="AQ119" s="105"/>
      <c r="AR119" s="10"/>
      <c r="AS119" s="10"/>
      <c r="AT119" s="10"/>
      <c r="AU119" s="10"/>
      <c r="AV119" s="10"/>
      <c r="AW119" s="10"/>
      <c r="AX119" s="10"/>
    </row>
    <row r="120" spans="1:50" ht="15" customHeight="1" thickBot="1">
      <c r="A120" s="90"/>
      <c r="B120" s="1123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2" t="s">
        <v>618</v>
      </c>
      <c r="P120" s="1663"/>
      <c r="Q120" s="1663"/>
      <c r="R120" s="183" t="s">
        <v>617</v>
      </c>
      <c r="S120" s="1663"/>
      <c r="T120" s="1663"/>
      <c r="U120" s="1663"/>
      <c r="Y120" s="286" t="s">
        <v>605</v>
      </c>
      <c r="Z120" s="1664"/>
      <c r="AL120" s="286" t="s">
        <v>605</v>
      </c>
      <c r="AM120" s="1623"/>
      <c r="AN120" s="105"/>
      <c r="AO120" s="105"/>
      <c r="AP120" s="105"/>
      <c r="AQ120" s="105"/>
      <c r="AR120" s="10"/>
      <c r="AS120" s="10"/>
      <c r="AT120" s="10"/>
      <c r="AU120" s="10"/>
      <c r="AV120" s="10"/>
      <c r="AW120" s="10"/>
      <c r="AX120" s="10"/>
    </row>
    <row r="121" spans="1:50" ht="14.25" customHeight="1" thickBot="1">
      <c r="A121" s="90"/>
      <c r="B121" s="1123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286" t="s">
        <v>634</v>
      </c>
      <c r="O121" s="1624" t="s">
        <v>606</v>
      </c>
      <c r="P121" s="1625"/>
      <c r="Q121" s="1624" t="s">
        <v>607</v>
      </c>
      <c r="R121" s="1625"/>
      <c r="S121" s="1624" t="s">
        <v>612</v>
      </c>
      <c r="T121" s="1625"/>
      <c r="U121" s="1624" t="s">
        <v>609</v>
      </c>
      <c r="V121" s="1625"/>
      <c r="W121" s="1624" t="s">
        <v>610</v>
      </c>
      <c r="X121" s="1625"/>
      <c r="Y121" s="1626" t="s">
        <v>529</v>
      </c>
      <c r="Z121" s="57"/>
      <c r="AA121" s="1714" t="s">
        <v>112</v>
      </c>
      <c r="AB121" s="1713" t="s">
        <v>606</v>
      </c>
      <c r="AC121" s="1625"/>
      <c r="AD121" s="1624" t="s">
        <v>607</v>
      </c>
      <c r="AE121" s="1625"/>
      <c r="AF121" s="1624" t="s">
        <v>608</v>
      </c>
      <c r="AG121" s="1625"/>
      <c r="AH121" s="1624" t="s">
        <v>609</v>
      </c>
      <c r="AI121" s="1625"/>
      <c r="AJ121" s="1624" t="s">
        <v>610</v>
      </c>
      <c r="AK121" s="1625"/>
      <c r="AL121" s="1626" t="s">
        <v>529</v>
      </c>
      <c r="AM121" s="46"/>
      <c r="AO121" s="105"/>
      <c r="AP121" s="105"/>
      <c r="AQ121" s="105"/>
      <c r="AR121" s="10"/>
      <c r="AS121" s="10"/>
      <c r="AT121" s="10"/>
      <c r="AU121" s="10"/>
      <c r="AV121" s="10"/>
      <c r="AW121" s="10"/>
      <c r="AX121" s="10"/>
    </row>
    <row r="122" spans="1:50" ht="14.25" customHeight="1" thickBot="1">
      <c r="A122" s="90"/>
      <c r="B122" s="1063" t="s">
        <v>284</v>
      </c>
      <c r="C122" s="90"/>
      <c r="D122" s="90"/>
      <c r="E122" s="90"/>
      <c r="F122" s="90"/>
      <c r="G122" s="90"/>
      <c r="H122" s="90"/>
      <c r="I122" s="90"/>
      <c r="J122" s="90"/>
      <c r="K122" s="978"/>
      <c r="L122" s="90"/>
      <c r="M122" s="90"/>
      <c r="N122" s="1657" t="s">
        <v>434</v>
      </c>
      <c r="O122" s="1658" t="s">
        <v>113</v>
      </c>
      <c r="P122" s="1659" t="s">
        <v>114</v>
      </c>
      <c r="Q122" s="1658" t="s">
        <v>113</v>
      </c>
      <c r="R122" s="1659" t="s">
        <v>114</v>
      </c>
      <c r="S122" s="1658" t="s">
        <v>113</v>
      </c>
      <c r="T122" s="1659" t="s">
        <v>114</v>
      </c>
      <c r="U122" s="1658" t="s">
        <v>113</v>
      </c>
      <c r="V122" s="1660" t="s">
        <v>114</v>
      </c>
      <c r="W122" s="1658" t="s">
        <v>113</v>
      </c>
      <c r="X122" s="1659" t="s">
        <v>114</v>
      </c>
      <c r="Y122" s="1665" t="s">
        <v>113</v>
      </c>
      <c r="Z122" s="1666" t="s">
        <v>114</v>
      </c>
      <c r="AA122" s="72" t="s">
        <v>59</v>
      </c>
      <c r="AB122" s="1622" t="s">
        <v>113</v>
      </c>
      <c r="AC122" s="1627" t="s">
        <v>114</v>
      </c>
      <c r="AD122" s="1622" t="s">
        <v>113</v>
      </c>
      <c r="AE122" s="1627" t="s">
        <v>114</v>
      </c>
      <c r="AF122" s="1622" t="s">
        <v>113</v>
      </c>
      <c r="AG122" s="1627" t="s">
        <v>114</v>
      </c>
      <c r="AH122" s="1622" t="s">
        <v>113</v>
      </c>
      <c r="AI122" s="1627" t="s">
        <v>114</v>
      </c>
      <c r="AJ122" s="1622" t="s">
        <v>113</v>
      </c>
      <c r="AK122" s="1627" t="s">
        <v>114</v>
      </c>
      <c r="AL122" s="1628" t="s">
        <v>113</v>
      </c>
      <c r="AM122" s="1629" t="s">
        <v>114</v>
      </c>
      <c r="AO122" s="105"/>
      <c r="AP122" s="105"/>
      <c r="AQ122" s="105"/>
      <c r="AR122" s="10"/>
      <c r="AS122" s="10"/>
      <c r="AT122" s="10"/>
      <c r="AU122" s="10"/>
      <c r="AV122" s="10"/>
      <c r="AW122" s="10"/>
      <c r="AX122" s="10"/>
    </row>
    <row r="123" spans="1:50" ht="14.25" customHeight="1">
      <c r="A123" s="90"/>
      <c r="B123" s="90"/>
      <c r="C123" s="1159" t="s">
        <v>307</v>
      </c>
      <c r="D123" s="90"/>
      <c r="E123" s="1160"/>
      <c r="F123" s="90"/>
      <c r="G123" s="90"/>
      <c r="H123" s="90"/>
      <c r="I123" s="90"/>
      <c r="J123" s="1161" t="s">
        <v>135</v>
      </c>
      <c r="K123" s="90"/>
      <c r="L123" s="90"/>
      <c r="M123" s="90"/>
      <c r="N123" s="607" t="s">
        <v>154</v>
      </c>
      <c r="O123" s="1652">
        <f>C135</f>
        <v>40</v>
      </c>
      <c r="P123" s="1575">
        <f>C135</f>
        <v>40</v>
      </c>
      <c r="Q123" s="1652">
        <f>C150</f>
        <v>40</v>
      </c>
      <c r="R123" s="1575">
        <f>C150</f>
        <v>40</v>
      </c>
      <c r="S123" s="1652"/>
      <c r="T123" s="1575"/>
      <c r="U123" s="1633">
        <f t="shared" ref="U123:U130" si="87">O123+Q123</f>
        <v>80</v>
      </c>
      <c r="V123" s="1576">
        <f t="shared" ref="V123:V130" si="88">P123+R123</f>
        <v>80</v>
      </c>
      <c r="W123" s="1632">
        <f t="shared" ref="W123:W130" si="89">Q123+S123</f>
        <v>40</v>
      </c>
      <c r="X123" s="1572">
        <f t="shared" ref="X123:X130" si="90">R123+T123</f>
        <v>40</v>
      </c>
      <c r="Y123" s="1728">
        <f t="shared" ref="Y123:Y130" si="91">O123+Q123+S123</f>
        <v>80</v>
      </c>
      <c r="Z123" s="619">
        <f t="shared" ref="Z123:Z130" si="92">P123+R123+T123</f>
        <v>80</v>
      </c>
      <c r="AA123" s="190" t="s">
        <v>149</v>
      </c>
      <c r="AB123" s="1632"/>
      <c r="AC123" s="1606"/>
      <c r="AD123" s="1632">
        <f>E149</f>
        <v>10.74</v>
      </c>
      <c r="AE123" s="1603">
        <f>F149</f>
        <v>7</v>
      </c>
      <c r="AF123" s="1632"/>
      <c r="AG123" s="1604"/>
      <c r="AH123" s="1633">
        <f t="shared" ref="AH123:AH126" si="93">AB123+AD123</f>
        <v>10.74</v>
      </c>
      <c r="AI123" s="1576">
        <f t="shared" ref="AI123:AI126" si="94">AC123+AE123</f>
        <v>7</v>
      </c>
      <c r="AJ123" s="1630">
        <f t="shared" ref="AJ123:AJ126" si="95">AD123+AF123</f>
        <v>10.74</v>
      </c>
      <c r="AK123" s="1605">
        <f t="shared" ref="AK123:AK126" si="96">AE123+AG123</f>
        <v>7</v>
      </c>
      <c r="AL123" s="1645">
        <f t="shared" ref="AL123:AL126" si="97">AB123+AD123+AF123</f>
        <v>10.74</v>
      </c>
      <c r="AM123" s="616">
        <f t="shared" ref="AM123:AM126" si="98">AC123+AE123+AG123</f>
        <v>7</v>
      </c>
      <c r="AO123" s="105"/>
      <c r="AP123" s="105"/>
      <c r="AQ123" s="105"/>
      <c r="AR123" s="16"/>
      <c r="AS123" s="42"/>
      <c r="AT123" s="10"/>
      <c r="AU123" s="10"/>
      <c r="AV123" s="10"/>
      <c r="AW123" s="10"/>
      <c r="AX123" s="10"/>
    </row>
    <row r="124" spans="1:50" ht="14.25" customHeight="1" thickBot="1">
      <c r="A124" s="978" t="s">
        <v>439</v>
      </c>
      <c r="B124" s="978"/>
      <c r="C124" s="1162"/>
      <c r="D124" s="90"/>
      <c r="E124" s="1163" t="s">
        <v>163</v>
      </c>
      <c r="F124" s="90"/>
      <c r="G124" s="90"/>
      <c r="H124" s="1164" t="s">
        <v>879</v>
      </c>
      <c r="I124" s="90"/>
      <c r="J124" s="1165"/>
      <c r="K124" s="90"/>
      <c r="L124" s="90"/>
      <c r="M124" s="105"/>
      <c r="N124" s="607" t="s">
        <v>153</v>
      </c>
      <c r="O124" s="1653">
        <f>E130+C134</f>
        <v>58</v>
      </c>
      <c r="P124" s="1577">
        <f>F130+C134</f>
        <v>58</v>
      </c>
      <c r="Q124" s="1653">
        <f>C149</f>
        <v>60</v>
      </c>
      <c r="R124" s="1577">
        <f>C149</f>
        <v>60</v>
      </c>
      <c r="S124" s="1653">
        <f>E162+C162</f>
        <v>57</v>
      </c>
      <c r="T124" s="1577">
        <f>F162+C162</f>
        <v>57</v>
      </c>
      <c r="U124" s="1633">
        <f t="shared" si="87"/>
        <v>118</v>
      </c>
      <c r="V124" s="1576">
        <f t="shared" si="88"/>
        <v>118</v>
      </c>
      <c r="W124" s="1632">
        <f t="shared" si="89"/>
        <v>117</v>
      </c>
      <c r="X124" s="1572">
        <f t="shared" si="90"/>
        <v>117</v>
      </c>
      <c r="Y124" s="1728">
        <f t="shared" si="91"/>
        <v>175</v>
      </c>
      <c r="Z124" s="619">
        <f t="shared" si="92"/>
        <v>175</v>
      </c>
      <c r="AA124" s="190" t="s">
        <v>62</v>
      </c>
      <c r="AB124" s="1632"/>
      <c r="AC124" s="1607"/>
      <c r="AD124" s="1632"/>
      <c r="AE124" s="1603"/>
      <c r="AF124" s="1632"/>
      <c r="AG124" s="1604"/>
      <c r="AH124" s="1633">
        <f t="shared" si="93"/>
        <v>0</v>
      </c>
      <c r="AI124" s="1576">
        <f t="shared" si="94"/>
        <v>0</v>
      </c>
      <c r="AJ124" s="1630">
        <f t="shared" si="95"/>
        <v>0</v>
      </c>
      <c r="AK124" s="1605">
        <f t="shared" si="96"/>
        <v>0</v>
      </c>
      <c r="AL124" s="1645">
        <f t="shared" si="97"/>
        <v>0</v>
      </c>
      <c r="AM124" s="616">
        <f t="shared" si="98"/>
        <v>0</v>
      </c>
      <c r="AO124" s="106"/>
      <c r="AP124" s="411"/>
      <c r="AQ124" s="411"/>
      <c r="AR124" s="7"/>
      <c r="AS124" s="7"/>
      <c r="AT124" s="10"/>
      <c r="AU124" s="10"/>
      <c r="AV124" s="10"/>
      <c r="AW124" s="10"/>
      <c r="AX124" s="10"/>
    </row>
    <row r="125" spans="1:50" ht="15.75" customHeight="1">
      <c r="A125" s="380" t="s">
        <v>2</v>
      </c>
      <c r="B125" s="381" t="s">
        <v>3</v>
      </c>
      <c r="C125" s="382" t="s">
        <v>4</v>
      </c>
      <c r="D125" s="604" t="s">
        <v>61</v>
      </c>
      <c r="E125" s="112"/>
      <c r="F125" s="112"/>
      <c r="G125" s="112"/>
      <c r="H125" s="112"/>
      <c r="I125" s="112"/>
      <c r="J125" s="112"/>
      <c r="K125" s="112"/>
      <c r="L125" s="242"/>
      <c r="M125" s="211"/>
      <c r="N125" s="75" t="s">
        <v>86</v>
      </c>
      <c r="O125" s="1653">
        <f>E134+H129</f>
        <v>12.100000000000001</v>
      </c>
      <c r="P125" s="1578">
        <f>F134+I129</f>
        <v>12.100000000000001</v>
      </c>
      <c r="Q125" s="1653">
        <f>H150</f>
        <v>2</v>
      </c>
      <c r="R125" s="1578">
        <f>I150</f>
        <v>2</v>
      </c>
      <c r="S125" s="1653">
        <f>H162</f>
        <v>5.31</v>
      </c>
      <c r="T125" s="1579">
        <f>I162</f>
        <v>5.31</v>
      </c>
      <c r="U125" s="1633">
        <f t="shared" si="87"/>
        <v>14.100000000000001</v>
      </c>
      <c r="V125" s="1576">
        <f t="shared" si="88"/>
        <v>14.100000000000001</v>
      </c>
      <c r="W125" s="1632">
        <f t="shared" si="89"/>
        <v>7.31</v>
      </c>
      <c r="X125" s="1572">
        <f t="shared" si="90"/>
        <v>7.31</v>
      </c>
      <c r="Y125" s="1728">
        <f t="shared" si="91"/>
        <v>19.41</v>
      </c>
      <c r="Z125" s="619">
        <f t="shared" si="92"/>
        <v>19.41</v>
      </c>
      <c r="AA125" s="134" t="s">
        <v>64</v>
      </c>
      <c r="AB125" s="1632"/>
      <c r="AC125" s="1608"/>
      <c r="AD125" s="1632"/>
      <c r="AE125" s="1603"/>
      <c r="AF125" s="1632"/>
      <c r="AG125" s="1604"/>
      <c r="AH125" s="1633">
        <f t="shared" si="93"/>
        <v>0</v>
      </c>
      <c r="AI125" s="1576">
        <f t="shared" si="94"/>
        <v>0</v>
      </c>
      <c r="AJ125" s="1630">
        <f t="shared" si="95"/>
        <v>0</v>
      </c>
      <c r="AK125" s="1605">
        <f t="shared" si="96"/>
        <v>0</v>
      </c>
      <c r="AL125" s="1645">
        <f t="shared" si="97"/>
        <v>0</v>
      </c>
      <c r="AM125" s="616">
        <f t="shared" si="98"/>
        <v>0</v>
      </c>
      <c r="AO125" s="412"/>
      <c r="AP125" s="411"/>
      <c r="AQ125" s="411"/>
      <c r="AR125" s="7"/>
      <c r="AS125" s="7"/>
      <c r="AT125" s="10"/>
      <c r="AU125" s="10"/>
      <c r="AV125" s="10"/>
      <c r="AW125" s="10"/>
      <c r="AX125" s="10"/>
    </row>
    <row r="126" spans="1:50" ht="16.5" customHeight="1" thickBot="1">
      <c r="A126" s="1244" t="s">
        <v>5</v>
      </c>
      <c r="B126" s="998"/>
      <c r="C126" s="1245" t="s">
        <v>63</v>
      </c>
      <c r="D126" s="962"/>
      <c r="E126" s="998"/>
      <c r="F126" s="998"/>
      <c r="G126" s="998"/>
      <c r="H126" s="998"/>
      <c r="I126" s="998"/>
      <c r="J126" s="998"/>
      <c r="K126" s="998"/>
      <c r="L126" s="999"/>
      <c r="M126" s="133"/>
      <c r="N126" s="76" t="s">
        <v>155</v>
      </c>
      <c r="O126" s="1654">
        <f t="shared" ref="O126:T126" si="99">AB164</f>
        <v>0</v>
      </c>
      <c r="P126" s="1580">
        <f t="shared" si="99"/>
        <v>0</v>
      </c>
      <c r="Q126" s="1654">
        <f t="shared" si="99"/>
        <v>38.85</v>
      </c>
      <c r="R126" s="1580">
        <f t="shared" si="99"/>
        <v>38.85</v>
      </c>
      <c r="S126" s="1654">
        <f t="shared" si="99"/>
        <v>0</v>
      </c>
      <c r="T126" s="1580">
        <f t="shared" si="99"/>
        <v>0</v>
      </c>
      <c r="U126" s="1633">
        <f t="shared" si="87"/>
        <v>38.85</v>
      </c>
      <c r="V126" s="1576">
        <f t="shared" si="88"/>
        <v>38.85</v>
      </c>
      <c r="W126" s="1632">
        <f t="shared" si="89"/>
        <v>38.85</v>
      </c>
      <c r="X126" s="1572">
        <f t="shared" si="90"/>
        <v>38.85</v>
      </c>
      <c r="Y126" s="1728">
        <f t="shared" si="91"/>
        <v>38.85</v>
      </c>
      <c r="Z126" s="619">
        <f t="shared" si="92"/>
        <v>38.85</v>
      </c>
      <c r="AA126" s="134" t="s">
        <v>66</v>
      </c>
      <c r="AB126" s="1632"/>
      <c r="AC126" s="1609"/>
      <c r="AD126" s="1632"/>
      <c r="AE126" s="1603"/>
      <c r="AF126" s="1632"/>
      <c r="AG126" s="1604"/>
      <c r="AH126" s="1633">
        <f t="shared" si="93"/>
        <v>0</v>
      </c>
      <c r="AI126" s="1576">
        <f t="shared" si="94"/>
        <v>0</v>
      </c>
      <c r="AJ126" s="1630">
        <f t="shared" si="95"/>
        <v>0</v>
      </c>
      <c r="AK126" s="1605">
        <f t="shared" si="96"/>
        <v>0</v>
      </c>
      <c r="AL126" s="1645">
        <f t="shared" si="97"/>
        <v>0</v>
      </c>
      <c r="AM126" s="616">
        <f t="shared" si="98"/>
        <v>0</v>
      </c>
      <c r="AO126" s="106"/>
      <c r="AP126" s="411"/>
      <c r="AQ126" s="411"/>
      <c r="AR126" s="7"/>
      <c r="AS126" s="7"/>
      <c r="AT126" s="10"/>
      <c r="AU126" s="10"/>
      <c r="AV126" s="10"/>
      <c r="AW126" s="10"/>
      <c r="AX126" s="10"/>
    </row>
    <row r="127" spans="1:50" ht="15.75" customHeight="1" thickBot="1">
      <c r="A127" s="701" t="s">
        <v>357</v>
      </c>
      <c r="B127" s="1246"/>
      <c r="C127" s="697"/>
      <c r="D127" s="1247" t="s">
        <v>350</v>
      </c>
      <c r="E127" s="1248"/>
      <c r="F127" s="761" t="s">
        <v>351</v>
      </c>
      <c r="G127" s="124"/>
      <c r="H127" s="124"/>
      <c r="I127" s="111"/>
      <c r="J127" s="1249" t="s">
        <v>356</v>
      </c>
      <c r="K127" s="1250"/>
      <c r="L127" s="1251"/>
      <c r="M127" s="133"/>
      <c r="N127" s="607" t="s">
        <v>117</v>
      </c>
      <c r="O127" s="1653"/>
      <c r="P127" s="1575"/>
      <c r="Q127" s="1653"/>
      <c r="R127" s="1575"/>
      <c r="S127" s="1653"/>
      <c r="T127" s="1575"/>
      <c r="U127" s="1633">
        <f t="shared" si="87"/>
        <v>0</v>
      </c>
      <c r="V127" s="1576">
        <f t="shared" si="88"/>
        <v>0</v>
      </c>
      <c r="W127" s="1632">
        <f t="shared" si="89"/>
        <v>0</v>
      </c>
      <c r="X127" s="1572">
        <f t="shared" si="90"/>
        <v>0</v>
      </c>
      <c r="Y127" s="1728">
        <f t="shared" si="91"/>
        <v>0</v>
      </c>
      <c r="Z127" s="619">
        <f t="shared" si="92"/>
        <v>0</v>
      </c>
      <c r="AA127" s="134" t="s">
        <v>151</v>
      </c>
      <c r="AB127" s="1632"/>
      <c r="AC127" s="1608"/>
      <c r="AD127" s="1632"/>
      <c r="AE127" s="1603"/>
      <c r="AF127" s="1632"/>
      <c r="AG127" s="1604"/>
      <c r="AH127" s="1633">
        <f t="shared" ref="AH127:AH139" si="100">AB127+AD127</f>
        <v>0</v>
      </c>
      <c r="AI127" s="1576">
        <f t="shared" ref="AI127:AI139" si="101">AC127+AE127</f>
        <v>0</v>
      </c>
      <c r="AJ127" s="1630">
        <f t="shared" ref="AJ127:AJ139" si="102">AD127+AF127</f>
        <v>0</v>
      </c>
      <c r="AK127" s="1605">
        <f t="shared" ref="AK127:AK139" si="103">AE127+AG127</f>
        <v>0</v>
      </c>
      <c r="AL127" s="1645">
        <f t="shared" ref="AL127:AL139" si="104">AB127+AD127+AF127</f>
        <v>0</v>
      </c>
      <c r="AM127" s="616">
        <f t="shared" ref="AM127:AM139" si="105">AC127+AE127+AG127</f>
        <v>0</v>
      </c>
      <c r="AO127" s="106"/>
      <c r="AP127" s="411"/>
      <c r="AQ127" s="411"/>
      <c r="AR127" s="10"/>
      <c r="AS127" s="10"/>
      <c r="AT127" s="10"/>
      <c r="AU127" s="10"/>
      <c r="AV127" s="10"/>
      <c r="AW127" s="10"/>
      <c r="AX127" s="10"/>
    </row>
    <row r="128" spans="1:50" ht="15" customHeight="1" thickBot="1">
      <c r="A128" s="584"/>
      <c r="B128" s="394" t="s">
        <v>182</v>
      </c>
      <c r="C128" s="596"/>
      <c r="D128" s="997" t="s">
        <v>112</v>
      </c>
      <c r="E128" s="165" t="s">
        <v>113</v>
      </c>
      <c r="F128" s="166" t="s">
        <v>114</v>
      </c>
      <c r="G128" s="1145" t="s">
        <v>112</v>
      </c>
      <c r="H128" s="982" t="s">
        <v>113</v>
      </c>
      <c r="I128" s="983" t="s">
        <v>114</v>
      </c>
      <c r="J128" s="1007" t="s">
        <v>112</v>
      </c>
      <c r="K128" s="982" t="s">
        <v>113</v>
      </c>
      <c r="L128" s="983" t="s">
        <v>114</v>
      </c>
      <c r="M128" s="284"/>
      <c r="N128" s="485" t="s">
        <v>44</v>
      </c>
      <c r="O128" s="1653">
        <f>K129</f>
        <v>129.07</v>
      </c>
      <c r="P128" s="1579">
        <f>L129</f>
        <v>96.8</v>
      </c>
      <c r="Q128" s="1653">
        <f>E146</f>
        <v>66.75</v>
      </c>
      <c r="R128" s="1575">
        <f>F146</f>
        <v>50</v>
      </c>
      <c r="S128" s="1653"/>
      <c r="T128" s="1575"/>
      <c r="U128" s="1633">
        <f t="shared" si="87"/>
        <v>195.82</v>
      </c>
      <c r="V128" s="1576">
        <f t="shared" si="88"/>
        <v>146.80000000000001</v>
      </c>
      <c r="W128" s="1632">
        <f t="shared" si="89"/>
        <v>66.75</v>
      </c>
      <c r="X128" s="1572">
        <f t="shared" si="90"/>
        <v>50</v>
      </c>
      <c r="Y128" s="1728">
        <f t="shared" si="91"/>
        <v>195.82</v>
      </c>
      <c r="Z128" s="619">
        <f t="shared" si="92"/>
        <v>146.80000000000001</v>
      </c>
      <c r="AA128" s="134" t="s">
        <v>145</v>
      </c>
      <c r="AB128" s="1634">
        <f>K134</f>
        <v>97.3</v>
      </c>
      <c r="AC128" s="1608">
        <f>L134</f>
        <v>77.7</v>
      </c>
      <c r="AD128" s="1632">
        <f>E145</f>
        <v>31.25</v>
      </c>
      <c r="AE128" s="1603">
        <f>F145</f>
        <v>25</v>
      </c>
      <c r="AF128" s="1632"/>
      <c r="AG128" s="1604"/>
      <c r="AH128" s="1633">
        <f t="shared" si="100"/>
        <v>128.55000000000001</v>
      </c>
      <c r="AI128" s="1576">
        <f t="shared" si="101"/>
        <v>102.7</v>
      </c>
      <c r="AJ128" s="1630">
        <f t="shared" si="102"/>
        <v>31.25</v>
      </c>
      <c r="AK128" s="1605">
        <f t="shared" si="103"/>
        <v>25</v>
      </c>
      <c r="AL128" s="1645">
        <f t="shared" si="104"/>
        <v>128.55000000000001</v>
      </c>
      <c r="AM128" s="616">
        <f t="shared" si="105"/>
        <v>102.7</v>
      </c>
      <c r="AP128" s="105"/>
      <c r="AQ128" s="411"/>
      <c r="AR128" s="10"/>
      <c r="AS128" s="10"/>
      <c r="AT128" s="10"/>
      <c r="AU128" s="10"/>
      <c r="AV128" s="10"/>
      <c r="AW128" s="10"/>
      <c r="AX128" s="10"/>
    </row>
    <row r="129" spans="1:50" ht="15" customHeight="1">
      <c r="A129" s="2607" t="s">
        <v>540</v>
      </c>
      <c r="B129" s="255" t="s">
        <v>506</v>
      </c>
      <c r="C129" s="179">
        <v>80</v>
      </c>
      <c r="D129" s="1229" t="s">
        <v>140</v>
      </c>
      <c r="E129" s="811">
        <v>139.49700000000001</v>
      </c>
      <c r="F129" s="1252">
        <v>97.9</v>
      </c>
      <c r="G129" s="740" t="s">
        <v>86</v>
      </c>
      <c r="H129" s="131">
        <v>0.55000000000000004</v>
      </c>
      <c r="I129" s="1131">
        <v>0.55000000000000004</v>
      </c>
      <c r="J129" s="132" t="s">
        <v>44</v>
      </c>
      <c r="K129" s="811">
        <v>129.07</v>
      </c>
      <c r="L129" s="1253">
        <v>96.8</v>
      </c>
      <c r="M129" s="105"/>
      <c r="N129" s="79" t="s">
        <v>74</v>
      </c>
      <c r="O129" s="1653">
        <f t="shared" ref="O129:T129" si="106">AB135</f>
        <v>199.42500000000001</v>
      </c>
      <c r="P129" s="1581">
        <f t="shared" si="106"/>
        <v>166.89</v>
      </c>
      <c r="Q129" s="1653">
        <f t="shared" si="106"/>
        <v>169.39000000000001</v>
      </c>
      <c r="R129" s="1581">
        <f t="shared" si="106"/>
        <v>134.4</v>
      </c>
      <c r="S129" s="1653">
        <f t="shared" si="106"/>
        <v>0.76</v>
      </c>
      <c r="T129" s="1581">
        <f t="shared" si="106"/>
        <v>0.58699999999999997</v>
      </c>
      <c r="U129" s="1633">
        <f t="shared" si="87"/>
        <v>368.81500000000005</v>
      </c>
      <c r="V129" s="1576">
        <f t="shared" si="88"/>
        <v>301.28999999999996</v>
      </c>
      <c r="W129" s="1632">
        <f t="shared" si="89"/>
        <v>170.15</v>
      </c>
      <c r="X129" s="1572">
        <f t="shared" si="90"/>
        <v>134.98699999999999</v>
      </c>
      <c r="Y129" s="1728">
        <f t="shared" si="91"/>
        <v>369.57500000000005</v>
      </c>
      <c r="Z129" s="619">
        <f t="shared" si="92"/>
        <v>301.87699999999995</v>
      </c>
      <c r="AA129" s="134" t="s">
        <v>95</v>
      </c>
      <c r="AB129" s="1632">
        <f>E132+H133</f>
        <v>9.4350000000000005</v>
      </c>
      <c r="AC129" s="1610">
        <f>F132+I133</f>
        <v>7.3599999999999994</v>
      </c>
      <c r="AD129" s="1632">
        <f>E148+H147+K147</f>
        <v>35</v>
      </c>
      <c r="AE129" s="1603">
        <f>F148+I147+L147</f>
        <v>28.4</v>
      </c>
      <c r="AF129" s="1632">
        <f>E164</f>
        <v>0.76</v>
      </c>
      <c r="AG129" s="1604">
        <f>F164</f>
        <v>0.58699999999999997</v>
      </c>
      <c r="AH129" s="1633">
        <f t="shared" si="100"/>
        <v>44.435000000000002</v>
      </c>
      <c r="AI129" s="1576">
        <f t="shared" si="101"/>
        <v>35.76</v>
      </c>
      <c r="AJ129" s="1630">
        <f t="shared" si="102"/>
        <v>35.76</v>
      </c>
      <c r="AK129" s="1605">
        <f t="shared" si="103"/>
        <v>28.986999999999998</v>
      </c>
      <c r="AL129" s="1645">
        <f t="shared" si="104"/>
        <v>45.195</v>
      </c>
      <c r="AM129" s="616">
        <f t="shared" si="105"/>
        <v>36.347000000000001</v>
      </c>
      <c r="AP129" s="105"/>
      <c r="AQ129" s="413"/>
      <c r="AR129" s="10"/>
      <c r="AS129" s="10"/>
      <c r="AT129" s="10"/>
      <c r="AU129" s="10"/>
      <c r="AV129" s="10"/>
      <c r="AW129" s="10"/>
      <c r="AX129" s="10"/>
    </row>
    <row r="130" spans="1:50" ht="12.75" customHeight="1">
      <c r="A130" s="202" t="s">
        <v>683</v>
      </c>
      <c r="B130" s="266" t="s">
        <v>189</v>
      </c>
      <c r="C130" s="254" t="s">
        <v>442</v>
      </c>
      <c r="D130" s="203" t="s">
        <v>85</v>
      </c>
      <c r="E130" s="247">
        <v>18</v>
      </c>
      <c r="F130" s="1016">
        <v>18</v>
      </c>
      <c r="G130" s="266" t="s">
        <v>88</v>
      </c>
      <c r="H130" s="247">
        <v>6.5</v>
      </c>
      <c r="I130" s="250">
        <v>6.5</v>
      </c>
      <c r="J130" s="198" t="s">
        <v>87</v>
      </c>
      <c r="K130" s="247">
        <v>17.600000000000001</v>
      </c>
      <c r="L130" s="751">
        <v>16.5</v>
      </c>
      <c r="M130" s="133"/>
      <c r="N130" s="79" t="s">
        <v>783</v>
      </c>
      <c r="O130" s="1653">
        <f t="shared" ref="O130:T130" si="107">AB139</f>
        <v>1</v>
      </c>
      <c r="P130" s="1667">
        <f t="shared" si="107"/>
        <v>1</v>
      </c>
      <c r="Q130" s="1653">
        <f t="shared" si="107"/>
        <v>29.4</v>
      </c>
      <c r="R130" s="1581">
        <f t="shared" si="107"/>
        <v>29.4</v>
      </c>
      <c r="S130" s="1653">
        <f t="shared" si="107"/>
        <v>0</v>
      </c>
      <c r="T130" s="1581">
        <f t="shared" si="107"/>
        <v>0</v>
      </c>
      <c r="U130" s="1633">
        <f t="shared" si="87"/>
        <v>30.4</v>
      </c>
      <c r="V130" s="1576">
        <f t="shared" si="88"/>
        <v>30.4</v>
      </c>
      <c r="W130" s="1632">
        <f t="shared" si="89"/>
        <v>29.4</v>
      </c>
      <c r="X130" s="1572">
        <f t="shared" si="90"/>
        <v>29.4</v>
      </c>
      <c r="Y130" s="1728">
        <f t="shared" si="91"/>
        <v>30.4</v>
      </c>
      <c r="Z130" s="619">
        <f t="shared" si="92"/>
        <v>30.4</v>
      </c>
      <c r="AA130" s="134" t="s">
        <v>72</v>
      </c>
      <c r="AB130" s="1632">
        <f>H135</f>
        <v>2.29</v>
      </c>
      <c r="AC130" s="1608">
        <f>I135</f>
        <v>1.83</v>
      </c>
      <c r="AD130" s="1632">
        <f>E147+H146</f>
        <v>17.5</v>
      </c>
      <c r="AE130" s="1603">
        <f>F147+I146</f>
        <v>14</v>
      </c>
      <c r="AF130" s="1632"/>
      <c r="AG130" s="1604"/>
      <c r="AH130" s="1633">
        <f t="shared" si="100"/>
        <v>19.79</v>
      </c>
      <c r="AI130" s="1576">
        <f t="shared" si="101"/>
        <v>15.83</v>
      </c>
      <c r="AJ130" s="1630">
        <f t="shared" si="102"/>
        <v>17.5</v>
      </c>
      <c r="AK130" s="1605">
        <f t="shared" si="103"/>
        <v>14</v>
      </c>
      <c r="AL130" s="1645">
        <f t="shared" si="104"/>
        <v>19.79</v>
      </c>
      <c r="AM130" s="616">
        <f t="shared" si="105"/>
        <v>15.83</v>
      </c>
      <c r="AP130" s="105"/>
      <c r="AQ130" s="105"/>
      <c r="AR130" s="83"/>
      <c r="AS130" s="42"/>
      <c r="AT130" s="10"/>
      <c r="AU130" s="10"/>
      <c r="AV130" s="10"/>
      <c r="AW130" s="10"/>
      <c r="AX130" s="10"/>
    </row>
    <row r="131" spans="1:50" ht="15" customHeight="1">
      <c r="A131" s="168" t="s">
        <v>355</v>
      </c>
      <c r="B131" s="285" t="s">
        <v>121</v>
      </c>
      <c r="C131" s="730" t="s">
        <v>443</v>
      </c>
      <c r="D131" s="203" t="s">
        <v>87</v>
      </c>
      <c r="E131" s="247">
        <v>11.45</v>
      </c>
      <c r="F131" s="1016">
        <v>11.45</v>
      </c>
      <c r="G131" s="266" t="s">
        <v>69</v>
      </c>
      <c r="H131" s="247">
        <v>1</v>
      </c>
      <c r="I131" s="250">
        <v>1</v>
      </c>
      <c r="J131" s="198" t="s">
        <v>353</v>
      </c>
      <c r="K131" s="247">
        <v>3.3</v>
      </c>
      <c r="L131" s="751">
        <v>3.3</v>
      </c>
      <c r="M131" s="425"/>
      <c r="N131" s="2610" t="s">
        <v>784</v>
      </c>
      <c r="O131" s="2623">
        <f>O129+O130</f>
        <v>200.42500000000001</v>
      </c>
      <c r="P131" s="2623">
        <f>SUM(P129:P130)</f>
        <v>167.89</v>
      </c>
      <c r="Q131" s="2609">
        <f>SUM(Q129:Q130)</f>
        <v>198.79000000000002</v>
      </c>
      <c r="R131" s="2609">
        <f>SUM(R129:R130)</f>
        <v>163.80000000000001</v>
      </c>
      <c r="S131" s="2609">
        <f>SUM(S129:S130)</f>
        <v>0.76</v>
      </c>
      <c r="T131" s="2609">
        <f>SUM(T129:T130)</f>
        <v>0.58699999999999997</v>
      </c>
      <c r="U131" s="1633">
        <f t="shared" ref="U131:U155" si="108">O131+Q131</f>
        <v>399.21500000000003</v>
      </c>
      <c r="V131" s="1576">
        <f t="shared" ref="V131:V155" si="109">P131+R131</f>
        <v>331.69</v>
      </c>
      <c r="W131" s="1632">
        <f t="shared" ref="W131:W155" si="110">Q131+S131</f>
        <v>199.55</v>
      </c>
      <c r="X131" s="1572">
        <f t="shared" ref="X131:X155" si="111">R131+T131</f>
        <v>164.387</v>
      </c>
      <c r="Y131" s="1728">
        <f t="shared" ref="Y131:Y155" si="112">O131+Q131+S131</f>
        <v>399.97500000000002</v>
      </c>
      <c r="Z131" s="619">
        <f t="shared" ref="Z131:Z155" si="113">P131+R131+T131</f>
        <v>332.27699999999999</v>
      </c>
      <c r="AA131" s="134" t="s">
        <v>80</v>
      </c>
      <c r="AB131" s="1632"/>
      <c r="AC131" s="1611"/>
      <c r="AD131" s="1632">
        <f>K145</f>
        <v>74.900000000000006</v>
      </c>
      <c r="AE131" s="1603">
        <f>L145</f>
        <v>60</v>
      </c>
      <c r="AF131" s="1632"/>
      <c r="AG131" s="1604"/>
      <c r="AH131" s="1633">
        <f t="shared" si="100"/>
        <v>74.900000000000006</v>
      </c>
      <c r="AI131" s="1576">
        <f t="shared" si="101"/>
        <v>60</v>
      </c>
      <c r="AJ131" s="1630">
        <f t="shared" si="102"/>
        <v>74.900000000000006</v>
      </c>
      <c r="AK131" s="1605">
        <f t="shared" si="103"/>
        <v>60</v>
      </c>
      <c r="AL131" s="1645">
        <f t="shared" si="104"/>
        <v>74.900000000000006</v>
      </c>
      <c r="AM131" s="616">
        <f t="shared" si="105"/>
        <v>60</v>
      </c>
      <c r="AP131" s="105"/>
      <c r="AQ131" s="105"/>
      <c r="AR131" s="42"/>
      <c r="AS131" s="84"/>
      <c r="AT131" s="10"/>
      <c r="AU131" s="10"/>
      <c r="AV131" s="10"/>
      <c r="AW131" s="10"/>
      <c r="AX131" s="10"/>
    </row>
    <row r="132" spans="1:50" ht="14.25" customHeight="1">
      <c r="A132" s="621" t="s">
        <v>682</v>
      </c>
      <c r="B132" s="757" t="s">
        <v>454</v>
      </c>
      <c r="C132" s="1213"/>
      <c r="D132" s="203" t="s">
        <v>192</v>
      </c>
      <c r="E132" s="247">
        <v>8.92</v>
      </c>
      <c r="F132" s="1016">
        <v>6.93</v>
      </c>
      <c r="G132" s="266" t="s">
        <v>101</v>
      </c>
      <c r="H132" s="247">
        <v>1.35</v>
      </c>
      <c r="I132" s="250">
        <v>1.35</v>
      </c>
      <c r="J132" s="198" t="s">
        <v>53</v>
      </c>
      <c r="K132" s="1217">
        <v>0.8</v>
      </c>
      <c r="L132" s="1218">
        <v>0.8</v>
      </c>
      <c r="M132" s="143"/>
      <c r="N132" s="607" t="s">
        <v>76</v>
      </c>
      <c r="O132" s="1655">
        <f>E142</f>
        <v>3</v>
      </c>
      <c r="P132" s="1579">
        <f>F142</f>
        <v>2.5</v>
      </c>
      <c r="Q132" s="1655">
        <f>AD144</f>
        <v>124.85</v>
      </c>
      <c r="R132" s="1575">
        <f>AE144</f>
        <v>110</v>
      </c>
      <c r="S132" s="1655">
        <f>AF144</f>
        <v>30.6</v>
      </c>
      <c r="T132" s="1575">
        <f>AG144</f>
        <v>27</v>
      </c>
      <c r="U132" s="1633">
        <f t="shared" si="108"/>
        <v>127.85</v>
      </c>
      <c r="V132" s="1576">
        <f t="shared" si="109"/>
        <v>112.5</v>
      </c>
      <c r="W132" s="1632">
        <f t="shared" si="110"/>
        <v>155.44999999999999</v>
      </c>
      <c r="X132" s="1572">
        <f t="shared" si="111"/>
        <v>137</v>
      </c>
      <c r="Y132" s="1728">
        <f t="shared" si="112"/>
        <v>158.44999999999999</v>
      </c>
      <c r="Z132" s="619">
        <f t="shared" si="113"/>
        <v>139.5</v>
      </c>
      <c r="AA132" s="134" t="s">
        <v>150</v>
      </c>
      <c r="AB132" s="1632"/>
      <c r="AC132" s="1612"/>
      <c r="AD132" s="1632"/>
      <c r="AE132" s="1603"/>
      <c r="AF132" s="1632"/>
      <c r="AG132" s="1604"/>
      <c r="AH132" s="1633">
        <f t="shared" si="100"/>
        <v>0</v>
      </c>
      <c r="AI132" s="1576">
        <f t="shared" si="101"/>
        <v>0</v>
      </c>
      <c r="AJ132" s="1630">
        <f t="shared" si="102"/>
        <v>0</v>
      </c>
      <c r="AK132" s="1605">
        <f t="shared" si="103"/>
        <v>0</v>
      </c>
      <c r="AL132" s="1645">
        <f t="shared" si="104"/>
        <v>0</v>
      </c>
      <c r="AM132" s="616">
        <f t="shared" si="105"/>
        <v>0</v>
      </c>
      <c r="AP132" s="105"/>
      <c r="AQ132" s="105"/>
      <c r="AR132" s="10"/>
      <c r="AS132" s="10"/>
      <c r="AT132" s="10"/>
      <c r="AU132" s="10"/>
      <c r="AV132" s="10"/>
      <c r="AW132" s="10"/>
      <c r="AX132" s="10"/>
    </row>
    <row r="133" spans="1:50" ht="15" customHeight="1">
      <c r="A133" s="1448" t="s">
        <v>716</v>
      </c>
      <c r="B133" s="285" t="s">
        <v>559</v>
      </c>
      <c r="C133" s="179">
        <v>200</v>
      </c>
      <c r="D133" s="756" t="s">
        <v>102</v>
      </c>
      <c r="E133" s="247" t="s">
        <v>457</v>
      </c>
      <c r="F133" s="739">
        <v>0.92</v>
      </c>
      <c r="G133" s="266" t="s">
        <v>192</v>
      </c>
      <c r="H133" s="248">
        <v>0.51500000000000001</v>
      </c>
      <c r="I133" s="1005">
        <v>0.43</v>
      </c>
      <c r="J133" s="1254" t="s">
        <v>354</v>
      </c>
      <c r="K133" s="105"/>
      <c r="L133" s="101"/>
      <c r="M133" s="90"/>
      <c r="N133" s="608" t="s">
        <v>116</v>
      </c>
      <c r="O133" s="1653">
        <f>E140</f>
        <v>15</v>
      </c>
      <c r="P133" s="1582">
        <f>F140</f>
        <v>15</v>
      </c>
      <c r="Q133" s="1653">
        <f>K154</f>
        <v>21.4</v>
      </c>
      <c r="R133" s="1582">
        <f>L154</f>
        <v>20</v>
      </c>
      <c r="S133" s="1653"/>
      <c r="T133" s="1582"/>
      <c r="U133" s="1633">
        <f t="shared" si="108"/>
        <v>36.4</v>
      </c>
      <c r="V133" s="1576">
        <f t="shared" si="109"/>
        <v>35</v>
      </c>
      <c r="W133" s="1632">
        <f t="shared" si="110"/>
        <v>21.4</v>
      </c>
      <c r="X133" s="1572">
        <f t="shared" si="111"/>
        <v>20</v>
      </c>
      <c r="Y133" s="1728">
        <f t="shared" si="112"/>
        <v>36.4</v>
      </c>
      <c r="Z133" s="619">
        <f t="shared" si="113"/>
        <v>35</v>
      </c>
      <c r="AA133" s="134" t="s">
        <v>147</v>
      </c>
      <c r="AB133" s="1633">
        <f>K139</f>
        <v>90.4</v>
      </c>
      <c r="AC133" s="1612">
        <f>L139</f>
        <v>80</v>
      </c>
      <c r="AD133" s="1632"/>
      <c r="AE133" s="1603"/>
      <c r="AF133" s="1632"/>
      <c r="AG133" s="1604"/>
      <c r="AH133" s="1633">
        <f t="shared" si="100"/>
        <v>90.4</v>
      </c>
      <c r="AI133" s="1576">
        <f t="shared" si="101"/>
        <v>80</v>
      </c>
      <c r="AJ133" s="1630">
        <f t="shared" si="102"/>
        <v>0</v>
      </c>
      <c r="AK133" s="1605">
        <f t="shared" si="103"/>
        <v>0</v>
      </c>
      <c r="AL133" s="1645">
        <f t="shared" si="104"/>
        <v>90.4</v>
      </c>
      <c r="AM133" s="616">
        <f t="shared" si="105"/>
        <v>80</v>
      </c>
      <c r="AP133" s="105"/>
      <c r="AQ133" s="105"/>
      <c r="AR133" s="10"/>
      <c r="AS133" s="10"/>
      <c r="AT133" s="10"/>
      <c r="AU133" s="10"/>
      <c r="AV133" s="10"/>
      <c r="AW133" s="10"/>
      <c r="AX133" s="10"/>
    </row>
    <row r="134" spans="1:50" ht="16.5" customHeight="1">
      <c r="A134" s="202" t="s">
        <v>9</v>
      </c>
      <c r="B134" s="266" t="s">
        <v>10</v>
      </c>
      <c r="C134" s="254">
        <v>40</v>
      </c>
      <c r="D134" s="203" t="s">
        <v>86</v>
      </c>
      <c r="E134" s="247">
        <v>11.55</v>
      </c>
      <c r="F134" s="1016">
        <v>11.55</v>
      </c>
      <c r="G134" s="266" t="s">
        <v>89</v>
      </c>
      <c r="H134" s="247">
        <v>2.29</v>
      </c>
      <c r="I134" s="751">
        <v>2.29</v>
      </c>
      <c r="J134" s="1255" t="s">
        <v>161</v>
      </c>
      <c r="K134" s="1034">
        <v>97.3</v>
      </c>
      <c r="L134" s="251">
        <v>77.7</v>
      </c>
      <c r="M134" s="90"/>
      <c r="N134" s="75" t="s">
        <v>152</v>
      </c>
      <c r="O134" s="1653">
        <f>H140</f>
        <v>100</v>
      </c>
      <c r="P134" s="1575">
        <f>I140</f>
        <v>100</v>
      </c>
      <c r="Q134" s="1653">
        <f>AD149</f>
        <v>0</v>
      </c>
      <c r="R134" s="1575"/>
      <c r="S134" s="1653">
        <f>AF149</f>
        <v>0</v>
      </c>
      <c r="T134" s="1575"/>
      <c r="U134" s="1633">
        <f t="shared" si="108"/>
        <v>100</v>
      </c>
      <c r="V134" s="1576">
        <f t="shared" si="109"/>
        <v>100</v>
      </c>
      <c r="W134" s="1632">
        <f t="shared" si="110"/>
        <v>0</v>
      </c>
      <c r="X134" s="1572">
        <f t="shared" si="111"/>
        <v>0</v>
      </c>
      <c r="Y134" s="1728">
        <f t="shared" si="112"/>
        <v>100</v>
      </c>
      <c r="Z134" s="619">
        <f t="shared" si="113"/>
        <v>100</v>
      </c>
      <c r="AA134" s="137" t="s">
        <v>187</v>
      </c>
      <c r="AB134" s="1632"/>
      <c r="AC134" s="1607"/>
      <c r="AD134" s="1632"/>
      <c r="AE134" s="1603"/>
      <c r="AF134" s="1632"/>
      <c r="AG134" s="1604"/>
      <c r="AH134" s="1633">
        <f t="shared" si="100"/>
        <v>0</v>
      </c>
      <c r="AI134" s="1576">
        <f t="shared" si="101"/>
        <v>0</v>
      </c>
      <c r="AJ134" s="1630">
        <f t="shared" si="102"/>
        <v>0</v>
      </c>
      <c r="AK134" s="1605">
        <f t="shared" si="103"/>
        <v>0</v>
      </c>
      <c r="AL134" s="1645">
        <f t="shared" si="104"/>
        <v>0</v>
      </c>
      <c r="AM134" s="616">
        <f t="shared" si="105"/>
        <v>0</v>
      </c>
      <c r="AP134" s="105"/>
      <c r="AQ134" s="105"/>
      <c r="AR134" s="10"/>
      <c r="AS134" s="10"/>
      <c r="AT134" s="10"/>
      <c r="AU134" s="10"/>
      <c r="AV134" s="10"/>
      <c r="AW134" s="10"/>
      <c r="AX134" s="10"/>
    </row>
    <row r="135" spans="1:50" ht="16.5" customHeight="1">
      <c r="A135" s="202" t="s">
        <v>9</v>
      </c>
      <c r="B135" s="266" t="s">
        <v>575</v>
      </c>
      <c r="C135" s="254">
        <v>40</v>
      </c>
      <c r="D135" s="203" t="s">
        <v>53</v>
      </c>
      <c r="E135" s="738">
        <v>0.8</v>
      </c>
      <c r="F135" s="1256">
        <v>0.8</v>
      </c>
      <c r="G135" s="266" t="s">
        <v>72</v>
      </c>
      <c r="H135" s="264">
        <v>2.29</v>
      </c>
      <c r="I135" s="841">
        <v>1.83</v>
      </c>
      <c r="J135" s="198" t="s">
        <v>89</v>
      </c>
      <c r="K135" s="247">
        <v>2.1</v>
      </c>
      <c r="L135" s="751">
        <v>2.1</v>
      </c>
      <c r="M135" s="90"/>
      <c r="N135" s="203" t="s">
        <v>93</v>
      </c>
      <c r="O135" s="1653">
        <f>AB155</f>
        <v>0</v>
      </c>
      <c r="P135" s="1575"/>
      <c r="Q135" s="1653">
        <f>AD155</f>
        <v>98.944999999999993</v>
      </c>
      <c r="R135" s="1575">
        <f>AE155</f>
        <v>85.5</v>
      </c>
      <c r="S135" s="1653">
        <f>AF155</f>
        <v>0</v>
      </c>
      <c r="T135" s="1575"/>
      <c r="U135" s="1633">
        <f t="shared" si="108"/>
        <v>98.944999999999993</v>
      </c>
      <c r="V135" s="1576">
        <f t="shared" si="109"/>
        <v>85.5</v>
      </c>
      <c r="W135" s="1632">
        <f t="shared" si="110"/>
        <v>98.944999999999993</v>
      </c>
      <c r="X135" s="1572">
        <f t="shared" si="111"/>
        <v>85.5</v>
      </c>
      <c r="Y135" s="1728">
        <f t="shared" si="112"/>
        <v>98.944999999999993</v>
      </c>
      <c r="Z135" s="619">
        <f t="shared" si="113"/>
        <v>85.5</v>
      </c>
      <c r="AA135" s="191" t="s">
        <v>90</v>
      </c>
      <c r="AB135" s="1632">
        <f t="shared" ref="AB135:AG135" si="114">SUM(AB123:AB134)</f>
        <v>199.42500000000001</v>
      </c>
      <c r="AC135" s="1613">
        <f t="shared" si="114"/>
        <v>166.89</v>
      </c>
      <c r="AD135" s="1632">
        <f t="shared" si="114"/>
        <v>169.39000000000001</v>
      </c>
      <c r="AE135" s="1603">
        <f t="shared" si="114"/>
        <v>134.4</v>
      </c>
      <c r="AF135" s="1632">
        <f t="shared" si="114"/>
        <v>0.76</v>
      </c>
      <c r="AG135" s="1604">
        <f t="shared" si="114"/>
        <v>0.58699999999999997</v>
      </c>
      <c r="AH135" s="1633">
        <f t="shared" si="100"/>
        <v>368.81500000000005</v>
      </c>
      <c r="AI135" s="1576">
        <f t="shared" si="101"/>
        <v>301.28999999999996</v>
      </c>
      <c r="AJ135" s="1630">
        <f t="shared" si="102"/>
        <v>170.15</v>
      </c>
      <c r="AK135" s="1605">
        <f t="shared" si="103"/>
        <v>134.98699999999999</v>
      </c>
      <c r="AL135" s="1645">
        <f t="shared" si="104"/>
        <v>369.57500000000005</v>
      </c>
      <c r="AM135" s="616">
        <f t="shared" si="105"/>
        <v>301.87699999999995</v>
      </c>
      <c r="AP135" s="105"/>
      <c r="AQ135" s="105"/>
      <c r="AR135" s="10"/>
      <c r="AS135" s="10"/>
      <c r="AT135" s="10"/>
      <c r="AU135" s="10"/>
      <c r="AV135" s="10"/>
      <c r="AW135" s="10"/>
      <c r="AX135" s="10"/>
    </row>
    <row r="136" spans="1:50" ht="15.75" customHeight="1" thickBot="1">
      <c r="A136" s="102"/>
      <c r="B136" s="968"/>
      <c r="C136" s="101"/>
      <c r="D136" s="203" t="s">
        <v>97</v>
      </c>
      <c r="E136" s="262">
        <v>5.15</v>
      </c>
      <c r="F136" s="2784">
        <v>5.15</v>
      </c>
      <c r="G136" s="266" t="s">
        <v>199</v>
      </c>
      <c r="H136" s="1257">
        <v>0.02</v>
      </c>
      <c r="I136" s="1258">
        <v>0.02</v>
      </c>
      <c r="J136" s="50"/>
      <c r="K136" s="10"/>
      <c r="L136" s="60"/>
      <c r="M136" s="90"/>
      <c r="N136" s="607" t="s">
        <v>304</v>
      </c>
      <c r="O136" s="1653">
        <f>AB152</f>
        <v>0</v>
      </c>
      <c r="P136" s="1579"/>
      <c r="Q136" s="1653">
        <f>AD152</f>
        <v>0</v>
      </c>
      <c r="R136" s="1579"/>
      <c r="S136" s="1653">
        <f>AF152</f>
        <v>0</v>
      </c>
      <c r="T136" s="1579"/>
      <c r="U136" s="1633">
        <f t="shared" si="108"/>
        <v>0</v>
      </c>
      <c r="V136" s="1576">
        <f t="shared" si="109"/>
        <v>0</v>
      </c>
      <c r="W136" s="1632">
        <f t="shared" si="110"/>
        <v>0</v>
      </c>
      <c r="X136" s="1572">
        <f t="shared" si="111"/>
        <v>0</v>
      </c>
      <c r="Y136" s="1728">
        <f t="shared" si="112"/>
        <v>0</v>
      </c>
      <c r="Z136" s="619">
        <f t="shared" si="113"/>
        <v>0</v>
      </c>
      <c r="AA136" s="1887" t="s">
        <v>148</v>
      </c>
      <c r="AB136" s="1632"/>
      <c r="AC136" s="1610"/>
      <c r="AD136" s="1632"/>
      <c r="AE136" s="1603"/>
      <c r="AF136" s="1632"/>
      <c r="AG136" s="1604"/>
      <c r="AH136" s="1633">
        <f t="shared" si="100"/>
        <v>0</v>
      </c>
      <c r="AI136" s="1576">
        <f t="shared" si="101"/>
        <v>0</v>
      </c>
      <c r="AJ136" s="1630">
        <f t="shared" si="102"/>
        <v>0</v>
      </c>
      <c r="AK136" s="1605">
        <f t="shared" si="103"/>
        <v>0</v>
      </c>
      <c r="AL136" s="1902">
        <f t="shared" si="104"/>
        <v>0</v>
      </c>
      <c r="AM136" s="1903">
        <f t="shared" si="105"/>
        <v>0</v>
      </c>
      <c r="AP136" s="105"/>
      <c r="AQ136" s="105"/>
      <c r="AR136" s="10"/>
      <c r="AS136" s="10"/>
      <c r="AT136" s="10"/>
      <c r="AU136" s="10"/>
      <c r="AV136" s="10"/>
      <c r="AW136" s="10"/>
      <c r="AX136" s="10"/>
    </row>
    <row r="137" spans="1:50" ht="13.5" customHeight="1" thickBot="1">
      <c r="A137" s="50"/>
      <c r="B137" s="2867"/>
      <c r="C137" s="60"/>
      <c r="G137" s="285" t="s">
        <v>53</v>
      </c>
      <c r="H137" s="736">
        <v>0.1</v>
      </c>
      <c r="I137" s="1011">
        <v>0.1</v>
      </c>
      <c r="J137" s="2637" t="s">
        <v>352</v>
      </c>
      <c r="K137" s="2616"/>
      <c r="L137" s="1664"/>
      <c r="M137" s="90"/>
      <c r="N137" s="607" t="s">
        <v>140</v>
      </c>
      <c r="O137" s="1653">
        <f>E129</f>
        <v>139.49700000000001</v>
      </c>
      <c r="P137" s="1579">
        <f>F129</f>
        <v>97.9</v>
      </c>
      <c r="Q137" s="1653"/>
      <c r="R137" s="1575"/>
      <c r="S137" s="1744">
        <f>E161</f>
        <v>112.081</v>
      </c>
      <c r="T137" s="1579">
        <f>F161</f>
        <v>77</v>
      </c>
      <c r="U137" s="1633">
        <f t="shared" si="108"/>
        <v>139.49700000000001</v>
      </c>
      <c r="V137" s="1576">
        <f t="shared" si="109"/>
        <v>97.9</v>
      </c>
      <c r="W137" s="1632">
        <f t="shared" si="110"/>
        <v>112.081</v>
      </c>
      <c r="X137" s="1572">
        <f t="shared" si="111"/>
        <v>77</v>
      </c>
      <c r="Y137" s="1728">
        <f t="shared" si="112"/>
        <v>251.57800000000003</v>
      </c>
      <c r="Z137" s="619">
        <f t="shared" si="113"/>
        <v>174.9</v>
      </c>
      <c r="AA137" s="1887" t="s">
        <v>146</v>
      </c>
      <c r="AB137" s="1632"/>
      <c r="AC137" s="1612"/>
      <c r="AD137" s="1632"/>
      <c r="AE137" s="1603"/>
      <c r="AF137" s="1632"/>
      <c r="AG137" s="1604"/>
      <c r="AH137" s="1633">
        <f t="shared" si="100"/>
        <v>0</v>
      </c>
      <c r="AI137" s="1576">
        <f t="shared" si="101"/>
        <v>0</v>
      </c>
      <c r="AJ137" s="1630">
        <f t="shared" si="102"/>
        <v>0</v>
      </c>
      <c r="AK137" s="1605">
        <f t="shared" si="103"/>
        <v>0</v>
      </c>
      <c r="AL137" s="1902">
        <f t="shared" si="104"/>
        <v>0</v>
      </c>
      <c r="AM137" s="1903">
        <f t="shared" si="105"/>
        <v>0</v>
      </c>
      <c r="AP137" s="105"/>
      <c r="AQ137" s="105"/>
      <c r="AR137" s="10"/>
      <c r="AS137" s="10"/>
      <c r="AT137" s="10"/>
      <c r="AU137" s="10"/>
      <c r="AV137" s="10"/>
      <c r="AW137" s="10"/>
      <c r="AX137" s="10"/>
    </row>
    <row r="138" spans="1:50" ht="17.25" customHeight="1" thickBot="1">
      <c r="A138" s="50"/>
      <c r="B138" s="2867"/>
      <c r="C138" s="60"/>
      <c r="D138" s="2887"/>
      <c r="E138" s="2885" t="s">
        <v>560</v>
      </c>
      <c r="F138" s="2886"/>
      <c r="G138" s="2887"/>
      <c r="H138" s="2887"/>
      <c r="I138" s="2888"/>
      <c r="J138" s="385" t="s">
        <v>112</v>
      </c>
      <c r="K138" s="165" t="s">
        <v>113</v>
      </c>
      <c r="L138" s="166" t="s">
        <v>114</v>
      </c>
      <c r="M138" s="90"/>
      <c r="N138" s="607" t="s">
        <v>67</v>
      </c>
      <c r="O138" s="1653"/>
      <c r="P138" s="1575"/>
      <c r="Q138" s="1653"/>
      <c r="R138" s="1575"/>
      <c r="S138" s="1653"/>
      <c r="T138" s="1575"/>
      <c r="U138" s="1633">
        <f t="shared" si="108"/>
        <v>0</v>
      </c>
      <c r="V138" s="1576">
        <f t="shared" si="109"/>
        <v>0</v>
      </c>
      <c r="W138" s="1632">
        <f t="shared" si="110"/>
        <v>0</v>
      </c>
      <c r="X138" s="1572">
        <f t="shared" si="111"/>
        <v>0</v>
      </c>
      <c r="Y138" s="1728">
        <f t="shared" si="112"/>
        <v>0</v>
      </c>
      <c r="Z138" s="619">
        <f t="shared" si="113"/>
        <v>0</v>
      </c>
      <c r="AA138" s="135" t="s">
        <v>106</v>
      </c>
      <c r="AB138" s="1632">
        <f>H131</f>
        <v>1</v>
      </c>
      <c r="AC138" s="1608">
        <f>I131</f>
        <v>1</v>
      </c>
      <c r="AD138" s="1633">
        <f>H149+K146</f>
        <v>29.4</v>
      </c>
      <c r="AE138" s="1603">
        <f>I149+L146</f>
        <v>29.4</v>
      </c>
      <c r="AF138" s="1632"/>
      <c r="AG138" s="1604"/>
      <c r="AH138" s="1633">
        <f t="shared" si="100"/>
        <v>30.4</v>
      </c>
      <c r="AI138" s="1576">
        <f t="shared" si="101"/>
        <v>30.4</v>
      </c>
      <c r="AJ138" s="1630">
        <f t="shared" si="102"/>
        <v>29.4</v>
      </c>
      <c r="AK138" s="1605">
        <f t="shared" si="103"/>
        <v>29.4</v>
      </c>
      <c r="AL138" s="1645">
        <f t="shared" si="104"/>
        <v>30.4</v>
      </c>
      <c r="AM138" s="616">
        <f t="shared" si="105"/>
        <v>30.4</v>
      </c>
      <c r="AP138" s="105"/>
      <c r="AQ138" s="105"/>
      <c r="AR138" s="10"/>
      <c r="AS138" s="10"/>
      <c r="AT138" s="10"/>
      <c r="AU138" s="10"/>
      <c r="AV138" s="10"/>
      <c r="AW138" s="10"/>
      <c r="AX138" s="10"/>
    </row>
    <row r="139" spans="1:50" ht="18" customHeight="1" thickBot="1">
      <c r="A139" s="50"/>
      <c r="B139" s="2867"/>
      <c r="C139" s="60"/>
      <c r="D139" s="1223" t="s">
        <v>112</v>
      </c>
      <c r="E139" s="165" t="s">
        <v>113</v>
      </c>
      <c r="F139" s="166" t="s">
        <v>114</v>
      </c>
      <c r="G139" s="396" t="s">
        <v>112</v>
      </c>
      <c r="H139" s="165" t="s">
        <v>113</v>
      </c>
      <c r="I139" s="166" t="s">
        <v>114</v>
      </c>
      <c r="J139" s="1336" t="s">
        <v>423</v>
      </c>
      <c r="K139" s="131">
        <v>90.4</v>
      </c>
      <c r="L139" s="140">
        <v>80</v>
      </c>
      <c r="M139" s="121"/>
      <c r="N139" s="609" t="s">
        <v>60</v>
      </c>
      <c r="O139" s="1653">
        <f>E131+K130</f>
        <v>29.05</v>
      </c>
      <c r="P139" s="1578">
        <f>F131+L130</f>
        <v>27.95</v>
      </c>
      <c r="Q139" s="1653"/>
      <c r="R139" s="1584"/>
      <c r="S139" s="1653">
        <f>E163</f>
        <v>19.05</v>
      </c>
      <c r="T139" s="1579">
        <f>F163</f>
        <v>19.05</v>
      </c>
      <c r="U139" s="1633">
        <f t="shared" si="108"/>
        <v>29.05</v>
      </c>
      <c r="V139" s="1576">
        <f t="shared" si="109"/>
        <v>27.95</v>
      </c>
      <c r="W139" s="1632">
        <f t="shared" si="110"/>
        <v>19.05</v>
      </c>
      <c r="X139" s="1572">
        <f t="shared" si="111"/>
        <v>19.05</v>
      </c>
      <c r="Y139" s="1728">
        <f t="shared" si="112"/>
        <v>48.1</v>
      </c>
      <c r="Z139" s="619">
        <f t="shared" si="113"/>
        <v>47</v>
      </c>
      <c r="AA139" s="191" t="s">
        <v>781</v>
      </c>
      <c r="AB139" s="1632">
        <f t="shared" ref="AB139:AG139" si="115">SUM(AB136:AB138)</f>
        <v>1</v>
      </c>
      <c r="AC139" s="1613">
        <f t="shared" si="115"/>
        <v>1</v>
      </c>
      <c r="AD139" s="1632">
        <f t="shared" si="115"/>
        <v>29.4</v>
      </c>
      <c r="AE139" s="1603">
        <f t="shared" si="115"/>
        <v>29.4</v>
      </c>
      <c r="AF139" s="1632">
        <f t="shared" si="115"/>
        <v>0</v>
      </c>
      <c r="AG139" s="1604">
        <f t="shared" si="115"/>
        <v>0</v>
      </c>
      <c r="AH139" s="1633">
        <f t="shared" si="100"/>
        <v>30.4</v>
      </c>
      <c r="AI139" s="1576">
        <f t="shared" si="101"/>
        <v>30.4</v>
      </c>
      <c r="AJ139" s="1630">
        <f t="shared" si="102"/>
        <v>29.4</v>
      </c>
      <c r="AK139" s="1605">
        <f t="shared" si="103"/>
        <v>29.4</v>
      </c>
      <c r="AL139" s="1645">
        <f t="shared" si="104"/>
        <v>30.4</v>
      </c>
      <c r="AM139" s="616">
        <f t="shared" si="105"/>
        <v>30.4</v>
      </c>
      <c r="AP139" s="105"/>
      <c r="AQ139" s="105"/>
      <c r="AR139" s="10"/>
      <c r="AS139" s="10"/>
      <c r="AT139" s="10"/>
      <c r="AU139" s="10"/>
      <c r="AV139" s="10"/>
      <c r="AW139" s="10"/>
      <c r="AX139" s="10"/>
    </row>
    <row r="140" spans="1:50" ht="18" customHeight="1">
      <c r="A140" s="50"/>
      <c r="B140" s="2867"/>
      <c r="C140" s="60"/>
      <c r="D140" s="2896" t="s">
        <v>358</v>
      </c>
      <c r="E140" s="1380">
        <v>15</v>
      </c>
      <c r="F140" s="2893">
        <v>15</v>
      </c>
      <c r="G140" s="2892" t="s">
        <v>281</v>
      </c>
      <c r="H140" s="1127">
        <v>100</v>
      </c>
      <c r="I140" s="2090">
        <v>100</v>
      </c>
      <c r="J140" s="50"/>
      <c r="K140" s="10"/>
      <c r="L140" s="60"/>
      <c r="M140" s="90"/>
      <c r="N140" s="130" t="s">
        <v>159</v>
      </c>
      <c r="O140" s="1653"/>
      <c r="P140" s="1575"/>
      <c r="Q140" s="1653"/>
      <c r="R140" s="1575"/>
      <c r="S140" s="1653"/>
      <c r="T140" s="1575"/>
      <c r="U140" s="1633">
        <f t="shared" si="108"/>
        <v>0</v>
      </c>
      <c r="V140" s="1576">
        <f t="shared" si="109"/>
        <v>0</v>
      </c>
      <c r="W140" s="1632">
        <f t="shared" si="110"/>
        <v>0</v>
      </c>
      <c r="X140" s="1572">
        <f t="shared" si="111"/>
        <v>0</v>
      </c>
      <c r="Y140" s="1729">
        <f t="shared" si="112"/>
        <v>0</v>
      </c>
      <c r="Z140" s="617">
        <f t="shared" si="113"/>
        <v>0</v>
      </c>
      <c r="AA140" s="607" t="s">
        <v>289</v>
      </c>
      <c r="AB140" s="1632"/>
      <c r="AC140" s="1571"/>
      <c r="AD140" s="1734">
        <f>E158</f>
        <v>124.85</v>
      </c>
      <c r="AE140" s="1572">
        <f>C151</f>
        <v>110</v>
      </c>
      <c r="AF140" s="1632">
        <f>K165</f>
        <v>30.6</v>
      </c>
      <c r="AG140" s="1572">
        <f>L165</f>
        <v>27</v>
      </c>
      <c r="AH140" s="1633">
        <f t="shared" ref="AH140:AH164" si="116">AB140+AD140</f>
        <v>124.85</v>
      </c>
      <c r="AI140" s="1576">
        <f t="shared" ref="AI140:AI164" si="117">AC140+AE140</f>
        <v>110</v>
      </c>
      <c r="AJ140" s="1632">
        <f t="shared" ref="AJ140:AJ164" si="118">AD140+AF140</f>
        <v>155.44999999999999</v>
      </c>
      <c r="AK140" s="1572">
        <f t="shared" ref="AK140:AK164" si="119">AE140+AG140</f>
        <v>137</v>
      </c>
      <c r="AL140" s="1631"/>
      <c r="AP140" s="105"/>
      <c r="AQ140" s="97"/>
    </row>
    <row r="141" spans="1:50" ht="15" customHeight="1">
      <c r="A141" s="50"/>
      <c r="B141" s="2867"/>
      <c r="C141" s="60"/>
      <c r="D141" s="1020" t="s">
        <v>49</v>
      </c>
      <c r="E141" s="247">
        <v>7</v>
      </c>
      <c r="F141" s="739">
        <v>7</v>
      </c>
      <c r="G141" s="2891" t="s">
        <v>165</v>
      </c>
      <c r="H141" s="738">
        <v>10</v>
      </c>
      <c r="I141" s="1133">
        <v>10</v>
      </c>
      <c r="J141" s="50"/>
      <c r="K141" s="10"/>
      <c r="L141" s="60"/>
      <c r="M141" s="143"/>
      <c r="N141" s="130" t="s">
        <v>65</v>
      </c>
      <c r="O141" s="1653"/>
      <c r="P141" s="1585"/>
      <c r="Q141" s="1653"/>
      <c r="R141" s="1585"/>
      <c r="S141" s="1653"/>
      <c r="T141" s="1585"/>
      <c r="U141" s="1633">
        <f t="shared" si="108"/>
        <v>0</v>
      </c>
      <c r="V141" s="1576">
        <f t="shared" si="109"/>
        <v>0</v>
      </c>
      <c r="W141" s="1632">
        <f t="shared" si="110"/>
        <v>0</v>
      </c>
      <c r="X141" s="1572">
        <f t="shared" si="111"/>
        <v>0</v>
      </c>
      <c r="Y141" s="1729">
        <f t="shared" si="112"/>
        <v>0</v>
      </c>
      <c r="Z141" s="617">
        <f t="shared" si="113"/>
        <v>0</v>
      </c>
      <c r="AA141" s="240" t="s">
        <v>500</v>
      </c>
      <c r="AB141" s="1632"/>
      <c r="AC141" s="1588"/>
      <c r="AD141" s="1671"/>
      <c r="AE141" s="1588"/>
      <c r="AF141" s="1671"/>
      <c r="AG141" s="1588"/>
      <c r="AH141" s="1633">
        <f t="shared" si="116"/>
        <v>0</v>
      </c>
      <c r="AI141" s="1576">
        <f t="shared" si="117"/>
        <v>0</v>
      </c>
      <c r="AJ141" s="1632">
        <f t="shared" si="118"/>
        <v>0</v>
      </c>
      <c r="AK141" s="1572">
        <f t="shared" si="119"/>
        <v>0</v>
      </c>
      <c r="AL141" s="1631"/>
      <c r="AP141" s="105"/>
      <c r="AQ141" s="103"/>
    </row>
    <row r="142" spans="1:50" ht="15.75" customHeight="1" thickBot="1">
      <c r="A142" s="1862" t="s">
        <v>251</v>
      </c>
      <c r="B142" s="966"/>
      <c r="C142" s="1867">
        <f>C133+C134+C135+110+10+110+70+C129</f>
        <v>660</v>
      </c>
      <c r="D142" s="1181" t="s">
        <v>280</v>
      </c>
      <c r="E142" s="1129">
        <v>3</v>
      </c>
      <c r="F142" s="2894">
        <v>2.5</v>
      </c>
      <c r="G142" s="2895" t="s">
        <v>88</v>
      </c>
      <c r="H142" s="1018">
        <v>118</v>
      </c>
      <c r="I142" s="1356">
        <v>118</v>
      </c>
      <c r="J142" s="48"/>
      <c r="K142" s="32"/>
      <c r="L142" s="63"/>
      <c r="M142" s="143"/>
      <c r="N142" s="130" t="s">
        <v>46</v>
      </c>
      <c r="O142" s="1653"/>
      <c r="P142" s="1585"/>
      <c r="Q142" s="1653"/>
      <c r="R142" s="1585"/>
      <c r="S142" s="1653"/>
      <c r="T142" s="1585"/>
      <c r="U142" s="1633">
        <f t="shared" si="108"/>
        <v>0</v>
      </c>
      <c r="V142" s="1576">
        <f t="shared" si="109"/>
        <v>0</v>
      </c>
      <c r="W142" s="1632">
        <f t="shared" si="110"/>
        <v>0</v>
      </c>
      <c r="X142" s="1572">
        <f t="shared" si="111"/>
        <v>0</v>
      </c>
      <c r="Y142" s="1729">
        <f t="shared" si="112"/>
        <v>0</v>
      </c>
      <c r="Z142" s="617">
        <f t="shared" si="113"/>
        <v>0</v>
      </c>
      <c r="AA142" s="240" t="s">
        <v>620</v>
      </c>
      <c r="AB142" s="1632"/>
      <c r="AC142" s="1571"/>
      <c r="AD142" s="1671"/>
      <c r="AE142" s="1571"/>
      <c r="AF142" s="1671"/>
      <c r="AG142" s="1571"/>
      <c r="AH142" s="1633">
        <f t="shared" si="116"/>
        <v>0</v>
      </c>
      <c r="AI142" s="1576">
        <f t="shared" si="117"/>
        <v>0</v>
      </c>
      <c r="AJ142" s="1632">
        <f t="shared" si="118"/>
        <v>0</v>
      </c>
      <c r="AK142" s="1572">
        <f t="shared" si="119"/>
        <v>0</v>
      </c>
      <c r="AL142" s="1648"/>
    </row>
    <row r="143" spans="1:50" ht="15.75" customHeight="1" thickBot="1">
      <c r="A143" s="605"/>
      <c r="B143" s="961" t="s">
        <v>142</v>
      </c>
      <c r="C143" s="242"/>
      <c r="D143" s="2889" t="s">
        <v>177</v>
      </c>
      <c r="E143" s="1313"/>
      <c r="F143" s="1314"/>
      <c r="G143" s="2890" t="s">
        <v>323</v>
      </c>
      <c r="H143" s="998"/>
      <c r="I143" s="998"/>
      <c r="J143" s="2620" t="s">
        <v>545</v>
      </c>
      <c r="K143" s="2616"/>
      <c r="L143" s="1664"/>
      <c r="M143" s="90"/>
      <c r="N143" s="130" t="s">
        <v>70</v>
      </c>
      <c r="O143" s="1653">
        <f>H132</f>
        <v>1.35</v>
      </c>
      <c r="P143" s="1595">
        <f>I132</f>
        <v>1.35</v>
      </c>
      <c r="Q143" s="1653"/>
      <c r="R143" s="1585"/>
      <c r="S143" s="1653"/>
      <c r="T143" s="1585"/>
      <c r="U143" s="1633">
        <f t="shared" si="108"/>
        <v>1.35</v>
      </c>
      <c r="V143" s="1576">
        <f t="shared" si="109"/>
        <v>1.35</v>
      </c>
      <c r="W143" s="1632">
        <f t="shared" si="110"/>
        <v>0</v>
      </c>
      <c r="X143" s="1572">
        <f t="shared" si="111"/>
        <v>0</v>
      </c>
      <c r="Y143" s="1729">
        <f t="shared" si="112"/>
        <v>1.35</v>
      </c>
      <c r="Z143" s="617">
        <f t="shared" si="113"/>
        <v>1.35</v>
      </c>
      <c r="AA143" s="240" t="s">
        <v>499</v>
      </c>
      <c r="AB143" s="1632"/>
      <c r="AC143" s="1588"/>
      <c r="AD143" s="1671"/>
      <c r="AE143" s="1588"/>
      <c r="AF143" s="1671"/>
      <c r="AG143" s="1588"/>
      <c r="AH143" s="1633">
        <f t="shared" si="116"/>
        <v>0</v>
      </c>
      <c r="AI143" s="1576">
        <f t="shared" si="117"/>
        <v>0</v>
      </c>
      <c r="AJ143" s="1632">
        <f t="shared" si="118"/>
        <v>0</v>
      </c>
      <c r="AK143" s="1572">
        <f t="shared" si="119"/>
        <v>0</v>
      </c>
      <c r="AL143" s="209"/>
    </row>
    <row r="144" spans="1:50" ht="18" customHeight="1" thickBot="1">
      <c r="A144" s="1261" t="s">
        <v>550</v>
      </c>
      <c r="B144" s="276" t="s">
        <v>545</v>
      </c>
      <c r="C144" s="1262">
        <v>80</v>
      </c>
      <c r="D144" s="385" t="s">
        <v>112</v>
      </c>
      <c r="E144" s="165" t="s">
        <v>113</v>
      </c>
      <c r="F144" s="166" t="s">
        <v>114</v>
      </c>
      <c r="G144" s="997" t="s">
        <v>112</v>
      </c>
      <c r="H144" s="165" t="s">
        <v>113</v>
      </c>
      <c r="I144" s="1263" t="s">
        <v>114</v>
      </c>
      <c r="J144" s="2646" t="s">
        <v>112</v>
      </c>
      <c r="K144" s="2618" t="s">
        <v>113</v>
      </c>
      <c r="L144" s="2619" t="s">
        <v>114</v>
      </c>
      <c r="M144" s="105"/>
      <c r="N144" s="130" t="s">
        <v>89</v>
      </c>
      <c r="O144" s="1653">
        <f>H134+K131+K135</f>
        <v>7.6899999999999995</v>
      </c>
      <c r="P144" s="1579">
        <f>I134+L131+L135</f>
        <v>7.6899999999999995</v>
      </c>
      <c r="Q144" s="1653">
        <f>E150+H156</f>
        <v>10</v>
      </c>
      <c r="R144" s="1579">
        <f>F150+I156</f>
        <v>10</v>
      </c>
      <c r="S144" s="1653"/>
      <c r="T144" s="1579"/>
      <c r="U144" s="1633">
        <f t="shared" si="108"/>
        <v>17.689999999999998</v>
      </c>
      <c r="V144" s="1576">
        <f t="shared" si="109"/>
        <v>17.689999999999998</v>
      </c>
      <c r="W144" s="1632">
        <f t="shared" si="110"/>
        <v>10</v>
      </c>
      <c r="X144" s="1572">
        <f t="shared" si="111"/>
        <v>10</v>
      </c>
      <c r="Y144" s="1729">
        <f t="shared" si="112"/>
        <v>17.689999999999998</v>
      </c>
      <c r="Z144" s="617">
        <f t="shared" si="113"/>
        <v>17.689999999999998</v>
      </c>
      <c r="AA144" s="1673" t="s">
        <v>619</v>
      </c>
      <c r="AB144" s="1674">
        <f t="shared" ref="AB144:AG144" si="120">SUM(AB140:AB143)</f>
        <v>0</v>
      </c>
      <c r="AC144" s="1675">
        <f t="shared" si="120"/>
        <v>0</v>
      </c>
      <c r="AD144" s="1674">
        <f t="shared" si="120"/>
        <v>124.85</v>
      </c>
      <c r="AE144" s="1675">
        <f t="shared" si="120"/>
        <v>110</v>
      </c>
      <c r="AF144" s="1674">
        <f t="shared" si="120"/>
        <v>30.6</v>
      </c>
      <c r="AG144" s="1675">
        <f t="shared" si="120"/>
        <v>27</v>
      </c>
      <c r="AH144" s="1676">
        <f t="shared" si="116"/>
        <v>124.85</v>
      </c>
      <c r="AI144" s="1677">
        <f t="shared" si="117"/>
        <v>110</v>
      </c>
      <c r="AJ144" s="1678">
        <f t="shared" si="118"/>
        <v>155.44999999999999</v>
      </c>
      <c r="AK144" s="1604">
        <f t="shared" si="119"/>
        <v>137</v>
      </c>
      <c r="AL144" s="209"/>
    </row>
    <row r="145" spans="1:46" ht="15" customHeight="1">
      <c r="A145" s="1986" t="s">
        <v>684</v>
      </c>
      <c r="B145" s="2517" t="s">
        <v>178</v>
      </c>
      <c r="C145" s="371">
        <v>250</v>
      </c>
      <c r="D145" s="365" t="s">
        <v>161</v>
      </c>
      <c r="E145" s="264">
        <v>31.25</v>
      </c>
      <c r="F145" s="1190">
        <v>25</v>
      </c>
      <c r="G145" s="1264" t="s">
        <v>93</v>
      </c>
      <c r="H145" s="990">
        <v>96</v>
      </c>
      <c r="I145" s="1147">
        <v>83</v>
      </c>
      <c r="J145" s="1433" t="s">
        <v>80</v>
      </c>
      <c r="K145" s="1434">
        <v>74.900000000000006</v>
      </c>
      <c r="L145" s="1435">
        <v>60</v>
      </c>
      <c r="M145" s="105"/>
      <c r="N145" s="130" t="s">
        <v>97</v>
      </c>
      <c r="O145" s="1653">
        <f>E136</f>
        <v>5.15</v>
      </c>
      <c r="P145" s="1575">
        <f>F136</f>
        <v>5.15</v>
      </c>
      <c r="Q145" s="1653">
        <f>H148+K148</f>
        <v>11.4</v>
      </c>
      <c r="R145" s="1575">
        <f>L148+I148</f>
        <v>11.4</v>
      </c>
      <c r="S145" s="1653">
        <f>H165</f>
        <v>4</v>
      </c>
      <c r="T145" s="1575">
        <f>I165</f>
        <v>4</v>
      </c>
      <c r="U145" s="1633">
        <f t="shared" si="108"/>
        <v>16.55</v>
      </c>
      <c r="V145" s="1576">
        <f t="shared" si="109"/>
        <v>16.55</v>
      </c>
      <c r="W145" s="1632">
        <f t="shared" si="110"/>
        <v>15.4</v>
      </c>
      <c r="X145" s="1572">
        <f t="shared" si="111"/>
        <v>15.4</v>
      </c>
      <c r="Y145" s="1732">
        <f t="shared" si="112"/>
        <v>20.55</v>
      </c>
      <c r="Z145" s="731">
        <f t="shared" si="113"/>
        <v>20.55</v>
      </c>
      <c r="AA145" s="1735" t="s">
        <v>622</v>
      </c>
      <c r="AB145" s="1632"/>
      <c r="AC145" s="1571"/>
      <c r="AD145" s="1671"/>
      <c r="AE145" s="1571"/>
      <c r="AF145" s="1671"/>
      <c r="AG145" s="1571"/>
      <c r="AH145" s="1633">
        <f t="shared" si="116"/>
        <v>0</v>
      </c>
      <c r="AI145" s="1576">
        <f t="shared" si="117"/>
        <v>0</v>
      </c>
      <c r="AJ145" s="1632">
        <f t="shared" si="118"/>
        <v>0</v>
      </c>
      <c r="AK145" s="1572">
        <f t="shared" si="119"/>
        <v>0</v>
      </c>
      <c r="AL145" s="209"/>
      <c r="AM145" s="105"/>
      <c r="AN145" s="100"/>
      <c r="AP145" s="105"/>
      <c r="AQ145" s="103"/>
    </row>
    <row r="146" spans="1:46" ht="15.75" customHeight="1">
      <c r="A146" s="202" t="s">
        <v>685</v>
      </c>
      <c r="B146" s="266" t="s">
        <v>503</v>
      </c>
      <c r="C146" s="254" t="s">
        <v>570</v>
      </c>
      <c r="D146" s="198" t="s">
        <v>44</v>
      </c>
      <c r="E146" s="247">
        <v>66.75</v>
      </c>
      <c r="F146" s="600">
        <v>50</v>
      </c>
      <c r="G146" s="203" t="s">
        <v>72</v>
      </c>
      <c r="H146" s="276">
        <v>5</v>
      </c>
      <c r="I146" s="1265">
        <v>4</v>
      </c>
      <c r="J146" s="1432" t="s">
        <v>106</v>
      </c>
      <c r="K146" s="1436">
        <v>22.4</v>
      </c>
      <c r="L146" s="1421">
        <v>22.4</v>
      </c>
      <c r="M146" s="1151"/>
      <c r="N146" s="130" t="s">
        <v>213</v>
      </c>
      <c r="O146" s="1653">
        <f>P146/1000/0.04</f>
        <v>2.3E-2</v>
      </c>
      <c r="P146" s="1579">
        <f>F133</f>
        <v>0.92</v>
      </c>
      <c r="Q146" s="1653"/>
      <c r="R146" s="1579"/>
      <c r="S146" s="1653">
        <f>T146/1000/0.04</f>
        <v>3.4999999999999996E-2</v>
      </c>
      <c r="T146" s="1579">
        <f>I161</f>
        <v>1.4</v>
      </c>
      <c r="U146" s="1633">
        <f t="shared" si="108"/>
        <v>2.3E-2</v>
      </c>
      <c r="V146" s="1576">
        <f t="shared" si="109"/>
        <v>0.92</v>
      </c>
      <c r="W146" s="1632">
        <f t="shared" si="110"/>
        <v>3.4999999999999996E-2</v>
      </c>
      <c r="X146" s="1572">
        <f t="shared" si="111"/>
        <v>1.4</v>
      </c>
      <c r="Y146" s="1729">
        <f t="shared" si="112"/>
        <v>5.7999999999999996E-2</v>
      </c>
      <c r="Z146" s="617">
        <f t="shared" si="113"/>
        <v>2.3199999999999998</v>
      </c>
      <c r="AA146" s="1736" t="s">
        <v>623</v>
      </c>
      <c r="AB146" s="1632"/>
      <c r="AC146" s="1588"/>
      <c r="AD146" s="1671"/>
      <c r="AE146" s="1588"/>
      <c r="AF146" s="1671"/>
      <c r="AG146" s="1588"/>
      <c r="AH146" s="1633">
        <f t="shared" si="116"/>
        <v>0</v>
      </c>
      <c r="AI146" s="1576">
        <f t="shared" si="117"/>
        <v>0</v>
      </c>
      <c r="AJ146" s="1632">
        <f t="shared" si="118"/>
        <v>0</v>
      </c>
      <c r="AK146" s="1572">
        <f t="shared" si="119"/>
        <v>0</v>
      </c>
      <c r="AL146" s="209"/>
      <c r="AM146" s="105"/>
      <c r="AN146" s="100"/>
      <c r="AO146" s="10"/>
      <c r="AP146" s="105"/>
      <c r="AQ146" s="100"/>
    </row>
    <row r="147" spans="1:46" ht="14.25" customHeight="1">
      <c r="A147" s="168" t="s">
        <v>686</v>
      </c>
      <c r="B147" s="2516" t="s">
        <v>293</v>
      </c>
      <c r="C147" s="976">
        <v>180</v>
      </c>
      <c r="D147" s="198" t="s">
        <v>72</v>
      </c>
      <c r="E147" s="247">
        <v>12.5</v>
      </c>
      <c r="F147" s="600">
        <v>10</v>
      </c>
      <c r="G147" s="203" t="s">
        <v>192</v>
      </c>
      <c r="H147" s="249">
        <v>5</v>
      </c>
      <c r="I147" s="1005">
        <v>4</v>
      </c>
      <c r="J147" s="1420" t="s">
        <v>192</v>
      </c>
      <c r="K147" s="265">
        <v>18</v>
      </c>
      <c r="L147" s="1428">
        <v>14.4</v>
      </c>
      <c r="M147" s="105"/>
      <c r="N147" s="130" t="s">
        <v>49</v>
      </c>
      <c r="O147" s="1653">
        <f>E141</f>
        <v>7</v>
      </c>
      <c r="P147" s="1578">
        <f>F141</f>
        <v>7</v>
      </c>
      <c r="Q147" s="1653">
        <f>K149+K155</f>
        <v>7.9</v>
      </c>
      <c r="R147" s="1578">
        <f>L155+L149</f>
        <v>7.9</v>
      </c>
      <c r="S147" s="1653">
        <f>K163</f>
        <v>7</v>
      </c>
      <c r="T147" s="1578">
        <f>L163</f>
        <v>7</v>
      </c>
      <c r="U147" s="1633">
        <f t="shared" si="108"/>
        <v>14.9</v>
      </c>
      <c r="V147" s="1576">
        <f t="shared" si="109"/>
        <v>14.9</v>
      </c>
      <c r="W147" s="1632">
        <f t="shared" si="110"/>
        <v>14.9</v>
      </c>
      <c r="X147" s="1572">
        <f t="shared" si="111"/>
        <v>14.9</v>
      </c>
      <c r="Y147" s="1729">
        <f t="shared" si="112"/>
        <v>21.9</v>
      </c>
      <c r="Z147" s="617">
        <f t="shared" si="113"/>
        <v>21.9</v>
      </c>
      <c r="AA147" s="1736" t="s">
        <v>624</v>
      </c>
      <c r="AB147" s="1632"/>
      <c r="AC147" s="1571"/>
      <c r="AD147" s="1671"/>
      <c r="AE147" s="1571"/>
      <c r="AF147" s="1671"/>
      <c r="AG147" s="1571"/>
      <c r="AH147" s="1633">
        <f t="shared" si="116"/>
        <v>0</v>
      </c>
      <c r="AI147" s="1576">
        <f t="shared" si="117"/>
        <v>0</v>
      </c>
      <c r="AJ147" s="1632">
        <f t="shared" si="118"/>
        <v>0</v>
      </c>
      <c r="AK147" s="1572">
        <f t="shared" si="119"/>
        <v>0</v>
      </c>
      <c r="AL147" s="209"/>
      <c r="AM147" s="105"/>
      <c r="AN147" s="105"/>
      <c r="AO147" s="105"/>
      <c r="AP147" s="105"/>
      <c r="AQ147" s="100"/>
    </row>
    <row r="148" spans="1:46" ht="15.75" customHeight="1">
      <c r="A148" s="1266" t="s">
        <v>557</v>
      </c>
      <c r="B148" s="756" t="s">
        <v>871</v>
      </c>
      <c r="C148" s="976">
        <v>200</v>
      </c>
      <c r="D148" s="263" t="s">
        <v>192</v>
      </c>
      <c r="E148" s="264">
        <v>12</v>
      </c>
      <c r="F148" s="1190">
        <v>10</v>
      </c>
      <c r="G148" s="1020" t="s">
        <v>97</v>
      </c>
      <c r="H148" s="249">
        <v>5</v>
      </c>
      <c r="I148" s="1005">
        <v>5</v>
      </c>
      <c r="J148" s="1429" t="s">
        <v>97</v>
      </c>
      <c r="K148" s="1430">
        <v>6.4</v>
      </c>
      <c r="L148" s="1431">
        <v>6.4</v>
      </c>
      <c r="M148" s="105"/>
      <c r="N148" s="130" t="s">
        <v>160</v>
      </c>
      <c r="O148" s="1653"/>
      <c r="P148" s="1575"/>
      <c r="Q148" s="1653"/>
      <c r="R148" s="1575"/>
      <c r="S148" s="1653">
        <f>C163</f>
        <v>15</v>
      </c>
      <c r="T148" s="1575">
        <f>C163</f>
        <v>15</v>
      </c>
      <c r="U148" s="1633">
        <f t="shared" si="108"/>
        <v>0</v>
      </c>
      <c r="V148" s="1576">
        <f t="shared" si="109"/>
        <v>0</v>
      </c>
      <c r="W148" s="1632">
        <f t="shared" si="110"/>
        <v>15</v>
      </c>
      <c r="X148" s="1572">
        <f t="shared" si="111"/>
        <v>15</v>
      </c>
      <c r="Y148" s="1729">
        <f t="shared" si="112"/>
        <v>15</v>
      </c>
      <c r="Z148" s="617">
        <f t="shared" si="113"/>
        <v>15</v>
      </c>
      <c r="AA148" s="1737" t="s">
        <v>625</v>
      </c>
      <c r="AB148" s="1632">
        <f>C133</f>
        <v>200</v>
      </c>
      <c r="AC148" s="1588">
        <f>C133</f>
        <v>200</v>
      </c>
      <c r="AD148" s="1671"/>
      <c r="AE148" s="1588"/>
      <c r="AF148" s="1671"/>
      <c r="AG148" s="1588"/>
      <c r="AH148" s="1633">
        <f t="shared" si="116"/>
        <v>200</v>
      </c>
      <c r="AI148" s="1576">
        <f t="shared" si="117"/>
        <v>200</v>
      </c>
      <c r="AJ148" s="1632">
        <f t="shared" si="118"/>
        <v>0</v>
      </c>
      <c r="AK148" s="1572">
        <f t="shared" si="119"/>
        <v>0</v>
      </c>
      <c r="AL148" s="209"/>
      <c r="AM148" s="105"/>
      <c r="AN148" s="105"/>
      <c r="AO148" s="211"/>
      <c r="AP148" s="105"/>
      <c r="AQ148" s="100"/>
    </row>
    <row r="149" spans="1:46" ht="18" customHeight="1">
      <c r="A149" s="1303" t="s">
        <v>9</v>
      </c>
      <c r="B149" s="266" t="s">
        <v>10</v>
      </c>
      <c r="C149" s="254">
        <v>60</v>
      </c>
      <c r="D149" s="198" t="s">
        <v>408</v>
      </c>
      <c r="E149" s="247">
        <v>10.74</v>
      </c>
      <c r="F149" s="600">
        <v>7</v>
      </c>
      <c r="G149" s="203" t="s">
        <v>106</v>
      </c>
      <c r="H149" s="247">
        <v>7</v>
      </c>
      <c r="I149" s="250">
        <v>7</v>
      </c>
      <c r="J149" s="1437" t="s">
        <v>543</v>
      </c>
      <c r="K149" s="262">
        <v>0.9</v>
      </c>
      <c r="L149" s="1421">
        <v>0.9</v>
      </c>
      <c r="M149" s="90"/>
      <c r="N149" s="130" t="s">
        <v>51</v>
      </c>
      <c r="O149" s="1653"/>
      <c r="P149" s="1575"/>
      <c r="Q149" s="1653"/>
      <c r="R149" s="1575"/>
      <c r="S149" s="1653">
        <f>K161</f>
        <v>1</v>
      </c>
      <c r="T149" s="1575">
        <f>L161</f>
        <v>1</v>
      </c>
      <c r="U149" s="1633">
        <f t="shared" si="108"/>
        <v>0</v>
      </c>
      <c r="V149" s="1576">
        <f t="shared" si="109"/>
        <v>0</v>
      </c>
      <c r="W149" s="1632">
        <f t="shared" si="110"/>
        <v>1</v>
      </c>
      <c r="X149" s="1572">
        <f t="shared" si="111"/>
        <v>1</v>
      </c>
      <c r="Y149" s="1729">
        <f t="shared" si="112"/>
        <v>1</v>
      </c>
      <c r="Z149" s="617">
        <f t="shared" si="113"/>
        <v>1</v>
      </c>
      <c r="AA149" s="1679" t="s">
        <v>621</v>
      </c>
      <c r="AB149" s="1680">
        <f t="shared" ref="AB149:AG149" si="121">SUM(AB145:AB148)</f>
        <v>200</v>
      </c>
      <c r="AC149" s="1681">
        <f t="shared" si="121"/>
        <v>200</v>
      </c>
      <c r="AD149" s="1680">
        <f t="shared" si="121"/>
        <v>0</v>
      </c>
      <c r="AE149" s="1681">
        <f t="shared" si="121"/>
        <v>0</v>
      </c>
      <c r="AF149" s="1680">
        <f t="shared" si="121"/>
        <v>0</v>
      </c>
      <c r="AG149" s="1681">
        <f t="shared" si="121"/>
        <v>0</v>
      </c>
      <c r="AH149" s="1682">
        <f t="shared" si="116"/>
        <v>200</v>
      </c>
      <c r="AI149" s="1683">
        <f t="shared" si="117"/>
        <v>200</v>
      </c>
      <c r="AJ149" s="1684">
        <f t="shared" si="118"/>
        <v>0</v>
      </c>
      <c r="AK149" s="1685">
        <f t="shared" si="119"/>
        <v>0</v>
      </c>
      <c r="AL149" s="209"/>
      <c r="AM149" s="105"/>
      <c r="AN149" s="105"/>
      <c r="AO149" s="133"/>
      <c r="AP149" s="105"/>
      <c r="AQ149" s="100"/>
    </row>
    <row r="150" spans="1:46" ht="16.5" customHeight="1">
      <c r="A150" s="1454" t="s">
        <v>9</v>
      </c>
      <c r="B150" s="266" t="s">
        <v>575</v>
      </c>
      <c r="C150" s="254">
        <v>40</v>
      </c>
      <c r="D150" s="263" t="s">
        <v>89</v>
      </c>
      <c r="E150" s="249">
        <v>5</v>
      </c>
      <c r="F150" s="600">
        <v>5</v>
      </c>
      <c r="G150" s="1267" t="s">
        <v>86</v>
      </c>
      <c r="H150" s="264">
        <v>2</v>
      </c>
      <c r="I150" s="270">
        <v>2</v>
      </c>
      <c r="J150" s="1429" t="s">
        <v>544</v>
      </c>
      <c r="K150" s="1430">
        <v>0.45</v>
      </c>
      <c r="L150" s="1431">
        <v>0.4</v>
      </c>
      <c r="M150" s="90"/>
      <c r="N150" s="130" t="s">
        <v>158</v>
      </c>
      <c r="O150" s="1653"/>
      <c r="P150" s="1575"/>
      <c r="Q150" s="1653"/>
      <c r="R150" s="1575"/>
      <c r="S150" s="1653"/>
      <c r="T150" s="1575"/>
      <c r="U150" s="1633">
        <f t="shared" si="108"/>
        <v>0</v>
      </c>
      <c r="V150" s="1576">
        <f t="shared" si="109"/>
        <v>0</v>
      </c>
      <c r="W150" s="1632">
        <f t="shared" si="110"/>
        <v>0</v>
      </c>
      <c r="X150" s="1572">
        <f t="shared" si="111"/>
        <v>0</v>
      </c>
      <c r="Y150" s="1729">
        <f t="shared" si="112"/>
        <v>0</v>
      </c>
      <c r="Z150" s="617">
        <f t="shared" si="113"/>
        <v>0</v>
      </c>
      <c r="AA150" s="1686" t="s">
        <v>115</v>
      </c>
      <c r="AB150" s="1671"/>
      <c r="AC150" s="1571"/>
      <c r="AD150" s="1671"/>
      <c r="AE150" s="1571"/>
      <c r="AF150" s="1671"/>
      <c r="AG150" s="1571"/>
      <c r="AH150" s="1633">
        <f t="shared" si="116"/>
        <v>0</v>
      </c>
      <c r="AI150" s="1576">
        <f t="shared" si="117"/>
        <v>0</v>
      </c>
      <c r="AJ150" s="1632">
        <f t="shared" si="118"/>
        <v>0</v>
      </c>
      <c r="AK150" s="1572">
        <f t="shared" si="119"/>
        <v>0</v>
      </c>
      <c r="AL150" s="90"/>
      <c r="AM150" s="105"/>
      <c r="AN150" s="105"/>
      <c r="AO150" s="105"/>
      <c r="AP150" s="105"/>
      <c r="AQ150" s="100"/>
    </row>
    <row r="151" spans="1:46" ht="15" customHeight="1" thickBot="1">
      <c r="A151" s="1811" t="s">
        <v>651</v>
      </c>
      <c r="B151" s="266" t="s">
        <v>655</v>
      </c>
      <c r="C151" s="275">
        <v>110</v>
      </c>
      <c r="D151" s="198" t="s">
        <v>53</v>
      </c>
      <c r="E151" s="1424">
        <v>1</v>
      </c>
      <c r="F151" s="1425">
        <v>1</v>
      </c>
      <c r="G151" s="1004" t="s">
        <v>193</v>
      </c>
      <c r="H151" s="248">
        <v>1E-3</v>
      </c>
      <c r="I151" s="1005">
        <v>1E-3</v>
      </c>
      <c r="J151" s="268" t="s">
        <v>53</v>
      </c>
      <c r="K151" s="1426">
        <v>0.3</v>
      </c>
      <c r="L151" s="1439">
        <v>0.3</v>
      </c>
      <c r="M151" s="90"/>
      <c r="N151" s="130" t="s">
        <v>157</v>
      </c>
      <c r="O151" s="1653"/>
      <c r="P151" s="1586"/>
      <c r="Q151" s="1653"/>
      <c r="R151" s="1586"/>
      <c r="S151" s="1653"/>
      <c r="T151" s="1586"/>
      <c r="U151" s="1633">
        <f t="shared" si="108"/>
        <v>0</v>
      </c>
      <c r="V151" s="1576">
        <f t="shared" si="109"/>
        <v>0</v>
      </c>
      <c r="W151" s="1632">
        <f t="shared" si="110"/>
        <v>0</v>
      </c>
      <c r="X151" s="1572">
        <f t="shared" si="111"/>
        <v>0</v>
      </c>
      <c r="Y151" s="1729">
        <f t="shared" si="112"/>
        <v>0</v>
      </c>
      <c r="Z151" s="617">
        <f t="shared" si="113"/>
        <v>0</v>
      </c>
      <c r="AA151" s="1686" t="s">
        <v>334</v>
      </c>
      <c r="AB151" s="1671"/>
      <c r="AC151" s="1588"/>
      <c r="AD151" s="1671"/>
      <c r="AE151" s="1588"/>
      <c r="AF151" s="1671"/>
      <c r="AG151" s="1588"/>
      <c r="AH151" s="1702">
        <f t="shared" si="116"/>
        <v>0</v>
      </c>
      <c r="AI151" s="1712">
        <f t="shared" si="117"/>
        <v>0</v>
      </c>
      <c r="AJ151" s="1671">
        <f t="shared" si="118"/>
        <v>0</v>
      </c>
      <c r="AK151" s="1571">
        <f t="shared" si="119"/>
        <v>0</v>
      </c>
      <c r="AL151" s="90"/>
      <c r="AM151" s="105"/>
      <c r="AN151" s="105"/>
      <c r="AO151" s="105"/>
      <c r="AP151" s="105"/>
      <c r="AQ151" s="100"/>
    </row>
    <row r="152" spans="1:46" ht="17.25" customHeight="1" thickBot="1">
      <c r="A152" s="102"/>
      <c r="B152" s="968"/>
      <c r="C152" s="101"/>
      <c r="D152" s="198" t="s">
        <v>193</v>
      </c>
      <c r="E152" s="247">
        <v>0.01</v>
      </c>
      <c r="F152" s="600">
        <v>0.01</v>
      </c>
      <c r="G152" s="1268" t="s">
        <v>295</v>
      </c>
      <c r="H152" s="124"/>
      <c r="I152" s="111"/>
      <c r="J152" s="2903" t="s">
        <v>871</v>
      </c>
      <c r="K152" s="124"/>
      <c r="L152" s="278"/>
      <c r="M152" s="90"/>
      <c r="N152" s="130" t="s">
        <v>83</v>
      </c>
      <c r="O152" s="1653"/>
      <c r="P152" s="1586"/>
      <c r="Q152" s="1653"/>
      <c r="R152" s="1586"/>
      <c r="S152" s="1653"/>
      <c r="T152" s="1586"/>
      <c r="U152" s="1633">
        <f t="shared" si="108"/>
        <v>0</v>
      </c>
      <c r="V152" s="1576">
        <f t="shared" si="109"/>
        <v>0</v>
      </c>
      <c r="W152" s="1632">
        <f t="shared" si="110"/>
        <v>0</v>
      </c>
      <c r="X152" s="1572">
        <f t="shared" si="111"/>
        <v>0</v>
      </c>
      <c r="Y152" s="1729">
        <f t="shared" si="112"/>
        <v>0</v>
      </c>
      <c r="Z152" s="617">
        <f t="shared" si="113"/>
        <v>0</v>
      </c>
      <c r="AA152" s="1687" t="s">
        <v>611</v>
      </c>
      <c r="AB152" s="1688">
        <f t="shared" ref="AB152:AG152" si="122">SUM(AB150:AB151)</f>
        <v>0</v>
      </c>
      <c r="AC152" s="1689">
        <f t="shared" si="122"/>
        <v>0</v>
      </c>
      <c r="AD152" s="1688">
        <f t="shared" si="122"/>
        <v>0</v>
      </c>
      <c r="AE152" s="1689">
        <f t="shared" si="122"/>
        <v>0</v>
      </c>
      <c r="AF152" s="1688">
        <f t="shared" si="122"/>
        <v>0</v>
      </c>
      <c r="AG152" s="1689">
        <f t="shared" si="122"/>
        <v>0</v>
      </c>
      <c r="AH152" s="1690">
        <f t="shared" si="116"/>
        <v>0</v>
      </c>
      <c r="AI152" s="1691">
        <f t="shared" si="117"/>
        <v>0</v>
      </c>
      <c r="AJ152" s="1692">
        <f t="shared" si="118"/>
        <v>0</v>
      </c>
      <c r="AK152" s="1693">
        <f t="shared" si="119"/>
        <v>0</v>
      </c>
      <c r="AL152" s="90"/>
      <c r="AM152" s="105"/>
      <c r="AN152" s="105"/>
      <c r="AO152" s="105"/>
      <c r="AP152" s="105"/>
      <c r="AQ152" s="100"/>
    </row>
    <row r="153" spans="1:46" ht="17.25" customHeight="1" thickBot="1">
      <c r="A153" s="102"/>
      <c r="B153" s="968"/>
      <c r="C153" s="101"/>
      <c r="D153" s="1303" t="s">
        <v>643</v>
      </c>
      <c r="E153" s="247">
        <v>187.5</v>
      </c>
      <c r="F153" s="1265"/>
      <c r="G153" s="1269" t="s">
        <v>112</v>
      </c>
      <c r="H153" s="1209" t="s">
        <v>113</v>
      </c>
      <c r="I153" s="1270" t="s">
        <v>114</v>
      </c>
      <c r="J153" s="1007" t="s">
        <v>112</v>
      </c>
      <c r="K153" s="982" t="s">
        <v>113</v>
      </c>
      <c r="L153" s="983" t="s">
        <v>114</v>
      </c>
      <c r="M153" s="90"/>
      <c r="N153" s="130" t="s">
        <v>53</v>
      </c>
      <c r="O153" s="1653">
        <f>E135+H137+K132</f>
        <v>1.7000000000000002</v>
      </c>
      <c r="P153" s="1586">
        <f>F135+I137+L132</f>
        <v>1.7000000000000002</v>
      </c>
      <c r="Q153" s="1653">
        <f>E151+K151</f>
        <v>1.3</v>
      </c>
      <c r="R153" s="1586">
        <f>F151+L151</f>
        <v>1.3</v>
      </c>
      <c r="S153" s="1653">
        <f>H164</f>
        <v>1</v>
      </c>
      <c r="T153" s="1586">
        <f>I164</f>
        <v>1</v>
      </c>
      <c r="U153" s="1633">
        <f t="shared" si="108"/>
        <v>3</v>
      </c>
      <c r="V153" s="1576">
        <f t="shared" si="109"/>
        <v>3</v>
      </c>
      <c r="W153" s="1632">
        <f t="shared" si="110"/>
        <v>2.2999999999999998</v>
      </c>
      <c r="X153" s="1572">
        <f t="shared" si="111"/>
        <v>2.2999999999999998</v>
      </c>
      <c r="Y153" s="1729">
        <f t="shared" si="112"/>
        <v>4</v>
      </c>
      <c r="Z153" s="617">
        <f t="shared" si="113"/>
        <v>4</v>
      </c>
      <c r="AA153" s="1686" t="s">
        <v>335</v>
      </c>
      <c r="AB153" s="1671"/>
      <c r="AC153" s="1588"/>
      <c r="AD153" s="1671">
        <f>H145+E154</f>
        <v>98.944999999999993</v>
      </c>
      <c r="AE153" s="1588">
        <f>I145+F154</f>
        <v>85.5</v>
      </c>
      <c r="AF153" s="1671"/>
      <c r="AG153" s="1588"/>
      <c r="AH153" s="1702">
        <f t="shared" si="116"/>
        <v>98.944999999999993</v>
      </c>
      <c r="AI153" s="1712">
        <f t="shared" si="117"/>
        <v>85.5</v>
      </c>
      <c r="AJ153" s="1671">
        <f t="shared" si="118"/>
        <v>98.944999999999993</v>
      </c>
      <c r="AK153" s="1571">
        <f t="shared" si="119"/>
        <v>85.5</v>
      </c>
      <c r="AL153" s="90"/>
      <c r="AM153" s="105"/>
      <c r="AN153" s="105"/>
      <c r="AO153" s="105"/>
      <c r="AP153" s="105"/>
      <c r="AQ153" s="100"/>
    </row>
    <row r="154" spans="1:46" ht="16.5" customHeight="1">
      <c r="D154" s="263" t="s">
        <v>93</v>
      </c>
      <c r="E154" s="264">
        <v>2.9449999999999998</v>
      </c>
      <c r="F154" s="599">
        <v>2.5</v>
      </c>
      <c r="G154" s="132" t="s">
        <v>186</v>
      </c>
      <c r="H154" s="131">
        <v>38.85</v>
      </c>
      <c r="I154" s="1131">
        <v>38.85</v>
      </c>
      <c r="J154" s="132" t="s">
        <v>814</v>
      </c>
      <c r="K154" s="131">
        <v>21.4</v>
      </c>
      <c r="L154" s="984">
        <v>20</v>
      </c>
      <c r="M154" s="90"/>
      <c r="N154" s="130" t="s">
        <v>133</v>
      </c>
      <c r="O154" s="1653">
        <f>H141</f>
        <v>10</v>
      </c>
      <c r="P154" s="1586">
        <f>I141</f>
        <v>10</v>
      </c>
      <c r="Q154" s="1653"/>
      <c r="R154" s="1586"/>
      <c r="S154" s="1653"/>
      <c r="T154" s="1586"/>
      <c r="U154" s="1633">
        <f t="shared" si="108"/>
        <v>10</v>
      </c>
      <c r="V154" s="1576">
        <f t="shared" si="109"/>
        <v>10</v>
      </c>
      <c r="W154" s="1632">
        <f t="shared" si="110"/>
        <v>0</v>
      </c>
      <c r="X154" s="1572">
        <f t="shared" si="111"/>
        <v>0</v>
      </c>
      <c r="Y154" s="1729">
        <f t="shared" si="112"/>
        <v>10</v>
      </c>
      <c r="Z154" s="617">
        <f t="shared" si="113"/>
        <v>10</v>
      </c>
      <c r="AA154" s="1686" t="s">
        <v>175</v>
      </c>
      <c r="AB154" s="1671"/>
      <c r="AC154" s="1588"/>
      <c r="AD154" s="1671"/>
      <c r="AE154" s="1588"/>
      <c r="AF154" s="1671"/>
      <c r="AG154" s="1588"/>
      <c r="AH154" s="1702">
        <f t="shared" si="116"/>
        <v>0</v>
      </c>
      <c r="AI154" s="1712">
        <f t="shared" si="117"/>
        <v>0</v>
      </c>
      <c r="AJ154" s="1671">
        <f t="shared" si="118"/>
        <v>0</v>
      </c>
      <c r="AK154" s="1571">
        <f t="shared" si="119"/>
        <v>0</v>
      </c>
      <c r="AL154" s="90"/>
      <c r="AM154" s="105"/>
      <c r="AN154" s="105"/>
      <c r="AO154" s="105"/>
      <c r="AP154" s="105"/>
      <c r="AQ154" s="128"/>
    </row>
    <row r="155" spans="1:46" ht="13.5" customHeight="1" thickBot="1">
      <c r="A155" s="102"/>
      <c r="B155" s="968"/>
      <c r="C155" s="101"/>
      <c r="D155" s="1196" t="s">
        <v>567</v>
      </c>
      <c r="E155" s="264"/>
      <c r="F155" s="1281">
        <v>1.1599999999999999</v>
      </c>
      <c r="G155" s="198" t="s">
        <v>88</v>
      </c>
      <c r="H155" s="247">
        <v>143.5</v>
      </c>
      <c r="I155" s="250">
        <v>143.5</v>
      </c>
      <c r="J155" s="198" t="s">
        <v>49</v>
      </c>
      <c r="K155" s="247">
        <v>7</v>
      </c>
      <c r="L155" s="751">
        <v>7</v>
      </c>
      <c r="M155" s="90"/>
      <c r="N155" s="422" t="s">
        <v>201</v>
      </c>
      <c r="O155" s="1668">
        <f t="shared" ref="O155:T155" si="123">O156+O157+O158+O159</f>
        <v>0.02</v>
      </c>
      <c r="P155" s="1587">
        <f t="shared" si="123"/>
        <v>0.02</v>
      </c>
      <c r="Q155" s="1668">
        <f t="shared" si="123"/>
        <v>1.6209999999999998</v>
      </c>
      <c r="R155" s="1587">
        <f t="shared" si="123"/>
        <v>1.5709999999999997</v>
      </c>
      <c r="S155" s="1668">
        <f t="shared" si="123"/>
        <v>0</v>
      </c>
      <c r="T155" s="1587">
        <f t="shared" si="123"/>
        <v>0</v>
      </c>
      <c r="U155" s="1633">
        <f t="shared" si="108"/>
        <v>1.6409999999999998</v>
      </c>
      <c r="V155" s="1576">
        <f t="shared" si="109"/>
        <v>1.5909999999999997</v>
      </c>
      <c r="W155" s="1726">
        <f t="shared" si="110"/>
        <v>1.6209999999999998</v>
      </c>
      <c r="X155" s="1593">
        <f t="shared" si="111"/>
        <v>1.5709999999999997</v>
      </c>
      <c r="Y155" s="1729">
        <f t="shared" si="112"/>
        <v>1.6409999999999998</v>
      </c>
      <c r="Z155" s="617">
        <f t="shared" si="113"/>
        <v>1.5909999999999997</v>
      </c>
      <c r="AA155" s="1694" t="s">
        <v>71</v>
      </c>
      <c r="AB155" s="1695">
        <f t="shared" ref="AB155:AG155" si="124">SUM(AB153:AB154)</f>
        <v>0</v>
      </c>
      <c r="AC155" s="1696">
        <f t="shared" si="124"/>
        <v>0</v>
      </c>
      <c r="AD155" s="1695">
        <f t="shared" si="124"/>
        <v>98.944999999999993</v>
      </c>
      <c r="AE155" s="1696">
        <f t="shared" si="124"/>
        <v>85.5</v>
      </c>
      <c r="AF155" s="1695">
        <f t="shared" si="124"/>
        <v>0</v>
      </c>
      <c r="AG155" s="1696">
        <f t="shared" si="124"/>
        <v>0</v>
      </c>
      <c r="AH155" s="1697">
        <f t="shared" si="116"/>
        <v>98.944999999999993</v>
      </c>
      <c r="AI155" s="1698">
        <f t="shared" si="117"/>
        <v>85.5</v>
      </c>
      <c r="AJ155" s="1699">
        <f t="shared" si="118"/>
        <v>98.944999999999993</v>
      </c>
      <c r="AK155" s="1700">
        <f t="shared" si="119"/>
        <v>85.5</v>
      </c>
      <c r="AL155" s="90"/>
      <c r="AM155" s="105"/>
      <c r="AN155" s="105"/>
      <c r="AO155" s="105"/>
      <c r="AP155" s="105"/>
      <c r="AQ155" s="105"/>
    </row>
    <row r="156" spans="1:46" ht="16.5" customHeight="1" thickBot="1">
      <c r="A156" s="102"/>
      <c r="B156" s="968"/>
      <c r="C156" s="101"/>
      <c r="D156" s="1287" t="s">
        <v>655</v>
      </c>
      <c r="E156" s="124"/>
      <c r="F156" s="111"/>
      <c r="G156" s="263" t="s">
        <v>89</v>
      </c>
      <c r="H156" s="736">
        <v>5</v>
      </c>
      <c r="I156" s="1240">
        <v>5</v>
      </c>
      <c r="J156" s="198" t="s">
        <v>88</v>
      </c>
      <c r="K156" s="247">
        <v>230</v>
      </c>
      <c r="L156" s="751">
        <v>230</v>
      </c>
      <c r="M156" s="90"/>
      <c r="N156" s="423" t="s">
        <v>193</v>
      </c>
      <c r="O156" s="1653">
        <f>H136</f>
        <v>0.02</v>
      </c>
      <c r="P156" s="1589">
        <f>I136</f>
        <v>0.02</v>
      </c>
      <c r="Q156" s="1653">
        <f>E152+H151</f>
        <v>1.0999999999999999E-2</v>
      </c>
      <c r="R156" s="1589">
        <f>F152+I151</f>
        <v>1.0999999999999999E-2</v>
      </c>
      <c r="S156" s="1653"/>
      <c r="T156" s="1589"/>
      <c r="U156" s="1721"/>
      <c r="V156" s="1589"/>
      <c r="W156" s="1721"/>
      <c r="X156" s="1589"/>
      <c r="Y156" s="1730"/>
      <c r="Z156" s="618"/>
      <c r="AA156" s="1701" t="s">
        <v>186</v>
      </c>
      <c r="AB156" s="1671"/>
      <c r="AC156" s="1588"/>
      <c r="AD156" s="1671">
        <f>H154</f>
        <v>38.85</v>
      </c>
      <c r="AE156" s="1588">
        <f>I154</f>
        <v>38.85</v>
      </c>
      <c r="AF156" s="1671"/>
      <c r="AG156" s="1588"/>
      <c r="AH156" s="1702">
        <f t="shared" si="116"/>
        <v>38.85</v>
      </c>
      <c r="AI156" s="1712">
        <f t="shared" si="117"/>
        <v>38.85</v>
      </c>
      <c r="AJ156" s="1671">
        <f t="shared" si="118"/>
        <v>38.85</v>
      </c>
      <c r="AK156" s="1571">
        <f t="shared" si="119"/>
        <v>38.85</v>
      </c>
      <c r="AL156" s="90"/>
      <c r="AM156" s="105"/>
      <c r="AN156" s="105"/>
      <c r="AO156" s="105"/>
      <c r="AP156" s="105"/>
      <c r="AQ156" s="105"/>
    </row>
    <row r="157" spans="1:46" ht="12" customHeight="1" thickBot="1">
      <c r="A157" s="102"/>
      <c r="B157" s="968"/>
      <c r="C157" s="101"/>
      <c r="D157" s="385" t="s">
        <v>112</v>
      </c>
      <c r="E157" s="165" t="s">
        <v>113</v>
      </c>
      <c r="F157" s="166" t="s">
        <v>114</v>
      </c>
      <c r="G157" s="700"/>
      <c r="H157" s="1178"/>
      <c r="I157" s="1170"/>
      <c r="J157" s="102"/>
      <c r="K157" s="105"/>
      <c r="L157" s="101"/>
      <c r="M157" s="90"/>
      <c r="N157" s="1505" t="s">
        <v>567</v>
      </c>
      <c r="O157" s="1653"/>
      <c r="P157" s="1590"/>
      <c r="Q157" s="1654">
        <f>F155</f>
        <v>1.1599999999999999</v>
      </c>
      <c r="R157" s="1590">
        <f>F155</f>
        <v>1.1599999999999999</v>
      </c>
      <c r="S157" s="1653"/>
      <c r="T157" s="1590"/>
      <c r="U157" s="1722"/>
      <c r="V157" s="1590"/>
      <c r="W157" s="1722"/>
      <c r="X157" s="1590"/>
      <c r="Y157" s="209"/>
      <c r="Z157" s="105"/>
      <c r="AA157" s="1701" t="s">
        <v>75</v>
      </c>
      <c r="AB157" s="1671"/>
      <c r="AC157" s="1588"/>
      <c r="AD157" s="1671"/>
      <c r="AE157" s="1588"/>
      <c r="AF157" s="1671"/>
      <c r="AG157" s="1588"/>
      <c r="AH157" s="1702">
        <f t="shared" si="116"/>
        <v>0</v>
      </c>
      <c r="AI157" s="1712">
        <f t="shared" si="117"/>
        <v>0</v>
      </c>
      <c r="AJ157" s="1671">
        <f t="shared" si="118"/>
        <v>0</v>
      </c>
      <c r="AK157" s="1571">
        <f t="shared" si="119"/>
        <v>0</v>
      </c>
      <c r="AL157" s="90"/>
      <c r="AM157" s="105"/>
      <c r="AN157" s="105"/>
      <c r="AO157" s="105"/>
      <c r="AP157" s="105"/>
      <c r="AQ157" s="105"/>
      <c r="AR157" s="10"/>
      <c r="AS157" s="10"/>
      <c r="AT157" s="10"/>
    </row>
    <row r="158" spans="1:46" ht="15" customHeight="1" thickBot="1">
      <c r="A158" s="1906" t="s">
        <v>239</v>
      </c>
      <c r="B158" s="966"/>
      <c r="C158" s="1867">
        <f>C144+C145+C147+C148+C149+C150+C151+50+50</f>
        <v>1020</v>
      </c>
      <c r="D158" s="1030" t="s">
        <v>289</v>
      </c>
      <c r="E158" s="2648">
        <v>124.85</v>
      </c>
      <c r="F158" s="2649">
        <v>110</v>
      </c>
      <c r="G158" s="962"/>
      <c r="H158" s="998"/>
      <c r="I158" s="999"/>
      <c r="J158" s="962"/>
      <c r="K158" s="998"/>
      <c r="L158" s="999"/>
      <c r="M158" s="90"/>
      <c r="N158" s="430" t="s">
        <v>343</v>
      </c>
      <c r="O158" s="1717"/>
      <c r="P158" s="1591"/>
      <c r="Q158" s="1717"/>
      <c r="R158" s="1591"/>
      <c r="S158" s="1717"/>
      <c r="T158" s="1591"/>
      <c r="U158" s="1724"/>
      <c r="V158" s="1591"/>
      <c r="W158" s="1724"/>
      <c r="X158" s="1591"/>
      <c r="Y158" s="2610" t="s">
        <v>784</v>
      </c>
      <c r="Z158" s="105"/>
      <c r="AA158" s="1701" t="s">
        <v>77</v>
      </c>
      <c r="AB158" s="1702"/>
      <c r="AC158" s="1703"/>
      <c r="AD158" s="1702"/>
      <c r="AE158" s="1703"/>
      <c r="AF158" s="1702"/>
      <c r="AG158" s="1703"/>
      <c r="AH158" s="1702">
        <f t="shared" si="116"/>
        <v>0</v>
      </c>
      <c r="AI158" s="1712">
        <f t="shared" si="117"/>
        <v>0</v>
      </c>
      <c r="AJ158" s="1671">
        <f t="shared" si="118"/>
        <v>0</v>
      </c>
      <c r="AK158" s="1571">
        <f t="shared" si="119"/>
        <v>0</v>
      </c>
      <c r="AL158" s="90"/>
      <c r="AM158" s="105"/>
      <c r="AN158" s="105"/>
      <c r="AO158" s="105"/>
      <c r="AP158" s="105"/>
      <c r="AQ158" s="105"/>
      <c r="AR158" s="10"/>
      <c r="AS158" s="10"/>
      <c r="AT158" s="10"/>
    </row>
    <row r="159" spans="1:46" ht="11.25" customHeight="1" thickBot="1">
      <c r="A159" s="605"/>
      <c r="B159" s="370" t="s">
        <v>287</v>
      </c>
      <c r="C159" s="1203"/>
      <c r="D159" s="1510" t="s">
        <v>593</v>
      </c>
      <c r="E159" s="1248"/>
      <c r="F159" s="761"/>
      <c r="G159" s="761"/>
      <c r="H159" s="124"/>
      <c r="I159" s="111"/>
      <c r="J159" s="1137" t="s">
        <v>391</v>
      </c>
      <c r="K159" s="1138"/>
      <c r="L159" s="111"/>
      <c r="M159" s="90"/>
      <c r="N159" s="1716" t="s">
        <v>156</v>
      </c>
      <c r="O159" s="1720"/>
      <c r="P159" s="1718"/>
      <c r="Q159" s="1720">
        <f>K150</f>
        <v>0.45</v>
      </c>
      <c r="R159" s="1718">
        <f>L150</f>
        <v>0.4</v>
      </c>
      <c r="S159" s="1720"/>
      <c r="T159" s="1718"/>
      <c r="U159" s="1723"/>
      <c r="V159" s="1718"/>
      <c r="W159" s="1723"/>
      <c r="X159" s="1718"/>
      <c r="Y159" s="99">
        <f>F132+F145+F147+F148+F149+F164+I131+I133+I135+I146+I147+I149+L134+L139+L145+L146+L147</f>
        <v>332.27699999999993</v>
      </c>
      <c r="Z159" s="105"/>
      <c r="AA159" s="1701" t="s">
        <v>78</v>
      </c>
      <c r="AB159" s="1671"/>
      <c r="AC159" s="1703"/>
      <c r="AD159" s="1671"/>
      <c r="AE159" s="1703"/>
      <c r="AF159" s="1671"/>
      <c r="AG159" s="1703"/>
      <c r="AH159" s="1702">
        <f t="shared" si="116"/>
        <v>0</v>
      </c>
      <c r="AI159" s="1712">
        <f t="shared" si="117"/>
        <v>0</v>
      </c>
      <c r="AJ159" s="1671">
        <f t="shared" si="118"/>
        <v>0</v>
      </c>
      <c r="AK159" s="1571">
        <f t="shared" si="119"/>
        <v>0</v>
      </c>
      <c r="AL159" s="90"/>
      <c r="AM159" s="105"/>
      <c r="AN159" s="105"/>
      <c r="AO159" s="105"/>
      <c r="AP159" s="105"/>
      <c r="AQ159" s="105"/>
      <c r="AR159" s="10"/>
      <c r="AS159" s="10"/>
      <c r="AT159" s="10"/>
    </row>
    <row r="160" spans="1:46" ht="12.75" customHeight="1" thickBot="1">
      <c r="A160" s="2510" t="s">
        <v>753</v>
      </c>
      <c r="B160" s="756" t="s">
        <v>573</v>
      </c>
      <c r="C160" s="274">
        <v>200</v>
      </c>
      <c r="D160" s="847" t="s">
        <v>112</v>
      </c>
      <c r="E160" s="1014" t="s">
        <v>113</v>
      </c>
      <c r="F160" s="848" t="s">
        <v>114</v>
      </c>
      <c r="G160" s="1145" t="s">
        <v>112</v>
      </c>
      <c r="H160" s="982" t="s">
        <v>113</v>
      </c>
      <c r="I160" s="983" t="s">
        <v>114</v>
      </c>
      <c r="J160" s="1145" t="s">
        <v>112</v>
      </c>
      <c r="K160" s="982" t="s">
        <v>113</v>
      </c>
      <c r="L160" s="1271" t="s">
        <v>114</v>
      </c>
      <c r="M160" s="90"/>
      <c r="N160" s="255" t="s">
        <v>110</v>
      </c>
      <c r="O160" s="240"/>
      <c r="P160" s="1719"/>
      <c r="Q160" s="240"/>
      <c r="R160" s="1719"/>
      <c r="S160" s="240">
        <f>H163</f>
        <v>4.7</v>
      </c>
      <c r="T160" s="1576">
        <f>I163</f>
        <v>4.7</v>
      </c>
      <c r="U160" s="1634"/>
      <c r="V160" s="1719"/>
      <c r="W160" s="1634"/>
      <c r="X160" s="1719"/>
      <c r="Y160" s="209"/>
      <c r="Z160" s="105"/>
      <c r="AA160" s="1701" t="s">
        <v>79</v>
      </c>
      <c r="AB160" s="1671"/>
      <c r="AC160" s="1582"/>
      <c r="AD160" s="1671"/>
      <c r="AE160" s="1582"/>
      <c r="AF160" s="1671"/>
      <c r="AG160" s="1582"/>
      <c r="AH160" s="1702">
        <f t="shared" si="116"/>
        <v>0</v>
      </c>
      <c r="AI160" s="1712">
        <f t="shared" si="117"/>
        <v>0</v>
      </c>
      <c r="AJ160" s="1671">
        <f t="shared" si="118"/>
        <v>0</v>
      </c>
      <c r="AK160" s="1571">
        <f t="shared" si="119"/>
        <v>0</v>
      </c>
      <c r="AL160" s="90"/>
      <c r="AM160" s="105"/>
      <c r="AN160" s="105"/>
      <c r="AO160" s="105"/>
      <c r="AP160" s="105"/>
      <c r="AQ160" s="105"/>
      <c r="AR160" s="10"/>
      <c r="AS160" s="10"/>
      <c r="AT160" s="10"/>
    </row>
    <row r="161" spans="1:46" ht="12.75" customHeight="1">
      <c r="A161" s="621" t="s">
        <v>687</v>
      </c>
      <c r="B161" s="285" t="s">
        <v>593</v>
      </c>
      <c r="C161" s="179">
        <v>100</v>
      </c>
      <c r="D161" s="132" t="s">
        <v>140</v>
      </c>
      <c r="E161" s="1204">
        <v>112.081</v>
      </c>
      <c r="F161" s="1272">
        <v>77</v>
      </c>
      <c r="G161" s="740" t="s">
        <v>578</v>
      </c>
      <c r="H161" s="1418" t="s">
        <v>577</v>
      </c>
      <c r="I161" s="984">
        <v>1.4</v>
      </c>
      <c r="J161" s="132" t="s">
        <v>100</v>
      </c>
      <c r="K161" s="131">
        <v>1</v>
      </c>
      <c r="L161" s="1131">
        <v>1</v>
      </c>
      <c r="M161" s="90"/>
      <c r="N161" s="105"/>
      <c r="P161" s="535"/>
      <c r="R161" s="535"/>
      <c r="T161" s="1521"/>
      <c r="U161" s="1639"/>
      <c r="V161" s="1566"/>
      <c r="W161" s="1639"/>
      <c r="X161" s="1566"/>
      <c r="Y161" s="209"/>
      <c r="Z161" s="105"/>
      <c r="AA161" s="1701" t="s">
        <v>81</v>
      </c>
      <c r="AB161" s="1671"/>
      <c r="AC161" s="1583"/>
      <c r="AD161" s="1671"/>
      <c r="AE161" s="1582"/>
      <c r="AF161" s="1671"/>
      <c r="AG161" s="1582"/>
      <c r="AH161" s="1702">
        <f t="shared" si="116"/>
        <v>0</v>
      </c>
      <c r="AI161" s="1712">
        <f t="shared" si="117"/>
        <v>0</v>
      </c>
      <c r="AJ161" s="1671">
        <f t="shared" si="118"/>
        <v>0</v>
      </c>
      <c r="AK161" s="1571">
        <f t="shared" si="119"/>
        <v>0</v>
      </c>
      <c r="AL161" s="90"/>
      <c r="AM161" s="105"/>
      <c r="AN161" s="105"/>
      <c r="AO161" s="105"/>
      <c r="AP161" s="105"/>
      <c r="AQ161" s="105"/>
      <c r="AR161" s="10"/>
      <c r="AS161" s="10"/>
      <c r="AT161" s="10"/>
    </row>
    <row r="162" spans="1:46" ht="15" customHeight="1">
      <c r="A162" s="583" t="s">
        <v>9</v>
      </c>
      <c r="B162" s="2509" t="s">
        <v>10</v>
      </c>
      <c r="C162" s="2511">
        <v>40</v>
      </c>
      <c r="D162" s="198" t="s">
        <v>85</v>
      </c>
      <c r="E162" s="247">
        <v>17</v>
      </c>
      <c r="F162" s="1016">
        <v>17</v>
      </c>
      <c r="G162" s="266" t="s">
        <v>86</v>
      </c>
      <c r="H162" s="247">
        <v>5.31</v>
      </c>
      <c r="I162" s="751">
        <v>5.31</v>
      </c>
      <c r="J162" s="263" t="s">
        <v>88</v>
      </c>
      <c r="K162" s="264">
        <v>66</v>
      </c>
      <c r="L162" s="270">
        <v>66</v>
      </c>
      <c r="M162" s="90"/>
      <c r="N162" s="105"/>
      <c r="P162" s="535"/>
      <c r="R162" s="535"/>
      <c r="T162" s="1521"/>
      <c r="U162" s="1639"/>
      <c r="V162" s="1566"/>
      <c r="W162" s="1639"/>
      <c r="X162" s="1566"/>
      <c r="Y162" s="209"/>
      <c r="Z162" s="105"/>
      <c r="AA162" s="1701" t="s">
        <v>82</v>
      </c>
      <c r="AB162" s="1671"/>
      <c r="AC162" s="1588"/>
      <c r="AD162" s="1671"/>
      <c r="AE162" s="1588"/>
      <c r="AF162" s="1671"/>
      <c r="AG162" s="1588"/>
      <c r="AH162" s="1702">
        <f t="shared" si="116"/>
        <v>0</v>
      </c>
      <c r="AI162" s="1712">
        <f t="shared" si="117"/>
        <v>0</v>
      </c>
      <c r="AJ162" s="1671">
        <f t="shared" si="118"/>
        <v>0</v>
      </c>
      <c r="AK162" s="1571">
        <f t="shared" si="119"/>
        <v>0</v>
      </c>
      <c r="AL162" s="90"/>
      <c r="AM162" s="105"/>
      <c r="AN162" s="105"/>
      <c r="AO162" s="105"/>
      <c r="AP162" s="105"/>
      <c r="AQ162" s="105"/>
      <c r="AR162" s="10"/>
      <c r="AS162" s="10"/>
      <c r="AT162" s="10"/>
    </row>
    <row r="163" spans="1:46" ht="14.25" customHeight="1">
      <c r="A163" s="1179" t="s">
        <v>9</v>
      </c>
      <c r="B163" s="266" t="s">
        <v>768</v>
      </c>
      <c r="C163" s="705">
        <v>15</v>
      </c>
      <c r="D163" s="198" t="s">
        <v>87</v>
      </c>
      <c r="E163" s="247">
        <v>19.05</v>
      </c>
      <c r="F163" s="1016">
        <v>19.05</v>
      </c>
      <c r="G163" s="285" t="s">
        <v>110</v>
      </c>
      <c r="H163" s="247">
        <v>4.7</v>
      </c>
      <c r="I163" s="751">
        <v>4.7</v>
      </c>
      <c r="J163" s="199" t="s">
        <v>49</v>
      </c>
      <c r="K163" s="1132">
        <v>7</v>
      </c>
      <c r="L163" s="841">
        <v>7</v>
      </c>
      <c r="M163" s="90"/>
      <c r="N163" s="105"/>
      <c r="P163" s="535"/>
      <c r="R163" s="535"/>
      <c r="T163" s="1521"/>
      <c r="U163" s="1639"/>
      <c r="V163" s="1566"/>
      <c r="W163" s="1639"/>
      <c r="X163" s="1566"/>
      <c r="Y163" s="209"/>
      <c r="Z163" s="105"/>
      <c r="AA163" s="1701" t="s">
        <v>84</v>
      </c>
      <c r="AB163" s="1704"/>
      <c r="AC163" s="1705"/>
      <c r="AD163" s="1704"/>
      <c r="AE163" s="1705"/>
      <c r="AF163" s="1704"/>
      <c r="AG163" s="1705"/>
      <c r="AH163" s="1702">
        <f t="shared" si="116"/>
        <v>0</v>
      </c>
      <c r="AI163" s="1712">
        <f t="shared" si="117"/>
        <v>0</v>
      </c>
      <c r="AJ163" s="1671">
        <f t="shared" si="118"/>
        <v>0</v>
      </c>
      <c r="AK163" s="1571">
        <f t="shared" si="119"/>
        <v>0</v>
      </c>
      <c r="AL163" s="90"/>
      <c r="AM163" s="105"/>
      <c r="AN163" s="105"/>
      <c r="AO163" s="105"/>
      <c r="AP163" s="105"/>
      <c r="AQ163" s="105"/>
      <c r="AR163" s="10"/>
      <c r="AS163" s="10"/>
      <c r="AT163" s="10"/>
    </row>
    <row r="164" spans="1:46" ht="13.5" customHeight="1">
      <c r="A164" s="50"/>
      <c r="B164" s="38"/>
      <c r="C164" s="60"/>
      <c r="D164" s="263" t="s">
        <v>192</v>
      </c>
      <c r="E164" s="264">
        <v>0.76</v>
      </c>
      <c r="F164" s="1148">
        <v>0.58699999999999997</v>
      </c>
      <c r="G164" s="285" t="s">
        <v>53</v>
      </c>
      <c r="H164" s="1132">
        <v>1</v>
      </c>
      <c r="I164" s="1390">
        <v>1</v>
      </c>
      <c r="J164" s="263" t="s">
        <v>88</v>
      </c>
      <c r="K164" s="264">
        <v>135</v>
      </c>
      <c r="L164" s="270">
        <v>135</v>
      </c>
      <c r="M164" s="90"/>
      <c r="N164" s="105"/>
      <c r="P164" s="535"/>
      <c r="R164" s="535"/>
      <c r="T164" s="535"/>
      <c r="U164" s="1639"/>
      <c r="V164" s="1566"/>
      <c r="W164" s="1639"/>
      <c r="X164" s="1566"/>
      <c r="Y164" s="209"/>
      <c r="Z164" s="105"/>
      <c r="AA164" s="1711" t="s">
        <v>626</v>
      </c>
      <c r="AB164" s="1709">
        <f t="shared" ref="AB164:AG164" si="125">SUM(AB156:AB163)</f>
        <v>0</v>
      </c>
      <c r="AC164" s="1710">
        <f t="shared" si="125"/>
        <v>0</v>
      </c>
      <c r="AD164" s="1709">
        <f t="shared" si="125"/>
        <v>38.85</v>
      </c>
      <c r="AE164" s="1710">
        <f t="shared" si="125"/>
        <v>38.85</v>
      </c>
      <c r="AF164" s="1709">
        <f t="shared" si="125"/>
        <v>0</v>
      </c>
      <c r="AG164" s="1710">
        <f t="shared" si="125"/>
        <v>0</v>
      </c>
      <c r="AH164" s="1707">
        <f t="shared" si="116"/>
        <v>38.85</v>
      </c>
      <c r="AI164" s="1708">
        <f t="shared" si="117"/>
        <v>38.85</v>
      </c>
      <c r="AJ164" s="1709">
        <f t="shared" si="118"/>
        <v>38.85</v>
      </c>
      <c r="AK164" s="1710">
        <f t="shared" si="119"/>
        <v>38.85</v>
      </c>
      <c r="AL164" s="90"/>
      <c r="AM164" s="105"/>
      <c r="AN164" s="105"/>
      <c r="AO164" s="105"/>
      <c r="AP164" s="105"/>
      <c r="AQ164" s="105"/>
      <c r="AR164" s="10"/>
      <c r="AS164" s="10"/>
      <c r="AT164" s="10"/>
    </row>
    <row r="165" spans="1:46" ht="13.5" customHeight="1" thickBot="1">
      <c r="A165" s="1906" t="s">
        <v>312</v>
      </c>
      <c r="B165" s="966"/>
      <c r="C165" s="1867">
        <f>SUM(C160:C163)</f>
        <v>355</v>
      </c>
      <c r="D165" s="252"/>
      <c r="E165" s="246"/>
      <c r="F165" s="1509"/>
      <c r="G165" s="839" t="s">
        <v>97</v>
      </c>
      <c r="H165" s="1018">
        <v>4</v>
      </c>
      <c r="I165" s="1356">
        <v>4</v>
      </c>
      <c r="J165" s="207" t="s">
        <v>392</v>
      </c>
      <c r="K165" s="819">
        <v>30.6</v>
      </c>
      <c r="L165" s="1322">
        <v>27</v>
      </c>
      <c r="M165" s="90"/>
      <c r="N165" s="105"/>
      <c r="P165" s="535"/>
      <c r="R165" s="535"/>
      <c r="T165" s="535"/>
      <c r="U165" s="1639"/>
      <c r="V165" s="1566"/>
      <c r="W165" s="1639"/>
      <c r="X165" s="1566"/>
      <c r="Y165" s="209"/>
      <c r="Z165" s="105"/>
      <c r="AA165" s="105"/>
      <c r="AB165" s="105"/>
      <c r="AC165" s="105"/>
      <c r="AD165" s="105"/>
      <c r="AE165" s="90"/>
      <c r="AF165" s="90"/>
      <c r="AG165" s="90"/>
      <c r="AH165" s="90"/>
      <c r="AI165" s="90"/>
      <c r="AJ165" s="90"/>
      <c r="AK165" s="90"/>
      <c r="AL165" s="90"/>
      <c r="AM165" s="105"/>
      <c r="AN165" s="105"/>
      <c r="AO165" s="105"/>
      <c r="AP165" s="105"/>
      <c r="AQ165" s="105"/>
      <c r="AR165" s="10"/>
      <c r="AS165" s="10"/>
      <c r="AT165" s="10"/>
    </row>
    <row r="166" spans="1:46" ht="12.75" customHeight="1">
      <c r="A166" s="90"/>
      <c r="B166" s="1123"/>
      <c r="C166" s="90"/>
      <c r="D166" s="90"/>
      <c r="E166" s="90"/>
      <c r="F166" s="90"/>
      <c r="G166" s="2704"/>
      <c r="H166" s="100"/>
      <c r="I166" s="143"/>
      <c r="J166" s="219"/>
      <c r="K166" s="953"/>
      <c r="L166" s="105"/>
      <c r="M166" s="90"/>
      <c r="N166" s="105"/>
      <c r="P166" s="535"/>
      <c r="R166" s="1566"/>
      <c r="T166" s="1566"/>
      <c r="U166" s="1639"/>
      <c r="V166" s="1566"/>
      <c r="W166" s="1639"/>
      <c r="X166" s="1566"/>
      <c r="Y166" s="209"/>
      <c r="Z166" s="105"/>
      <c r="AA166" s="105"/>
      <c r="AB166" s="105"/>
      <c r="AC166" s="105"/>
      <c r="AD166" s="105"/>
      <c r="AE166" s="90"/>
      <c r="AF166" s="90"/>
      <c r="AG166" s="90"/>
      <c r="AH166" s="90"/>
      <c r="AI166" s="90"/>
      <c r="AJ166" s="90"/>
      <c r="AK166" s="90"/>
      <c r="AL166" s="90"/>
      <c r="AM166" s="105"/>
      <c r="AN166" s="105"/>
      <c r="AO166" s="105"/>
      <c r="AP166" s="105"/>
      <c r="AQ166" s="105"/>
      <c r="AR166" s="10"/>
      <c r="AS166" s="10"/>
      <c r="AT166" s="10"/>
    </row>
    <row r="167" spans="1:46" ht="14.25" customHeight="1">
      <c r="A167" s="90"/>
      <c r="B167" s="1123"/>
      <c r="C167" s="90"/>
      <c r="D167" s="90"/>
      <c r="E167" s="90"/>
      <c r="F167" s="90"/>
      <c r="G167" s="100"/>
      <c r="H167" s="99"/>
      <c r="I167" s="143"/>
      <c r="J167" s="231"/>
      <c r="K167" s="210"/>
      <c r="L167" s="211"/>
      <c r="M167" s="90"/>
      <c r="N167" s="105"/>
      <c r="P167" s="535"/>
      <c r="R167" s="1573"/>
      <c r="T167" s="1573"/>
      <c r="U167" s="1639"/>
      <c r="V167" s="1566"/>
      <c r="W167" s="1639"/>
      <c r="X167" s="1566"/>
      <c r="Y167" s="209"/>
      <c r="Z167" s="105"/>
      <c r="AA167" s="105"/>
      <c r="AB167" s="1635"/>
      <c r="AC167" s="1566"/>
      <c r="AD167" s="1635"/>
      <c r="AE167" s="1566"/>
      <c r="AF167" s="1635"/>
      <c r="AG167" s="1566"/>
      <c r="AH167" s="1639"/>
      <c r="AI167" s="1566"/>
      <c r="AJ167" s="1639"/>
      <c r="AK167" s="1566"/>
      <c r="AL167" s="209"/>
      <c r="AM167" s="105"/>
      <c r="AN167" s="105"/>
      <c r="AO167" s="105"/>
      <c r="AP167" s="105"/>
      <c r="AQ167" s="105"/>
      <c r="AR167" s="10"/>
      <c r="AS167" s="10"/>
      <c r="AT167" s="10"/>
    </row>
    <row r="168" spans="1:46" ht="14.25" customHeight="1">
      <c r="A168" s="90"/>
      <c r="B168" s="1123"/>
      <c r="C168" s="90"/>
      <c r="D168" s="90"/>
      <c r="E168" s="90"/>
      <c r="F168" s="90"/>
      <c r="G168" s="100"/>
      <c r="H168" s="115"/>
      <c r="I168" s="284"/>
      <c r="J168" s="100"/>
      <c r="K168" s="99"/>
      <c r="L168" s="149"/>
      <c r="M168" s="90"/>
      <c r="N168" s="105"/>
      <c r="P168" s="535"/>
      <c r="R168" s="535"/>
      <c r="T168" s="1566"/>
      <c r="U168" s="1639"/>
      <c r="V168" s="1566"/>
      <c r="W168" s="1639"/>
      <c r="X168" s="1566"/>
      <c r="Y168" s="209"/>
      <c r="Z168" s="105"/>
      <c r="AA168" s="105"/>
      <c r="AB168" s="1635"/>
      <c r="AC168" s="1566"/>
      <c r="AD168" s="1635"/>
      <c r="AE168" s="1566"/>
      <c r="AF168" s="1635"/>
      <c r="AG168" s="1566"/>
      <c r="AH168" s="1639"/>
      <c r="AI168" s="1566"/>
      <c r="AJ168" s="1639"/>
      <c r="AK168" s="1566"/>
      <c r="AL168" s="209"/>
      <c r="AM168" s="105"/>
      <c r="AN168" s="105"/>
      <c r="AO168" s="105"/>
      <c r="AP168" s="105"/>
      <c r="AQ168" s="105"/>
      <c r="AR168" s="10"/>
      <c r="AS168" s="10"/>
      <c r="AT168" s="10"/>
    </row>
    <row r="169" spans="1:46" ht="15" customHeight="1">
      <c r="A169" s="90"/>
      <c r="B169" s="1123"/>
      <c r="C169" s="90"/>
      <c r="D169" s="1155"/>
      <c r="E169" s="90"/>
      <c r="F169" s="90"/>
      <c r="G169" s="100"/>
      <c r="H169" s="99"/>
      <c r="I169" s="143"/>
      <c r="J169" s="100"/>
      <c r="K169" s="99"/>
      <c r="L169" s="149"/>
      <c r="M169" s="90"/>
      <c r="P169" s="1592"/>
      <c r="R169" s="1592"/>
      <c r="T169" s="1592"/>
      <c r="U169" s="1636"/>
      <c r="V169" s="1592"/>
      <c r="W169" s="1636"/>
      <c r="X169" s="1592"/>
      <c r="Y169" s="1631"/>
      <c r="AB169" s="1635"/>
      <c r="AC169" s="1592"/>
      <c r="AD169" s="1635"/>
      <c r="AE169" s="1592"/>
      <c r="AF169" s="1635"/>
      <c r="AG169" s="1592"/>
      <c r="AH169" s="1636"/>
      <c r="AI169" s="1592"/>
      <c r="AJ169" s="1636"/>
      <c r="AK169" s="1592"/>
      <c r="AL169" s="1631"/>
      <c r="AN169" s="105"/>
      <c r="AO169" s="105"/>
      <c r="AP169" s="105"/>
      <c r="AQ169" s="105"/>
      <c r="AR169" s="10"/>
      <c r="AS169" s="10"/>
      <c r="AT169" s="10"/>
    </row>
    <row r="170" spans="1:46" ht="15" customHeight="1">
      <c r="A170" s="90"/>
      <c r="B170" s="1123"/>
      <c r="C170" s="90"/>
      <c r="D170" s="90"/>
      <c r="E170" s="90"/>
      <c r="F170" s="90"/>
      <c r="G170" s="105"/>
      <c r="H170" s="105"/>
      <c r="I170" s="105"/>
      <c r="J170" s="103"/>
      <c r="K170" s="115"/>
      <c r="L170" s="143"/>
      <c r="M170" s="90"/>
      <c r="P170" s="1592"/>
      <c r="R170" s="1592"/>
      <c r="T170" s="1592"/>
      <c r="U170" s="1636"/>
      <c r="V170" s="1592"/>
      <c r="W170" s="1636"/>
      <c r="X170" s="1592"/>
      <c r="Y170" s="1631"/>
      <c r="AB170" s="1635"/>
      <c r="AC170" s="1592"/>
      <c r="AD170" s="1635"/>
      <c r="AE170" s="1592"/>
      <c r="AF170" s="1635"/>
      <c r="AG170" s="1592"/>
      <c r="AH170" s="1636"/>
      <c r="AI170" s="1592"/>
      <c r="AJ170" s="1636"/>
      <c r="AK170" s="1592"/>
      <c r="AL170" s="1631"/>
      <c r="AO170" s="105"/>
      <c r="AP170" s="105"/>
      <c r="AQ170" s="105"/>
      <c r="AR170" s="10"/>
      <c r="AS170" s="10"/>
      <c r="AT170" s="10"/>
    </row>
    <row r="171" spans="1:46" ht="15" customHeight="1">
      <c r="A171" s="90"/>
      <c r="B171" s="1123"/>
      <c r="C171" s="90"/>
      <c r="D171" s="90"/>
      <c r="E171" s="90"/>
      <c r="F171" s="90"/>
      <c r="G171" s="105"/>
      <c r="H171" s="105"/>
      <c r="I171" s="105"/>
      <c r="J171" s="100"/>
      <c r="K171" s="99"/>
      <c r="L171" s="149"/>
      <c r="M171" s="90"/>
      <c r="P171" s="1592"/>
      <c r="R171" s="1592"/>
      <c r="T171" s="1592"/>
      <c r="U171" s="1636"/>
      <c r="V171" s="1592"/>
      <c r="W171" s="1636"/>
      <c r="X171" s="1592"/>
      <c r="Y171" s="1631"/>
      <c r="AB171" s="1635"/>
      <c r="AC171" s="1592"/>
      <c r="AD171" s="1635"/>
      <c r="AE171" s="1592"/>
      <c r="AF171" s="1635"/>
      <c r="AG171" s="1592"/>
      <c r="AH171" s="1636"/>
      <c r="AI171" s="1592"/>
      <c r="AJ171" s="1636"/>
      <c r="AK171" s="1592"/>
      <c r="AL171" s="1631"/>
      <c r="AO171" s="105"/>
      <c r="AP171" s="105"/>
      <c r="AQ171" s="105"/>
      <c r="AR171" s="10"/>
      <c r="AS171" s="10"/>
      <c r="AT171" s="10"/>
    </row>
    <row r="172" spans="1:46" ht="18" customHeight="1">
      <c r="A172" s="90"/>
      <c r="B172" s="1123"/>
      <c r="C172" s="90"/>
      <c r="D172" s="1155"/>
      <c r="E172" s="90"/>
      <c r="F172" s="90"/>
      <c r="G172" s="226"/>
      <c r="H172" s="105"/>
      <c r="I172" s="105"/>
      <c r="J172" s="100"/>
      <c r="K172" s="115"/>
      <c r="L172" s="284"/>
      <c r="M172" s="90"/>
      <c r="P172" s="1592"/>
      <c r="R172" s="1592"/>
      <c r="T172" s="1592"/>
      <c r="U172" s="1636"/>
      <c r="V172" s="1592"/>
      <c r="W172" s="1636"/>
      <c r="X172" s="1592"/>
      <c r="Y172" s="1631"/>
      <c r="AB172" s="1635"/>
      <c r="AC172" s="1592"/>
      <c r="AD172" s="1635"/>
      <c r="AE172" s="1592"/>
      <c r="AF172" s="1635"/>
      <c r="AG172" s="1592"/>
      <c r="AH172" s="1636"/>
      <c r="AI172" s="1592"/>
      <c r="AJ172" s="1636"/>
      <c r="AK172" s="1592"/>
      <c r="AL172" s="1631"/>
      <c r="AO172" s="105"/>
      <c r="AP172" s="105"/>
      <c r="AQ172" s="105"/>
    </row>
    <row r="173" spans="1:46" ht="14.25" customHeight="1">
      <c r="A173" s="90"/>
      <c r="B173" s="1123"/>
      <c r="C173" s="90"/>
      <c r="D173" s="90"/>
      <c r="E173" s="90"/>
      <c r="F173" s="90"/>
      <c r="G173" s="105"/>
      <c r="H173" s="105"/>
      <c r="I173" s="105"/>
      <c r="J173" s="105"/>
      <c r="K173" s="105"/>
      <c r="L173" s="105"/>
      <c r="M173" s="90"/>
      <c r="P173" s="1592"/>
      <c r="R173" s="1592"/>
      <c r="T173" s="1592"/>
      <c r="U173" s="1636"/>
      <c r="V173" s="1592"/>
      <c r="W173" s="1636"/>
      <c r="X173" s="1592"/>
      <c r="Y173" s="1631"/>
      <c r="AB173" s="1635"/>
      <c r="AC173" s="1592"/>
      <c r="AD173" s="1635"/>
      <c r="AE173" s="1592"/>
      <c r="AF173" s="1635"/>
      <c r="AG173" s="1592"/>
      <c r="AH173" s="1636"/>
      <c r="AI173" s="1592"/>
      <c r="AJ173" s="1636"/>
      <c r="AK173" s="1592"/>
      <c r="AL173" s="1631"/>
      <c r="AO173" s="105"/>
      <c r="AP173" s="105"/>
      <c r="AQ173" s="105"/>
    </row>
    <row r="174" spans="1:46" ht="15" customHeight="1">
      <c r="A174" s="90"/>
      <c r="B174" s="1123"/>
      <c r="C174" s="90"/>
      <c r="D174" s="1155"/>
      <c r="E174" s="90"/>
      <c r="F174" s="90"/>
      <c r="G174" s="105"/>
      <c r="H174" s="105"/>
      <c r="I174" s="105"/>
      <c r="J174" s="105"/>
      <c r="K174" s="105"/>
      <c r="L174" s="105"/>
      <c r="M174" s="90"/>
      <c r="P174" s="1592"/>
      <c r="R174" s="1592"/>
      <c r="T174" s="1592"/>
      <c r="U174" s="1636"/>
      <c r="V174" s="1592"/>
      <c r="W174" s="1636"/>
      <c r="X174" s="1592"/>
      <c r="Y174" s="1631"/>
      <c r="AB174" s="1635"/>
      <c r="AC174" s="1592"/>
      <c r="AD174" s="1635"/>
      <c r="AE174" s="1592"/>
      <c r="AF174" s="1635"/>
      <c r="AG174" s="1592"/>
      <c r="AH174" s="1636"/>
      <c r="AI174" s="1592"/>
      <c r="AJ174" s="1636"/>
      <c r="AK174" s="1592"/>
      <c r="AL174" s="1631"/>
      <c r="AO174" s="105"/>
      <c r="AP174" s="105"/>
      <c r="AQ174" s="105"/>
    </row>
    <row r="175" spans="1:46" ht="14.25" customHeight="1">
      <c r="A175" s="90"/>
      <c r="B175" s="1123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P175" s="1592"/>
      <c r="R175" s="1592"/>
      <c r="T175" s="1592"/>
      <c r="U175" s="1636"/>
      <c r="V175" s="1592"/>
      <c r="W175" s="1636"/>
      <c r="X175" s="1592"/>
      <c r="Y175" s="1631"/>
      <c r="AB175" s="1635"/>
      <c r="AC175" s="1592"/>
      <c r="AD175" s="1635"/>
      <c r="AE175" s="1592"/>
      <c r="AF175" s="1635"/>
      <c r="AG175" s="1592"/>
      <c r="AH175" s="1636"/>
      <c r="AI175" s="1592"/>
      <c r="AJ175" s="1636"/>
      <c r="AK175" s="1592"/>
      <c r="AL175" s="1631"/>
      <c r="AO175" s="105"/>
      <c r="AP175" s="105"/>
      <c r="AQ175" s="105"/>
    </row>
    <row r="176" spans="1:46" ht="17.25" customHeight="1">
      <c r="A176" s="90"/>
      <c r="B176" s="1123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P176" s="1592"/>
      <c r="R176" s="1592"/>
      <c r="T176" s="1592"/>
      <c r="U176" s="1636"/>
      <c r="V176" s="1592"/>
      <c r="W176" s="1636"/>
      <c r="X176" s="1592"/>
      <c r="Y176" s="1631"/>
      <c r="AO176" s="105"/>
      <c r="AP176" s="105"/>
      <c r="AQ176" s="105"/>
    </row>
    <row r="177" spans="1:43">
      <c r="A177" s="90"/>
      <c r="B177" s="1063" t="s">
        <v>284</v>
      </c>
      <c r="C177" s="90"/>
      <c r="D177" s="90"/>
      <c r="E177" s="90"/>
      <c r="F177" s="90"/>
      <c r="G177" s="90"/>
      <c r="H177" s="90"/>
      <c r="I177" s="90"/>
      <c r="J177" s="90"/>
      <c r="K177" s="978"/>
      <c r="L177" s="90"/>
      <c r="M177" s="90"/>
      <c r="P177" s="1592"/>
      <c r="R177" s="1592"/>
      <c r="T177" s="1592"/>
      <c r="U177" s="1636"/>
      <c r="V177" s="1592"/>
      <c r="W177" s="1636"/>
      <c r="X177" s="1592"/>
      <c r="Y177" s="1631"/>
      <c r="AP177" s="105"/>
      <c r="AQ177" s="411"/>
    </row>
    <row r="178" spans="1:43" ht="12.75" customHeight="1">
      <c r="A178" s="90"/>
      <c r="B178" s="90"/>
      <c r="C178" s="1159" t="s">
        <v>307</v>
      </c>
      <c r="D178" s="90"/>
      <c r="E178" s="1160"/>
      <c r="F178" s="90"/>
      <c r="G178" s="90"/>
      <c r="H178" s="90"/>
      <c r="I178" s="90"/>
      <c r="J178" s="1161" t="s">
        <v>135</v>
      </c>
      <c r="K178" s="90"/>
      <c r="L178" s="90"/>
      <c r="M178" s="90"/>
      <c r="P178" s="1592"/>
      <c r="R178" s="1592"/>
      <c r="T178" s="1592"/>
      <c r="U178" s="1636"/>
      <c r="V178" s="1592"/>
      <c r="W178" s="1636"/>
      <c r="X178" s="1592"/>
      <c r="Y178" s="1631"/>
      <c r="AP178" s="105"/>
      <c r="AQ178" s="413"/>
    </row>
    <row r="179" spans="1:43" ht="15" customHeight="1">
      <c r="A179" s="978" t="s">
        <v>439</v>
      </c>
      <c r="B179" s="978"/>
      <c r="C179" s="1162"/>
      <c r="D179" s="90"/>
      <c r="E179" s="1163" t="s">
        <v>163</v>
      </c>
      <c r="F179" s="90"/>
      <c r="G179" s="90"/>
      <c r="H179" s="1164" t="s">
        <v>880</v>
      </c>
      <c r="I179" s="90"/>
      <c r="J179" s="1165"/>
      <c r="K179" s="90"/>
      <c r="L179" s="90"/>
      <c r="M179" s="90"/>
      <c r="N179" s="1661" t="s">
        <v>613</v>
      </c>
      <c r="R179" s="1163" t="s">
        <v>163</v>
      </c>
      <c r="AB179" s="1635"/>
      <c r="AC179" s="1592"/>
      <c r="AD179" s="1635"/>
      <c r="AE179" s="1592"/>
      <c r="AF179" s="1635"/>
      <c r="AG179" s="1592"/>
      <c r="AH179" s="1636"/>
      <c r="AI179" s="1592"/>
      <c r="AJ179" s="1636"/>
      <c r="AK179" s="1592"/>
      <c r="AL179" s="1631"/>
      <c r="AP179" s="105"/>
      <c r="AQ179" s="105"/>
    </row>
    <row r="180" spans="1:43" ht="15.75" customHeight="1" thickBot="1">
      <c r="A180" s="978"/>
      <c r="B180" s="1123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1662" t="s">
        <v>614</v>
      </c>
      <c r="Q180" s="546" t="s">
        <v>615</v>
      </c>
      <c r="U180" t="s">
        <v>616</v>
      </c>
      <c r="AB180" s="1635"/>
      <c r="AC180" s="1592"/>
      <c r="AD180" s="1635"/>
      <c r="AE180" s="1592"/>
      <c r="AF180" s="1635"/>
      <c r="AG180" s="1592"/>
      <c r="AH180" s="1636"/>
      <c r="AI180" s="1592"/>
      <c r="AJ180" s="1636"/>
      <c r="AK180" s="1592"/>
      <c r="AL180" s="1631"/>
      <c r="AP180" s="105"/>
      <c r="AQ180" s="105"/>
    </row>
    <row r="181" spans="1:43" ht="15" customHeight="1" thickBot="1">
      <c r="A181" s="380" t="s">
        <v>2</v>
      </c>
      <c r="B181" s="381" t="s">
        <v>3</v>
      </c>
      <c r="C181" s="382" t="s">
        <v>4</v>
      </c>
      <c r="D181" s="604" t="s">
        <v>61</v>
      </c>
      <c r="E181" s="112"/>
      <c r="F181" s="112"/>
      <c r="G181" s="112"/>
      <c r="H181" s="112"/>
      <c r="I181" s="112"/>
      <c r="J181" s="112"/>
      <c r="K181" s="112"/>
      <c r="L181" s="242"/>
      <c r="M181" s="90"/>
      <c r="N181" s="2" t="s">
        <v>618</v>
      </c>
      <c r="P181" s="1663"/>
      <c r="Q181" s="1663"/>
      <c r="R181" s="183" t="s">
        <v>617</v>
      </c>
      <c r="S181" s="1663"/>
      <c r="T181" s="1663"/>
      <c r="U181" s="1663"/>
      <c r="Y181" s="286" t="s">
        <v>605</v>
      </c>
      <c r="Z181" s="1664"/>
      <c r="AL181" s="286" t="s">
        <v>605</v>
      </c>
      <c r="AM181" s="1623"/>
      <c r="AP181" s="105"/>
      <c r="AQ181" s="105"/>
    </row>
    <row r="182" spans="1:43" ht="15.75" customHeight="1" thickBot="1">
      <c r="A182" s="683" t="s">
        <v>349</v>
      </c>
      <c r="B182" s="112"/>
      <c r="C182" s="242"/>
      <c r="D182" s="1013" t="s">
        <v>344</v>
      </c>
      <c r="E182" s="1275"/>
      <c r="F182" s="124"/>
      <c r="G182" s="124"/>
      <c r="H182" s="124"/>
      <c r="I182" s="111"/>
      <c r="J182" s="1126" t="s">
        <v>98</v>
      </c>
      <c r="K182" s="124"/>
      <c r="L182" s="111"/>
      <c r="M182" s="90"/>
      <c r="N182" s="286" t="s">
        <v>633</v>
      </c>
      <c r="O182" s="1624" t="s">
        <v>606</v>
      </c>
      <c r="P182" s="1625"/>
      <c r="Q182" s="1624" t="s">
        <v>607</v>
      </c>
      <c r="R182" s="1625"/>
      <c r="S182" s="1624" t="s">
        <v>612</v>
      </c>
      <c r="T182" s="1625"/>
      <c r="U182" s="1624" t="s">
        <v>609</v>
      </c>
      <c r="V182" s="1625"/>
      <c r="W182" s="1624" t="s">
        <v>610</v>
      </c>
      <c r="X182" s="1625"/>
      <c r="Y182" s="1626" t="s">
        <v>529</v>
      </c>
      <c r="Z182" s="57"/>
      <c r="AA182" s="1714" t="s">
        <v>112</v>
      </c>
      <c r="AB182" s="1713" t="s">
        <v>606</v>
      </c>
      <c r="AC182" s="1625"/>
      <c r="AD182" s="1624" t="s">
        <v>607</v>
      </c>
      <c r="AE182" s="1625"/>
      <c r="AF182" s="1624" t="s">
        <v>608</v>
      </c>
      <c r="AG182" s="1625"/>
      <c r="AH182" s="1624" t="s">
        <v>609</v>
      </c>
      <c r="AI182" s="1625"/>
      <c r="AJ182" s="1624" t="s">
        <v>610</v>
      </c>
      <c r="AK182" s="1625"/>
      <c r="AL182" s="1626" t="s">
        <v>529</v>
      </c>
      <c r="AM182" s="46"/>
      <c r="AP182" s="105"/>
      <c r="AQ182" s="105"/>
    </row>
    <row r="183" spans="1:43" ht="15" thickBot="1">
      <c r="A183" s="584"/>
      <c r="B183" s="370" t="s">
        <v>182</v>
      </c>
      <c r="C183" s="596"/>
      <c r="D183" s="385" t="s">
        <v>112</v>
      </c>
      <c r="E183" s="165" t="s">
        <v>113</v>
      </c>
      <c r="F183" s="1195" t="s">
        <v>114</v>
      </c>
      <c r="G183" s="396" t="s">
        <v>112</v>
      </c>
      <c r="H183" s="165" t="s">
        <v>113</v>
      </c>
      <c r="I183" s="166" t="s">
        <v>114</v>
      </c>
      <c r="J183" s="385" t="s">
        <v>112</v>
      </c>
      <c r="K183" s="165" t="s">
        <v>113</v>
      </c>
      <c r="L183" s="166" t="s">
        <v>114</v>
      </c>
      <c r="M183" s="90"/>
      <c r="N183" s="1657" t="s">
        <v>434</v>
      </c>
      <c r="O183" s="1658" t="s">
        <v>113</v>
      </c>
      <c r="P183" s="1659" t="s">
        <v>114</v>
      </c>
      <c r="Q183" s="1658" t="s">
        <v>113</v>
      </c>
      <c r="R183" s="1659" t="s">
        <v>114</v>
      </c>
      <c r="S183" s="1658" t="s">
        <v>113</v>
      </c>
      <c r="T183" s="1659" t="s">
        <v>114</v>
      </c>
      <c r="U183" s="1658" t="s">
        <v>113</v>
      </c>
      <c r="V183" s="1660" t="s">
        <v>114</v>
      </c>
      <c r="W183" s="1658" t="s">
        <v>113</v>
      </c>
      <c r="X183" s="1659" t="s">
        <v>114</v>
      </c>
      <c r="Y183" s="1665" t="s">
        <v>113</v>
      </c>
      <c r="Z183" s="1666" t="s">
        <v>114</v>
      </c>
      <c r="AA183" s="72" t="s">
        <v>59</v>
      </c>
      <c r="AB183" s="1622" t="s">
        <v>113</v>
      </c>
      <c r="AC183" s="1627" t="s">
        <v>114</v>
      </c>
      <c r="AD183" s="1622" t="s">
        <v>113</v>
      </c>
      <c r="AE183" s="1627" t="s">
        <v>114</v>
      </c>
      <c r="AF183" s="1622" t="s">
        <v>113</v>
      </c>
      <c r="AG183" s="1627" t="s">
        <v>114</v>
      </c>
      <c r="AH183" s="1622" t="s">
        <v>113</v>
      </c>
      <c r="AI183" s="1627" t="s">
        <v>114</v>
      </c>
      <c r="AJ183" s="1622" t="s">
        <v>113</v>
      </c>
      <c r="AK183" s="1627" t="s">
        <v>114</v>
      </c>
      <c r="AL183" s="1628" t="s">
        <v>113</v>
      </c>
      <c r="AM183" s="1629" t="s">
        <v>114</v>
      </c>
      <c r="AP183" s="105"/>
      <c r="AQ183" s="105"/>
    </row>
    <row r="184" spans="1:43" ht="12.75" customHeight="1">
      <c r="A184" s="621" t="s">
        <v>696</v>
      </c>
      <c r="B184" s="285" t="s">
        <v>345</v>
      </c>
      <c r="C184" s="1276" t="s">
        <v>444</v>
      </c>
      <c r="D184" s="132" t="s">
        <v>99</v>
      </c>
      <c r="E184" s="131">
        <v>153.22</v>
      </c>
      <c r="F184" s="1252">
        <v>150</v>
      </c>
      <c r="G184" s="740" t="s">
        <v>101</v>
      </c>
      <c r="H184" s="1176">
        <v>6.52</v>
      </c>
      <c r="I184" s="1177">
        <v>6.52</v>
      </c>
      <c r="J184" s="1030" t="s">
        <v>100</v>
      </c>
      <c r="K184" s="131">
        <v>1</v>
      </c>
      <c r="L184" s="1131">
        <v>1</v>
      </c>
      <c r="M184" s="90"/>
      <c r="N184" s="607" t="s">
        <v>154</v>
      </c>
      <c r="O184" s="1652"/>
      <c r="P184" s="1575"/>
      <c r="Q184" s="1652">
        <f>C200</f>
        <v>40</v>
      </c>
      <c r="R184" s="1575">
        <f>C200</f>
        <v>40</v>
      </c>
      <c r="S184" s="1652"/>
      <c r="T184" s="1575"/>
      <c r="U184" s="1633">
        <f t="shared" ref="U184:U191" si="126">O184+Q184</f>
        <v>40</v>
      </c>
      <c r="V184" s="1576">
        <f t="shared" ref="V184:V191" si="127">P184+R184</f>
        <v>40</v>
      </c>
      <c r="W184" s="1632">
        <f t="shared" ref="W184:W191" si="128">Q184+S184</f>
        <v>40</v>
      </c>
      <c r="X184" s="1572">
        <f t="shared" ref="X184:X191" si="129">R184+T184</f>
        <v>40</v>
      </c>
      <c r="Y184" s="1728">
        <f t="shared" ref="Y184:Y191" si="130">O184+Q184+S184</f>
        <v>40</v>
      </c>
      <c r="Z184" s="619">
        <f t="shared" ref="Z184:Z191" si="131">P184+R184+T184</f>
        <v>40</v>
      </c>
      <c r="AA184" s="190" t="s">
        <v>149</v>
      </c>
      <c r="AB184" s="1632"/>
      <c r="AC184" s="1606"/>
      <c r="AD184" s="1632"/>
      <c r="AE184" s="1603"/>
      <c r="AF184" s="1632"/>
      <c r="AG184" s="1604"/>
      <c r="AH184" s="1633">
        <f t="shared" ref="AH184:AH187" si="132">AB184+AD184</f>
        <v>0</v>
      </c>
      <c r="AI184" s="1576">
        <f t="shared" ref="AI184:AI187" si="133">AC184+AE184</f>
        <v>0</v>
      </c>
      <c r="AJ184" s="1630">
        <f t="shared" ref="AJ184:AJ187" si="134">AD184+AF184</f>
        <v>0</v>
      </c>
      <c r="AK184" s="1605">
        <f t="shared" ref="AK184:AK187" si="135">AE184+AG184</f>
        <v>0</v>
      </c>
      <c r="AL184" s="1645">
        <f t="shared" ref="AL184:AL187" si="136">AB184+AD184+AF184</f>
        <v>0</v>
      </c>
      <c r="AM184" s="616">
        <f t="shared" ref="AM184:AM187" si="137">AC184+AE184+AG184</f>
        <v>0</v>
      </c>
      <c r="AP184" s="105"/>
      <c r="AQ184" s="105"/>
    </row>
    <row r="185" spans="1:43" ht="15.75" customHeight="1">
      <c r="A185" s="550"/>
      <c r="B185" s="180" t="s">
        <v>210</v>
      </c>
      <c r="C185" s="1277"/>
      <c r="D185" s="198" t="s">
        <v>86</v>
      </c>
      <c r="E185" s="247">
        <v>13.04</v>
      </c>
      <c r="F185" s="204">
        <v>13.04</v>
      </c>
      <c r="G185" s="285" t="s">
        <v>346</v>
      </c>
      <c r="H185" s="249">
        <v>37</v>
      </c>
      <c r="I185" s="251">
        <v>37</v>
      </c>
      <c r="J185" s="199" t="s">
        <v>88</v>
      </c>
      <c r="K185" s="247">
        <v>66</v>
      </c>
      <c r="L185" s="250">
        <v>66</v>
      </c>
      <c r="M185" s="90"/>
      <c r="N185" s="607" t="s">
        <v>153</v>
      </c>
      <c r="O185" s="1653">
        <f>C188</f>
        <v>40</v>
      </c>
      <c r="P185" s="1577">
        <f>C188</f>
        <v>40</v>
      </c>
      <c r="Q185" s="1653">
        <f>C199</f>
        <v>40</v>
      </c>
      <c r="R185" s="1577">
        <f>C199</f>
        <v>40</v>
      </c>
      <c r="S185" s="1653"/>
      <c r="T185" s="1577"/>
      <c r="U185" s="1633">
        <f t="shared" si="126"/>
        <v>80</v>
      </c>
      <c r="V185" s="1576">
        <f t="shared" si="127"/>
        <v>80</v>
      </c>
      <c r="W185" s="1632">
        <f t="shared" si="128"/>
        <v>40</v>
      </c>
      <c r="X185" s="1572">
        <f t="shared" si="129"/>
        <v>40</v>
      </c>
      <c r="Y185" s="1728">
        <f t="shared" si="130"/>
        <v>80</v>
      </c>
      <c r="Z185" s="619">
        <f t="shared" si="131"/>
        <v>80</v>
      </c>
      <c r="AA185" s="190" t="s">
        <v>62</v>
      </c>
      <c r="AB185" s="1632"/>
      <c r="AC185" s="1607"/>
      <c r="AD185" s="1632"/>
      <c r="AE185" s="1603"/>
      <c r="AF185" s="1632"/>
      <c r="AG185" s="1604"/>
      <c r="AH185" s="1633">
        <f t="shared" si="132"/>
        <v>0</v>
      </c>
      <c r="AI185" s="1576">
        <f t="shared" si="133"/>
        <v>0</v>
      </c>
      <c r="AJ185" s="1630">
        <f t="shared" si="134"/>
        <v>0</v>
      </c>
      <c r="AK185" s="1605">
        <f t="shared" si="135"/>
        <v>0</v>
      </c>
      <c r="AL185" s="1645">
        <f t="shared" si="136"/>
        <v>0</v>
      </c>
      <c r="AM185" s="616">
        <f t="shared" si="137"/>
        <v>0</v>
      </c>
      <c r="AP185" s="105"/>
      <c r="AQ185" s="105"/>
    </row>
    <row r="186" spans="1:43" ht="13.5" customHeight="1">
      <c r="A186" s="1124" t="s">
        <v>551</v>
      </c>
      <c r="B186" s="266" t="s">
        <v>98</v>
      </c>
      <c r="C186" s="725">
        <v>200</v>
      </c>
      <c r="D186" s="198" t="s">
        <v>96</v>
      </c>
      <c r="E186" s="1278">
        <v>13</v>
      </c>
      <c r="F186" s="1279">
        <v>13</v>
      </c>
      <c r="G186" s="1274"/>
      <c r="H186" s="1178"/>
      <c r="I186" s="1170"/>
      <c r="J186" s="1019" t="s">
        <v>49</v>
      </c>
      <c r="K186" s="1127">
        <v>7</v>
      </c>
      <c r="L186" s="1222">
        <v>7</v>
      </c>
      <c r="M186" s="1152"/>
      <c r="N186" s="75" t="s">
        <v>86</v>
      </c>
      <c r="O186" s="1653">
        <f>E185</f>
        <v>13.04</v>
      </c>
      <c r="P186" s="1579">
        <f>F185</f>
        <v>13.04</v>
      </c>
      <c r="Q186" s="1653">
        <f>H201</f>
        <v>0.81</v>
      </c>
      <c r="R186" s="1578">
        <f>I201</f>
        <v>0.81</v>
      </c>
      <c r="S186" s="1653"/>
      <c r="T186" s="1578"/>
      <c r="U186" s="1633">
        <f t="shared" si="126"/>
        <v>13.85</v>
      </c>
      <c r="V186" s="1576">
        <f t="shared" si="127"/>
        <v>13.85</v>
      </c>
      <c r="W186" s="1632">
        <f t="shared" si="128"/>
        <v>0.81</v>
      </c>
      <c r="X186" s="1572">
        <f t="shared" si="129"/>
        <v>0.81</v>
      </c>
      <c r="Y186" s="1728">
        <f t="shared" si="130"/>
        <v>13.85</v>
      </c>
      <c r="Z186" s="619">
        <f t="shared" si="131"/>
        <v>13.85</v>
      </c>
      <c r="AA186" s="134" t="s">
        <v>64</v>
      </c>
      <c r="AB186" s="1632"/>
      <c r="AC186" s="1608"/>
      <c r="AD186" s="1632"/>
      <c r="AE186" s="1603"/>
      <c r="AF186" s="1632"/>
      <c r="AG186" s="1604"/>
      <c r="AH186" s="1633">
        <f t="shared" si="132"/>
        <v>0</v>
      </c>
      <c r="AI186" s="1576">
        <f t="shared" si="133"/>
        <v>0</v>
      </c>
      <c r="AJ186" s="1630">
        <f t="shared" si="134"/>
        <v>0</v>
      </c>
      <c r="AK186" s="1605">
        <f t="shared" si="135"/>
        <v>0</v>
      </c>
      <c r="AL186" s="1645">
        <f t="shared" si="136"/>
        <v>0</v>
      </c>
      <c r="AM186" s="616">
        <f t="shared" si="137"/>
        <v>0</v>
      </c>
      <c r="AP186" s="105"/>
      <c r="AQ186" s="105"/>
    </row>
    <row r="187" spans="1:43" ht="13.5" customHeight="1" thickBot="1">
      <c r="A187" s="706" t="s">
        <v>697</v>
      </c>
      <c r="B187" s="266" t="s">
        <v>276</v>
      </c>
      <c r="C187" s="275">
        <v>10</v>
      </c>
      <c r="D187" s="263" t="s">
        <v>164</v>
      </c>
      <c r="E187" s="1280" t="s">
        <v>445</v>
      </c>
      <c r="F187" s="1281">
        <v>6.52</v>
      </c>
      <c r="G187" s="1282"/>
      <c r="H187" s="105"/>
      <c r="I187" s="101"/>
      <c r="J187" s="199" t="s">
        <v>88</v>
      </c>
      <c r="K187" s="247">
        <v>150</v>
      </c>
      <c r="L187" s="250">
        <v>150</v>
      </c>
      <c r="M187" s="90"/>
      <c r="N187" s="76" t="s">
        <v>155</v>
      </c>
      <c r="O187" s="1654">
        <f t="shared" ref="O187:T187" si="138">AB225</f>
        <v>0</v>
      </c>
      <c r="P187" s="1580">
        <f t="shared" si="138"/>
        <v>0</v>
      </c>
      <c r="Q187" s="1654">
        <f t="shared" si="138"/>
        <v>20</v>
      </c>
      <c r="R187" s="1580">
        <f t="shared" si="138"/>
        <v>20</v>
      </c>
      <c r="S187" s="1654">
        <f t="shared" si="138"/>
        <v>10.8</v>
      </c>
      <c r="T187" s="1580">
        <f t="shared" si="138"/>
        <v>10.8</v>
      </c>
      <c r="U187" s="1633">
        <f t="shared" si="126"/>
        <v>20</v>
      </c>
      <c r="V187" s="1576">
        <f t="shared" si="127"/>
        <v>20</v>
      </c>
      <c r="W187" s="1632">
        <f t="shared" si="128"/>
        <v>30.8</v>
      </c>
      <c r="X187" s="1572">
        <f t="shared" si="129"/>
        <v>30.8</v>
      </c>
      <c r="Y187" s="1728">
        <f t="shared" si="130"/>
        <v>30.8</v>
      </c>
      <c r="Z187" s="619">
        <f t="shared" si="131"/>
        <v>30.8</v>
      </c>
      <c r="AA187" s="134" t="s">
        <v>66</v>
      </c>
      <c r="AB187" s="1632"/>
      <c r="AC187" s="1609"/>
      <c r="AD187" s="1632"/>
      <c r="AE187" s="1603"/>
      <c r="AF187" s="1632"/>
      <c r="AG187" s="1604"/>
      <c r="AH187" s="1633">
        <f t="shared" si="132"/>
        <v>0</v>
      </c>
      <c r="AI187" s="1576">
        <f t="shared" si="133"/>
        <v>0</v>
      </c>
      <c r="AJ187" s="1630">
        <f t="shared" si="134"/>
        <v>0</v>
      </c>
      <c r="AK187" s="1605">
        <f t="shared" si="135"/>
        <v>0</v>
      </c>
      <c r="AL187" s="1645">
        <f t="shared" si="136"/>
        <v>0</v>
      </c>
      <c r="AM187" s="616">
        <f t="shared" si="137"/>
        <v>0</v>
      </c>
      <c r="AP187" s="105"/>
      <c r="AQ187" s="105"/>
    </row>
    <row r="188" spans="1:43" ht="13.5" customHeight="1" thickBot="1">
      <c r="A188" s="202" t="s">
        <v>9</v>
      </c>
      <c r="B188" s="266" t="s">
        <v>10</v>
      </c>
      <c r="C188" s="725">
        <v>40</v>
      </c>
      <c r="D188" s="198" t="s">
        <v>347</v>
      </c>
      <c r="E188" s="1283">
        <v>6.52</v>
      </c>
      <c r="F188" s="981">
        <v>6.52</v>
      </c>
      <c r="G188" s="2650" t="s">
        <v>656</v>
      </c>
      <c r="H188" s="124"/>
      <c r="I188" s="111"/>
      <c r="J188" s="1128"/>
      <c r="K188" s="1129"/>
      <c r="L188" s="1026"/>
      <c r="M188" s="1153"/>
      <c r="N188" s="607" t="s">
        <v>117</v>
      </c>
      <c r="O188" s="1653"/>
      <c r="P188" s="1575"/>
      <c r="Q188" s="1653"/>
      <c r="R188" s="1575"/>
      <c r="S188" s="1653"/>
      <c r="T188" s="1575"/>
      <c r="U188" s="1633">
        <f t="shared" si="126"/>
        <v>0</v>
      </c>
      <c r="V188" s="1576">
        <f t="shared" si="127"/>
        <v>0</v>
      </c>
      <c r="W188" s="1632">
        <f t="shared" si="128"/>
        <v>0</v>
      </c>
      <c r="X188" s="1572">
        <f t="shared" si="129"/>
        <v>0</v>
      </c>
      <c r="Y188" s="1728">
        <f t="shared" si="130"/>
        <v>0</v>
      </c>
      <c r="Z188" s="619">
        <f t="shared" si="131"/>
        <v>0</v>
      </c>
      <c r="AA188" s="134" t="s">
        <v>151</v>
      </c>
      <c r="AB188" s="1632"/>
      <c r="AC188" s="1608"/>
      <c r="AD188" s="1632"/>
      <c r="AE188" s="1603"/>
      <c r="AF188" s="1632"/>
      <c r="AG188" s="1604"/>
      <c r="AH188" s="1633">
        <f t="shared" ref="AH188:AH200" si="139">AB188+AD188</f>
        <v>0</v>
      </c>
      <c r="AI188" s="1576">
        <f t="shared" ref="AI188:AI200" si="140">AC188+AE188</f>
        <v>0</v>
      </c>
      <c r="AJ188" s="1630">
        <f t="shared" ref="AJ188:AJ200" si="141">AD188+AF188</f>
        <v>0</v>
      </c>
      <c r="AK188" s="1605">
        <f t="shared" ref="AK188:AK200" si="142">AE188+AG188</f>
        <v>0</v>
      </c>
      <c r="AL188" s="1645">
        <f t="shared" ref="AL188:AL200" si="143">AB188+AD188+AF188</f>
        <v>0</v>
      </c>
      <c r="AM188" s="616">
        <f t="shared" ref="AM188:AM200" si="144">AC188+AE188+AG188</f>
        <v>0</v>
      </c>
      <c r="AP188" s="105"/>
      <c r="AQ188" s="105"/>
    </row>
    <row r="189" spans="1:43" ht="13.5" customHeight="1" thickBot="1">
      <c r="A189" s="1811" t="s">
        <v>651</v>
      </c>
      <c r="B189" s="266" t="s">
        <v>656</v>
      </c>
      <c r="C189" s="275">
        <v>100</v>
      </c>
      <c r="D189" s="263" t="s">
        <v>330</v>
      </c>
      <c r="E189" s="1284">
        <v>6.52</v>
      </c>
      <c r="F189" s="1281">
        <v>6.52</v>
      </c>
      <c r="G189" s="385" t="s">
        <v>112</v>
      </c>
      <c r="H189" s="165" t="s">
        <v>113</v>
      </c>
      <c r="I189" s="166" t="s">
        <v>114</v>
      </c>
      <c r="J189" s="1024" t="s">
        <v>348</v>
      </c>
      <c r="K189" s="998"/>
      <c r="L189" s="999"/>
      <c r="M189" s="90"/>
      <c r="N189" s="485" t="s">
        <v>44</v>
      </c>
      <c r="O189" s="1653"/>
      <c r="P189" s="1579"/>
      <c r="Q189" s="1653">
        <f>E194+H195</f>
        <v>195.22</v>
      </c>
      <c r="R189" s="1575">
        <f>F194+I195</f>
        <v>146</v>
      </c>
      <c r="S189" s="1653"/>
      <c r="T189" s="1575"/>
      <c r="U189" s="1633">
        <f t="shared" si="126"/>
        <v>195.22</v>
      </c>
      <c r="V189" s="1576">
        <f t="shared" si="127"/>
        <v>146</v>
      </c>
      <c r="W189" s="1632">
        <f t="shared" si="128"/>
        <v>195.22</v>
      </c>
      <c r="X189" s="1572">
        <f t="shared" si="129"/>
        <v>146</v>
      </c>
      <c r="Y189" s="1728">
        <f t="shared" si="130"/>
        <v>195.22</v>
      </c>
      <c r="Z189" s="619">
        <f t="shared" si="131"/>
        <v>146</v>
      </c>
      <c r="AA189" s="134" t="s">
        <v>145</v>
      </c>
      <c r="AB189" s="1632"/>
      <c r="AC189" s="1608"/>
      <c r="AD189" s="1632"/>
      <c r="AE189" s="1603"/>
      <c r="AF189" s="1632"/>
      <c r="AG189" s="1604"/>
      <c r="AH189" s="1633">
        <f t="shared" si="139"/>
        <v>0</v>
      </c>
      <c r="AI189" s="1576">
        <f t="shared" si="140"/>
        <v>0</v>
      </c>
      <c r="AJ189" s="1630">
        <f t="shared" si="141"/>
        <v>0</v>
      </c>
      <c r="AK189" s="1605">
        <f t="shared" si="142"/>
        <v>0</v>
      </c>
      <c r="AL189" s="1645">
        <f t="shared" si="143"/>
        <v>0</v>
      </c>
      <c r="AM189" s="616">
        <f t="shared" si="144"/>
        <v>0</v>
      </c>
      <c r="AN189" s="10"/>
      <c r="AP189" s="105"/>
      <c r="AQ189" s="105"/>
    </row>
    <row r="190" spans="1:43" ht="13.5" customHeight="1" thickBot="1">
      <c r="A190" s="102"/>
      <c r="B190" s="968"/>
      <c r="C190" s="101"/>
      <c r="D190" s="700"/>
      <c r="E190" s="1178"/>
      <c r="F190" s="1178"/>
      <c r="G190" s="1030" t="s">
        <v>289</v>
      </c>
      <c r="H190" s="990">
        <v>113.5</v>
      </c>
      <c r="I190" s="1031">
        <v>100</v>
      </c>
      <c r="J190" s="1269" t="s">
        <v>112</v>
      </c>
      <c r="K190" s="1209" t="s">
        <v>113</v>
      </c>
      <c r="L190" s="1210" t="s">
        <v>114</v>
      </c>
      <c r="M190" s="90"/>
      <c r="N190" s="79" t="s">
        <v>74</v>
      </c>
      <c r="O190" s="1653">
        <f t="shared" ref="O190:T190" si="145">AB196</f>
        <v>0</v>
      </c>
      <c r="P190" s="1581">
        <f t="shared" si="145"/>
        <v>0</v>
      </c>
      <c r="Q190" s="1653">
        <f t="shared" si="145"/>
        <v>155.69999999999999</v>
      </c>
      <c r="R190" s="1581">
        <f t="shared" si="145"/>
        <v>132.4</v>
      </c>
      <c r="S190" s="1653">
        <f t="shared" si="145"/>
        <v>64.97</v>
      </c>
      <c r="T190" s="1581">
        <f t="shared" si="145"/>
        <v>48.72</v>
      </c>
      <c r="U190" s="1633">
        <f t="shared" si="126"/>
        <v>155.69999999999999</v>
      </c>
      <c r="V190" s="1576">
        <f t="shared" si="127"/>
        <v>132.4</v>
      </c>
      <c r="W190" s="1632">
        <f t="shared" si="128"/>
        <v>220.67</v>
      </c>
      <c r="X190" s="1572">
        <f t="shared" si="129"/>
        <v>181.12</v>
      </c>
      <c r="Y190" s="1728">
        <f t="shared" si="130"/>
        <v>220.67</v>
      </c>
      <c r="Z190" s="619">
        <f t="shared" si="131"/>
        <v>181.12</v>
      </c>
      <c r="AA190" s="134" t="s">
        <v>95</v>
      </c>
      <c r="AB190" s="1632"/>
      <c r="AC190" s="1610"/>
      <c r="AD190" s="1633">
        <f>E196+H197</f>
        <v>26.4</v>
      </c>
      <c r="AE190" s="1615">
        <f>F196+I197</f>
        <v>22</v>
      </c>
      <c r="AF190" s="1632"/>
      <c r="AG190" s="1604"/>
      <c r="AH190" s="1633">
        <f t="shared" si="139"/>
        <v>26.4</v>
      </c>
      <c r="AI190" s="1576">
        <f t="shared" si="140"/>
        <v>22</v>
      </c>
      <c r="AJ190" s="1630">
        <f t="shared" si="141"/>
        <v>26.4</v>
      </c>
      <c r="AK190" s="1605">
        <f t="shared" si="142"/>
        <v>22</v>
      </c>
      <c r="AL190" s="1645">
        <f t="shared" si="143"/>
        <v>26.4</v>
      </c>
      <c r="AM190" s="616">
        <f t="shared" si="144"/>
        <v>22</v>
      </c>
      <c r="AN190" s="10"/>
      <c r="AP190" s="105"/>
      <c r="AQ190" s="105"/>
    </row>
    <row r="191" spans="1:43" ht="12.75" customHeight="1" thickBot="1">
      <c r="A191" s="1862" t="s">
        <v>251</v>
      </c>
      <c r="B191" s="966"/>
      <c r="C191" s="1867">
        <f>C186+C187+C188+C189+163+37</f>
        <v>550</v>
      </c>
      <c r="D191" s="962"/>
      <c r="E191" s="998"/>
      <c r="F191" s="998"/>
      <c r="G191" s="1201"/>
      <c r="H191" s="1060"/>
      <c r="I191" s="1106"/>
      <c r="J191" s="1285" t="s">
        <v>47</v>
      </c>
      <c r="K191" s="1286">
        <v>10</v>
      </c>
      <c r="L191" s="1182">
        <v>10</v>
      </c>
      <c r="M191" s="90"/>
      <c r="N191" s="79" t="s">
        <v>783</v>
      </c>
      <c r="O191" s="1653">
        <f t="shared" ref="O191:T191" si="146">AB200</f>
        <v>0</v>
      </c>
      <c r="P191" s="1667">
        <f t="shared" si="146"/>
        <v>0</v>
      </c>
      <c r="Q191" s="1653">
        <f t="shared" si="146"/>
        <v>0</v>
      </c>
      <c r="R191" s="1581">
        <f t="shared" si="146"/>
        <v>0</v>
      </c>
      <c r="S191" s="1653">
        <f t="shared" si="146"/>
        <v>0</v>
      </c>
      <c r="T191" s="1581">
        <f t="shared" si="146"/>
        <v>0</v>
      </c>
      <c r="U191" s="1633">
        <f t="shared" si="126"/>
        <v>0</v>
      </c>
      <c r="V191" s="1576">
        <f t="shared" si="127"/>
        <v>0</v>
      </c>
      <c r="W191" s="1632">
        <f t="shared" si="128"/>
        <v>0</v>
      </c>
      <c r="X191" s="1572">
        <f t="shared" si="129"/>
        <v>0</v>
      </c>
      <c r="Y191" s="1728">
        <f t="shared" si="130"/>
        <v>0</v>
      </c>
      <c r="Z191" s="619">
        <f t="shared" si="131"/>
        <v>0</v>
      </c>
      <c r="AA191" s="134" t="s">
        <v>72</v>
      </c>
      <c r="AB191" s="1632"/>
      <c r="AC191" s="1608"/>
      <c r="AD191" s="1632">
        <f>E195+H196</f>
        <v>38.9</v>
      </c>
      <c r="AE191" s="1603">
        <f>F195+I196</f>
        <v>30.4</v>
      </c>
      <c r="AF191" s="1632">
        <f>E211</f>
        <v>64.97</v>
      </c>
      <c r="AG191" s="1604">
        <f>F211</f>
        <v>48.72</v>
      </c>
      <c r="AH191" s="1633">
        <f t="shared" si="139"/>
        <v>38.9</v>
      </c>
      <c r="AI191" s="1576">
        <f t="shared" si="140"/>
        <v>30.4</v>
      </c>
      <c r="AJ191" s="1630">
        <f t="shared" si="141"/>
        <v>103.87</v>
      </c>
      <c r="AK191" s="1605">
        <f t="shared" si="142"/>
        <v>79.12</v>
      </c>
      <c r="AL191" s="1645">
        <f t="shared" si="143"/>
        <v>103.87</v>
      </c>
      <c r="AM191" s="616">
        <f t="shared" si="144"/>
        <v>79.12</v>
      </c>
      <c r="AP191" s="105"/>
      <c r="AQ191" s="105"/>
    </row>
    <row r="192" spans="1:43" ht="15" customHeight="1" thickBot="1">
      <c r="A192" s="605"/>
      <c r="B192" s="370" t="s">
        <v>142</v>
      </c>
      <c r="C192" s="242"/>
      <c r="D192" s="586" t="s">
        <v>143</v>
      </c>
      <c r="E192" s="124"/>
      <c r="F192" s="111"/>
      <c r="G192" s="761" t="s">
        <v>300</v>
      </c>
      <c r="H192" s="761"/>
      <c r="I192" s="761"/>
      <c r="J192" s="1287" t="s">
        <v>506</v>
      </c>
      <c r="K192" s="1003"/>
      <c r="L192" s="111"/>
      <c r="M192" s="90"/>
      <c r="N192" s="2610" t="s">
        <v>784</v>
      </c>
      <c r="O192" s="2623">
        <f>O190+O191</f>
        <v>0</v>
      </c>
      <c r="P192" s="2623">
        <f>SUM(P190:P191)</f>
        <v>0</v>
      </c>
      <c r="Q192" s="2609">
        <f>SUM(Q190:Q191)</f>
        <v>155.69999999999999</v>
      </c>
      <c r="R192" s="2609">
        <f>SUM(R190:R191)</f>
        <v>132.4</v>
      </c>
      <c r="S192" s="2609">
        <f>SUM(S190:S191)</f>
        <v>64.97</v>
      </c>
      <c r="T192" s="2609">
        <f>SUM(T190:T191)</f>
        <v>48.72</v>
      </c>
      <c r="U192" s="1633">
        <f t="shared" ref="U192:U216" si="147">O192+Q192</f>
        <v>155.69999999999999</v>
      </c>
      <c r="V192" s="1576">
        <f t="shared" ref="V192:V216" si="148">P192+R192</f>
        <v>132.4</v>
      </c>
      <c r="W192" s="1632">
        <f t="shared" ref="W192:W216" si="149">Q192+S192</f>
        <v>220.67</v>
      </c>
      <c r="X192" s="1572">
        <f t="shared" ref="X192:X216" si="150">R192+T192</f>
        <v>181.12</v>
      </c>
      <c r="Y192" s="1728">
        <f t="shared" ref="Y192:Y216" si="151">O192+Q192+S192</f>
        <v>220.67</v>
      </c>
      <c r="Z192" s="619">
        <f t="shared" ref="Z192:Z216" si="152">P192+R192+T192</f>
        <v>181.12</v>
      </c>
      <c r="AA192" s="134" t="s">
        <v>80</v>
      </c>
      <c r="AB192" s="1632"/>
      <c r="AC192" s="1611"/>
      <c r="AD192" s="1632"/>
      <c r="AE192" s="1603"/>
      <c r="AF192" s="1632"/>
      <c r="AG192" s="1604"/>
      <c r="AH192" s="1633">
        <f t="shared" si="139"/>
        <v>0</v>
      </c>
      <c r="AI192" s="1576">
        <f t="shared" si="140"/>
        <v>0</v>
      </c>
      <c r="AJ192" s="1630">
        <f t="shared" si="141"/>
        <v>0</v>
      </c>
      <c r="AK192" s="1605">
        <f t="shared" si="142"/>
        <v>0</v>
      </c>
      <c r="AL192" s="1645">
        <f t="shared" si="143"/>
        <v>0</v>
      </c>
      <c r="AM192" s="616">
        <f t="shared" si="144"/>
        <v>0</v>
      </c>
      <c r="AN192" s="103"/>
      <c r="AP192" s="105"/>
      <c r="AQ192" s="105"/>
    </row>
    <row r="193" spans="1:43" ht="15.75" customHeight="1" thickBot="1">
      <c r="A193" s="1125" t="s">
        <v>540</v>
      </c>
      <c r="B193" s="285" t="s">
        <v>704</v>
      </c>
      <c r="C193" s="254">
        <v>80</v>
      </c>
      <c r="D193" s="587" t="s">
        <v>112</v>
      </c>
      <c r="E193" s="165" t="s">
        <v>113</v>
      </c>
      <c r="F193" s="166" t="s">
        <v>114</v>
      </c>
      <c r="G193" s="997" t="s">
        <v>112</v>
      </c>
      <c r="H193" s="165" t="s">
        <v>113</v>
      </c>
      <c r="I193" s="166" t="s">
        <v>114</v>
      </c>
      <c r="J193" s="385" t="s">
        <v>112</v>
      </c>
      <c r="K193" s="165" t="s">
        <v>113</v>
      </c>
      <c r="L193" s="166" t="s">
        <v>114</v>
      </c>
      <c r="M193" s="90"/>
      <c r="N193" s="607" t="s">
        <v>76</v>
      </c>
      <c r="O193" s="1655">
        <f>AB205</f>
        <v>113.5</v>
      </c>
      <c r="P193" s="1579">
        <f>AC205</f>
        <v>100</v>
      </c>
      <c r="Q193" s="1655">
        <f>AD205</f>
        <v>0</v>
      </c>
      <c r="R193" s="1575"/>
      <c r="S193" s="1655">
        <f>AF205</f>
        <v>0</v>
      </c>
      <c r="T193" s="1575"/>
      <c r="U193" s="1633">
        <f t="shared" si="147"/>
        <v>113.5</v>
      </c>
      <c r="V193" s="1576">
        <f t="shared" si="148"/>
        <v>100</v>
      </c>
      <c r="W193" s="1632">
        <f t="shared" si="149"/>
        <v>0</v>
      </c>
      <c r="X193" s="1572">
        <f t="shared" si="150"/>
        <v>0</v>
      </c>
      <c r="Y193" s="1728">
        <f t="shared" si="151"/>
        <v>113.5</v>
      </c>
      <c r="Z193" s="619">
        <f t="shared" si="152"/>
        <v>100</v>
      </c>
      <c r="AA193" s="134" t="s">
        <v>150</v>
      </c>
      <c r="AB193" s="1632"/>
      <c r="AC193" s="1612"/>
      <c r="AD193" s="1632"/>
      <c r="AE193" s="1603"/>
      <c r="AF193" s="1632"/>
      <c r="AG193" s="1604"/>
      <c r="AH193" s="1633">
        <f t="shared" si="139"/>
        <v>0</v>
      </c>
      <c r="AI193" s="1576">
        <f t="shared" si="140"/>
        <v>0</v>
      </c>
      <c r="AJ193" s="1630">
        <f t="shared" si="141"/>
        <v>0</v>
      </c>
      <c r="AK193" s="1605">
        <f t="shared" si="142"/>
        <v>0</v>
      </c>
      <c r="AL193" s="1645">
        <f t="shared" si="143"/>
        <v>0</v>
      </c>
      <c r="AM193" s="616">
        <f t="shared" si="144"/>
        <v>0</v>
      </c>
      <c r="AN193" s="100"/>
      <c r="AP193" s="105"/>
      <c r="AQ193" s="105"/>
    </row>
    <row r="194" spans="1:43" ht="13.5" customHeight="1">
      <c r="A194" s="1448" t="s">
        <v>698</v>
      </c>
      <c r="B194" s="266" t="s">
        <v>124</v>
      </c>
      <c r="C194" s="1228">
        <v>250</v>
      </c>
      <c r="D194" s="132" t="s">
        <v>44</v>
      </c>
      <c r="E194" s="131">
        <v>66.75</v>
      </c>
      <c r="F194" s="1187">
        <v>50</v>
      </c>
      <c r="G194" s="1030" t="s">
        <v>175</v>
      </c>
      <c r="H194" s="1288">
        <v>94.724999999999994</v>
      </c>
      <c r="I194" s="1289">
        <v>81.900000000000006</v>
      </c>
      <c r="J194" s="1336" t="s">
        <v>423</v>
      </c>
      <c r="K194" s="131">
        <v>90.4</v>
      </c>
      <c r="L194" s="140">
        <v>80</v>
      </c>
      <c r="M194" s="90"/>
      <c r="N194" s="608" t="s">
        <v>116</v>
      </c>
      <c r="O194" s="1653"/>
      <c r="P194" s="1582"/>
      <c r="Q194" s="1653"/>
      <c r="R194" s="1582"/>
      <c r="S194" s="1653"/>
      <c r="T194" s="1582"/>
      <c r="U194" s="1633">
        <f t="shared" si="147"/>
        <v>0</v>
      </c>
      <c r="V194" s="1576">
        <f t="shared" si="148"/>
        <v>0</v>
      </c>
      <c r="W194" s="1632">
        <f t="shared" si="149"/>
        <v>0</v>
      </c>
      <c r="X194" s="1572">
        <f t="shared" si="150"/>
        <v>0</v>
      </c>
      <c r="Y194" s="1728">
        <f t="shared" si="151"/>
        <v>0</v>
      </c>
      <c r="Z194" s="619">
        <f t="shared" si="152"/>
        <v>0</v>
      </c>
      <c r="AA194" s="134" t="s">
        <v>147</v>
      </c>
      <c r="AB194" s="1632"/>
      <c r="AC194" s="1612"/>
      <c r="AD194" s="1633">
        <f>K194</f>
        <v>90.4</v>
      </c>
      <c r="AE194" s="1616">
        <f>L194</f>
        <v>80</v>
      </c>
      <c r="AF194" s="1632"/>
      <c r="AG194" s="1604"/>
      <c r="AH194" s="1633">
        <f t="shared" si="139"/>
        <v>90.4</v>
      </c>
      <c r="AI194" s="1576">
        <f t="shared" si="140"/>
        <v>80</v>
      </c>
      <c r="AJ194" s="1630">
        <f t="shared" si="141"/>
        <v>90.4</v>
      </c>
      <c r="AK194" s="1605">
        <f t="shared" si="142"/>
        <v>80</v>
      </c>
      <c r="AL194" s="1645">
        <f t="shared" si="143"/>
        <v>90.4</v>
      </c>
      <c r="AM194" s="616">
        <f t="shared" si="144"/>
        <v>80</v>
      </c>
      <c r="AN194" s="100"/>
      <c r="AP194" s="105"/>
      <c r="AQ194" s="105"/>
    </row>
    <row r="195" spans="1:43" ht="15" thickBot="1">
      <c r="A195" s="1450" t="s">
        <v>699</v>
      </c>
      <c r="B195" s="1111" t="s">
        <v>300</v>
      </c>
      <c r="C195" s="97" t="s">
        <v>695</v>
      </c>
      <c r="D195" s="198" t="s">
        <v>72</v>
      </c>
      <c r="E195" s="247">
        <v>12.5</v>
      </c>
      <c r="F195" s="600">
        <v>10</v>
      </c>
      <c r="G195" s="198" t="s">
        <v>44</v>
      </c>
      <c r="H195" s="247">
        <v>128.47</v>
      </c>
      <c r="I195" s="250">
        <v>96</v>
      </c>
      <c r="J195" s="102"/>
      <c r="K195" s="105"/>
      <c r="L195" s="101"/>
      <c r="M195" s="90"/>
      <c r="N195" s="75" t="s">
        <v>152</v>
      </c>
      <c r="O195" s="1653">
        <f>AB210</f>
        <v>0</v>
      </c>
      <c r="P195" s="1575"/>
      <c r="Q195" s="1653">
        <f>AD210</f>
        <v>0</v>
      </c>
      <c r="R195" s="1575"/>
      <c r="S195" s="1653">
        <f>AF210</f>
        <v>0</v>
      </c>
      <c r="T195" s="1575"/>
      <c r="U195" s="1633">
        <f t="shared" si="147"/>
        <v>0</v>
      </c>
      <c r="V195" s="1576">
        <f t="shared" si="148"/>
        <v>0</v>
      </c>
      <c r="W195" s="1632">
        <f t="shared" si="149"/>
        <v>0</v>
      </c>
      <c r="X195" s="1572">
        <f t="shared" si="150"/>
        <v>0</v>
      </c>
      <c r="Y195" s="1728">
        <f t="shared" si="151"/>
        <v>0</v>
      </c>
      <c r="Z195" s="619">
        <f t="shared" si="152"/>
        <v>0</v>
      </c>
      <c r="AA195" s="137" t="s">
        <v>187</v>
      </c>
      <c r="AB195" s="1632"/>
      <c r="AC195" s="1607"/>
      <c r="AD195" s="1632"/>
      <c r="AE195" s="1603"/>
      <c r="AF195" s="1632"/>
      <c r="AG195" s="1604"/>
      <c r="AH195" s="1633">
        <f t="shared" si="139"/>
        <v>0</v>
      </c>
      <c r="AI195" s="1576">
        <f t="shared" si="140"/>
        <v>0</v>
      </c>
      <c r="AJ195" s="1630">
        <f t="shared" si="141"/>
        <v>0</v>
      </c>
      <c r="AK195" s="1605">
        <f t="shared" si="142"/>
        <v>0</v>
      </c>
      <c r="AL195" s="1645">
        <f t="shared" si="143"/>
        <v>0</v>
      </c>
      <c r="AM195" s="616">
        <f t="shared" si="144"/>
        <v>0</v>
      </c>
      <c r="AN195" s="100"/>
      <c r="AO195" s="10"/>
      <c r="AP195" s="105"/>
      <c r="AQ195" s="105"/>
    </row>
    <row r="196" spans="1:43" ht="15" customHeight="1">
      <c r="A196" s="260" t="s">
        <v>421</v>
      </c>
      <c r="B196" s="285" t="s">
        <v>144</v>
      </c>
      <c r="C196" s="419">
        <v>200</v>
      </c>
      <c r="D196" s="198" t="s">
        <v>205</v>
      </c>
      <c r="E196" s="247">
        <v>12</v>
      </c>
      <c r="F196" s="600">
        <v>10</v>
      </c>
      <c r="G196" s="198" t="s">
        <v>72</v>
      </c>
      <c r="H196" s="247">
        <v>26.4</v>
      </c>
      <c r="I196" s="250">
        <v>20.399999999999999</v>
      </c>
      <c r="J196" s="1021" t="s">
        <v>144</v>
      </c>
      <c r="K196" s="985"/>
      <c r="L196" s="986"/>
      <c r="M196" s="90"/>
      <c r="N196" s="203" t="s">
        <v>279</v>
      </c>
      <c r="O196" s="1653">
        <f>AB216</f>
        <v>0</v>
      </c>
      <c r="P196" s="1575"/>
      <c r="Q196" s="1653">
        <f>AD216</f>
        <v>97.669999999999987</v>
      </c>
      <c r="R196" s="1575">
        <f>AE216</f>
        <v>84.4</v>
      </c>
      <c r="S196" s="1653">
        <f>AF216</f>
        <v>0</v>
      </c>
      <c r="T196" s="1575"/>
      <c r="U196" s="1633">
        <f t="shared" si="147"/>
        <v>97.669999999999987</v>
      </c>
      <c r="V196" s="1576">
        <f t="shared" si="148"/>
        <v>84.4</v>
      </c>
      <c r="W196" s="1632">
        <f t="shared" si="149"/>
        <v>97.669999999999987</v>
      </c>
      <c r="X196" s="1572">
        <f t="shared" si="150"/>
        <v>84.4</v>
      </c>
      <c r="Y196" s="1728">
        <f t="shared" si="151"/>
        <v>97.669999999999987</v>
      </c>
      <c r="Z196" s="619">
        <f t="shared" si="152"/>
        <v>84.4</v>
      </c>
      <c r="AA196" s="191" t="s">
        <v>90</v>
      </c>
      <c r="AB196" s="1632">
        <f t="shared" ref="AB196:AG196" si="153">SUM(AB184:AB195)</f>
        <v>0</v>
      </c>
      <c r="AC196" s="1613">
        <f t="shared" si="153"/>
        <v>0</v>
      </c>
      <c r="AD196" s="1632">
        <f t="shared" si="153"/>
        <v>155.69999999999999</v>
      </c>
      <c r="AE196" s="1603">
        <f t="shared" si="153"/>
        <v>132.4</v>
      </c>
      <c r="AF196" s="1632">
        <f t="shared" si="153"/>
        <v>64.97</v>
      </c>
      <c r="AG196" s="1604">
        <f t="shared" si="153"/>
        <v>48.72</v>
      </c>
      <c r="AH196" s="1633">
        <f t="shared" si="139"/>
        <v>155.69999999999999</v>
      </c>
      <c r="AI196" s="1576">
        <f t="shared" si="140"/>
        <v>132.4</v>
      </c>
      <c r="AJ196" s="1630">
        <f t="shared" si="141"/>
        <v>220.67</v>
      </c>
      <c r="AK196" s="1605">
        <f t="shared" si="142"/>
        <v>181.12</v>
      </c>
      <c r="AL196" s="1645">
        <f t="shared" si="143"/>
        <v>220.67</v>
      </c>
      <c r="AM196" s="616">
        <f t="shared" si="144"/>
        <v>181.12</v>
      </c>
      <c r="AN196" s="105"/>
      <c r="AO196" s="105"/>
      <c r="AP196" s="105"/>
      <c r="AQ196" s="105"/>
    </row>
    <row r="197" spans="1:43" ht="12.75" customHeight="1" thickBot="1">
      <c r="A197" s="1451" t="s">
        <v>646</v>
      </c>
      <c r="B197" s="755" t="s">
        <v>647</v>
      </c>
      <c r="C197" s="105"/>
      <c r="D197" s="198" t="s">
        <v>458</v>
      </c>
      <c r="E197" s="247">
        <v>20</v>
      </c>
      <c r="F197" s="250">
        <v>20</v>
      </c>
      <c r="G197" s="198" t="s">
        <v>192</v>
      </c>
      <c r="H197" s="1291">
        <v>14.4</v>
      </c>
      <c r="I197" s="1292">
        <v>12</v>
      </c>
      <c r="J197" s="1293" t="s">
        <v>497</v>
      </c>
      <c r="K197" s="998"/>
      <c r="L197" s="999"/>
      <c r="M197" s="90"/>
      <c r="N197" s="607" t="s">
        <v>304</v>
      </c>
      <c r="O197" s="1653">
        <f>AB213</f>
        <v>0</v>
      </c>
      <c r="P197" s="1579"/>
      <c r="Q197" s="1653">
        <f>AD213</f>
        <v>0</v>
      </c>
      <c r="R197" s="1579"/>
      <c r="S197" s="1653">
        <f>AF213</f>
        <v>0</v>
      </c>
      <c r="T197" s="1579"/>
      <c r="U197" s="1633">
        <f t="shared" si="147"/>
        <v>0</v>
      </c>
      <c r="V197" s="1576">
        <f t="shared" si="148"/>
        <v>0</v>
      </c>
      <c r="W197" s="1632">
        <f t="shared" si="149"/>
        <v>0</v>
      </c>
      <c r="X197" s="1572">
        <f t="shared" si="150"/>
        <v>0</v>
      </c>
      <c r="Y197" s="1728">
        <f t="shared" si="151"/>
        <v>0</v>
      </c>
      <c r="Z197" s="619">
        <f t="shared" si="152"/>
        <v>0</v>
      </c>
      <c r="AA197" s="1887" t="s">
        <v>148</v>
      </c>
      <c r="AB197" s="1632"/>
      <c r="AC197" s="1610"/>
      <c r="AD197" s="1632"/>
      <c r="AE197" s="1603"/>
      <c r="AF197" s="1632"/>
      <c r="AG197" s="1604"/>
      <c r="AH197" s="1633">
        <f t="shared" si="139"/>
        <v>0</v>
      </c>
      <c r="AI197" s="1576">
        <f t="shared" si="140"/>
        <v>0</v>
      </c>
      <c r="AJ197" s="1630">
        <f t="shared" si="141"/>
        <v>0</v>
      </c>
      <c r="AK197" s="1605">
        <f t="shared" si="142"/>
        <v>0</v>
      </c>
      <c r="AL197" s="1902">
        <f t="shared" si="143"/>
        <v>0</v>
      </c>
      <c r="AM197" s="1903">
        <f t="shared" si="144"/>
        <v>0</v>
      </c>
      <c r="AN197" s="105"/>
      <c r="AO197" s="211"/>
      <c r="AP197" s="105"/>
      <c r="AQ197" s="105"/>
    </row>
    <row r="198" spans="1:43" ht="15" customHeight="1" thickBot="1">
      <c r="A198" s="1125" t="s">
        <v>553</v>
      </c>
      <c r="B198" s="2504" t="s">
        <v>705</v>
      </c>
      <c r="C198" s="275">
        <v>30</v>
      </c>
      <c r="D198" s="263" t="s">
        <v>89</v>
      </c>
      <c r="E198" s="249">
        <v>5</v>
      </c>
      <c r="F198" s="600">
        <v>5</v>
      </c>
      <c r="G198" s="198" t="s">
        <v>97</v>
      </c>
      <c r="H198" s="276">
        <v>7.2</v>
      </c>
      <c r="I198" s="600">
        <v>7.2</v>
      </c>
      <c r="J198" s="396" t="s">
        <v>112</v>
      </c>
      <c r="K198" s="165" t="s">
        <v>113</v>
      </c>
      <c r="L198" s="166" t="s">
        <v>114</v>
      </c>
      <c r="M198" s="1154"/>
      <c r="N198" s="607" t="s">
        <v>140</v>
      </c>
      <c r="O198" s="1653"/>
      <c r="P198" s="1579"/>
      <c r="Q198" s="1653"/>
      <c r="R198" s="1575"/>
      <c r="S198" s="1653"/>
      <c r="T198" s="1575"/>
      <c r="U198" s="1633">
        <f t="shared" si="147"/>
        <v>0</v>
      </c>
      <c r="V198" s="1576">
        <f t="shared" si="148"/>
        <v>0</v>
      </c>
      <c r="W198" s="1632">
        <f t="shared" si="149"/>
        <v>0</v>
      </c>
      <c r="X198" s="1572">
        <f t="shared" si="150"/>
        <v>0</v>
      </c>
      <c r="Y198" s="1728">
        <f t="shared" si="151"/>
        <v>0</v>
      </c>
      <c r="Z198" s="619">
        <f t="shared" si="152"/>
        <v>0</v>
      </c>
      <c r="AA198" s="1887" t="s">
        <v>146</v>
      </c>
      <c r="AB198" s="1632"/>
      <c r="AC198" s="1611"/>
      <c r="AD198" s="1632"/>
      <c r="AE198" s="1616"/>
      <c r="AF198" s="1632"/>
      <c r="AG198" s="1604"/>
      <c r="AH198" s="1633">
        <f t="shared" si="139"/>
        <v>0</v>
      </c>
      <c r="AI198" s="1576">
        <f t="shared" si="140"/>
        <v>0</v>
      </c>
      <c r="AJ198" s="1630">
        <f t="shared" si="141"/>
        <v>0</v>
      </c>
      <c r="AK198" s="1605">
        <f t="shared" si="142"/>
        <v>0</v>
      </c>
      <c r="AL198" s="1902">
        <f t="shared" si="143"/>
        <v>0</v>
      </c>
      <c r="AM198" s="1903">
        <f t="shared" si="144"/>
        <v>0</v>
      </c>
      <c r="AN198" s="105"/>
      <c r="AO198" s="133"/>
      <c r="AP198" s="105"/>
      <c r="AQ198" s="105"/>
    </row>
    <row r="199" spans="1:43" ht="15" customHeight="1">
      <c r="A199" s="202" t="s">
        <v>9</v>
      </c>
      <c r="B199" s="266" t="s">
        <v>10</v>
      </c>
      <c r="C199" s="725">
        <v>40</v>
      </c>
      <c r="D199" s="198" t="s">
        <v>53</v>
      </c>
      <c r="E199" s="1424">
        <v>1</v>
      </c>
      <c r="F199" s="1425">
        <v>1</v>
      </c>
      <c r="G199" s="836" t="s">
        <v>567</v>
      </c>
      <c r="H199" s="247"/>
      <c r="I199" s="2101">
        <v>1.3140000000000001</v>
      </c>
      <c r="J199" s="136" t="s">
        <v>377</v>
      </c>
      <c r="K199" s="139">
        <v>2.8</v>
      </c>
      <c r="L199" s="140">
        <v>2.8</v>
      </c>
      <c r="M199" s="90"/>
      <c r="N199" s="607" t="s">
        <v>67</v>
      </c>
      <c r="O199" s="1653"/>
      <c r="P199" s="1575"/>
      <c r="Q199" s="1653"/>
      <c r="R199" s="1575"/>
      <c r="S199" s="1653"/>
      <c r="T199" s="1575"/>
      <c r="U199" s="1633">
        <f t="shared" si="147"/>
        <v>0</v>
      </c>
      <c r="V199" s="1576">
        <f t="shared" si="148"/>
        <v>0</v>
      </c>
      <c r="W199" s="1632">
        <f t="shared" si="149"/>
        <v>0</v>
      </c>
      <c r="X199" s="1572">
        <f t="shared" si="150"/>
        <v>0</v>
      </c>
      <c r="Y199" s="1728">
        <f t="shared" si="151"/>
        <v>0</v>
      </c>
      <c r="Z199" s="619">
        <f t="shared" si="152"/>
        <v>0</v>
      </c>
      <c r="AA199" s="135" t="s">
        <v>106</v>
      </c>
      <c r="AB199" s="1632"/>
      <c r="AC199" s="1608"/>
      <c r="AD199" s="1632"/>
      <c r="AE199" s="1615"/>
      <c r="AF199" s="1632"/>
      <c r="AG199" s="1604"/>
      <c r="AH199" s="1633">
        <f t="shared" si="139"/>
        <v>0</v>
      </c>
      <c r="AI199" s="1576">
        <f t="shared" si="140"/>
        <v>0</v>
      </c>
      <c r="AJ199" s="1630">
        <f t="shared" si="141"/>
        <v>0</v>
      </c>
      <c r="AK199" s="1605">
        <f t="shared" si="142"/>
        <v>0</v>
      </c>
      <c r="AL199" s="1645">
        <f t="shared" si="143"/>
        <v>0</v>
      </c>
      <c r="AM199" s="616">
        <f t="shared" si="144"/>
        <v>0</v>
      </c>
      <c r="AN199" s="105"/>
      <c r="AO199" s="105"/>
      <c r="AP199" s="105"/>
      <c r="AQ199" s="105"/>
    </row>
    <row r="200" spans="1:43" ht="16.5" customHeight="1">
      <c r="A200" s="202" t="s">
        <v>9</v>
      </c>
      <c r="B200" s="266" t="s">
        <v>575</v>
      </c>
      <c r="C200" s="275">
        <v>40</v>
      </c>
      <c r="D200" s="198" t="s">
        <v>193</v>
      </c>
      <c r="E200" s="247">
        <v>0.01</v>
      </c>
      <c r="F200" s="600">
        <v>0.01</v>
      </c>
      <c r="G200" s="1004" t="s">
        <v>193</v>
      </c>
      <c r="H200" s="1294">
        <v>1.9E-2</v>
      </c>
      <c r="I200" s="2767">
        <v>1.9E-2</v>
      </c>
      <c r="J200" s="199" t="s">
        <v>60</v>
      </c>
      <c r="K200" s="247">
        <v>200</v>
      </c>
      <c r="L200" s="250">
        <v>200</v>
      </c>
      <c r="M200" s="90"/>
      <c r="N200" s="609" t="s">
        <v>60</v>
      </c>
      <c r="O200" s="1653">
        <f>AB228</f>
        <v>37</v>
      </c>
      <c r="P200" s="1584">
        <f>AC228</f>
        <v>37</v>
      </c>
      <c r="Q200" s="1653">
        <f>K200</f>
        <v>200</v>
      </c>
      <c r="R200" s="1584">
        <f>L200</f>
        <v>200</v>
      </c>
      <c r="S200" s="1653">
        <f>AF228</f>
        <v>72.72</v>
      </c>
      <c r="T200" s="1579">
        <f>AG228</f>
        <v>72.72</v>
      </c>
      <c r="U200" s="1633">
        <f t="shared" si="147"/>
        <v>237</v>
      </c>
      <c r="V200" s="1576">
        <f t="shared" si="148"/>
        <v>237</v>
      </c>
      <c r="W200" s="1632">
        <f t="shared" si="149"/>
        <v>272.72000000000003</v>
      </c>
      <c r="X200" s="1572">
        <f t="shared" si="150"/>
        <v>272.72000000000003</v>
      </c>
      <c r="Y200" s="1728">
        <f t="shared" si="151"/>
        <v>309.72000000000003</v>
      </c>
      <c r="Z200" s="619">
        <f t="shared" si="152"/>
        <v>309.72000000000003</v>
      </c>
      <c r="AA200" s="191" t="s">
        <v>781</v>
      </c>
      <c r="AB200" s="1632">
        <f t="shared" ref="AB200:AG200" si="154">SUM(AB197:AB199)</f>
        <v>0</v>
      </c>
      <c r="AC200" s="1613">
        <f t="shared" si="154"/>
        <v>0</v>
      </c>
      <c r="AD200" s="1632">
        <f t="shared" si="154"/>
        <v>0</v>
      </c>
      <c r="AE200" s="1603">
        <f t="shared" si="154"/>
        <v>0</v>
      </c>
      <c r="AF200" s="1632">
        <f t="shared" si="154"/>
        <v>0</v>
      </c>
      <c r="AG200" s="1604">
        <f t="shared" si="154"/>
        <v>0</v>
      </c>
      <c r="AH200" s="1633">
        <f t="shared" si="139"/>
        <v>0</v>
      </c>
      <c r="AI200" s="1576">
        <f t="shared" si="140"/>
        <v>0</v>
      </c>
      <c r="AJ200" s="1630">
        <f t="shared" si="141"/>
        <v>0</v>
      </c>
      <c r="AK200" s="1605">
        <f t="shared" si="142"/>
        <v>0</v>
      </c>
      <c r="AL200" s="1645">
        <f t="shared" si="143"/>
        <v>0</v>
      </c>
      <c r="AM200" s="616">
        <f t="shared" si="144"/>
        <v>0</v>
      </c>
      <c r="AN200" s="105"/>
      <c r="AO200" s="105"/>
      <c r="AP200" s="105"/>
      <c r="AQ200" s="105"/>
    </row>
    <row r="201" spans="1:43" ht="14.25" customHeight="1" thickBot="1">
      <c r="A201" s="102"/>
      <c r="B201" s="968"/>
      <c r="C201" s="105"/>
      <c r="D201" s="1303" t="s">
        <v>643</v>
      </c>
      <c r="E201" s="247">
        <v>175</v>
      </c>
      <c r="F201" s="600"/>
      <c r="G201" s="365" t="s">
        <v>86</v>
      </c>
      <c r="H201" s="1294">
        <v>0.81</v>
      </c>
      <c r="I201" s="2768">
        <v>0.81</v>
      </c>
      <c r="J201" s="198" t="s">
        <v>49</v>
      </c>
      <c r="K201" s="247">
        <v>10</v>
      </c>
      <c r="L201" s="751">
        <v>10</v>
      </c>
      <c r="M201" s="90"/>
      <c r="N201" s="130" t="s">
        <v>159</v>
      </c>
      <c r="O201" s="1653"/>
      <c r="P201" s="1575"/>
      <c r="Q201" s="1653"/>
      <c r="R201" s="1575"/>
      <c r="S201" s="1653"/>
      <c r="T201" s="1575"/>
      <c r="U201" s="1633">
        <f t="shared" si="147"/>
        <v>0</v>
      </c>
      <c r="V201" s="1576">
        <f t="shared" si="148"/>
        <v>0</v>
      </c>
      <c r="W201" s="1632">
        <f t="shared" si="149"/>
        <v>0</v>
      </c>
      <c r="X201" s="1572">
        <f t="shared" si="150"/>
        <v>0</v>
      </c>
      <c r="Y201" s="1729">
        <f t="shared" si="151"/>
        <v>0</v>
      </c>
      <c r="Z201" s="617">
        <f t="shared" si="152"/>
        <v>0</v>
      </c>
      <c r="AA201" s="607" t="s">
        <v>289</v>
      </c>
      <c r="AB201" s="1632">
        <f>H190</f>
        <v>113.5</v>
      </c>
      <c r="AC201" s="1571">
        <f>C189</f>
        <v>100</v>
      </c>
      <c r="AD201" s="1632"/>
      <c r="AE201" s="1572"/>
      <c r="AF201" s="1632"/>
      <c r="AG201" s="1572"/>
      <c r="AH201" s="1633">
        <f t="shared" ref="AH201:AH228" si="155">AB201+AD201</f>
        <v>113.5</v>
      </c>
      <c r="AI201" s="1576">
        <f t="shared" ref="AI201:AI228" si="156">AC201+AE201</f>
        <v>100</v>
      </c>
      <c r="AJ201" s="1632">
        <f t="shared" ref="AJ201:AJ228" si="157">AD201+AF201</f>
        <v>0</v>
      </c>
      <c r="AK201" s="1572">
        <f t="shared" ref="AK201:AK228" si="158">AE201+AG201</f>
        <v>0</v>
      </c>
      <c r="AL201" s="1631"/>
      <c r="AN201" s="105"/>
      <c r="AO201" s="105"/>
      <c r="AP201" s="105"/>
      <c r="AQ201" s="105"/>
    </row>
    <row r="202" spans="1:43" ht="15" customHeight="1">
      <c r="A202" s="102"/>
      <c r="B202" s="968"/>
      <c r="C202" s="90"/>
      <c r="D202" s="263" t="s">
        <v>93</v>
      </c>
      <c r="E202" s="264">
        <v>2.9449999999999998</v>
      </c>
      <c r="F202" s="1011">
        <v>2.5</v>
      </c>
      <c r="G202" s="1202" t="s">
        <v>554</v>
      </c>
      <c r="H202" s="112"/>
      <c r="I202" s="112"/>
      <c r="J202" s="198" t="s">
        <v>88</v>
      </c>
      <c r="K202" s="1198">
        <v>10</v>
      </c>
      <c r="L202" s="1199">
        <v>10</v>
      </c>
      <c r="M202" s="90"/>
      <c r="N202" s="130" t="s">
        <v>65</v>
      </c>
      <c r="O202" s="1653">
        <f>E184</f>
        <v>153.22</v>
      </c>
      <c r="P202" s="1585">
        <f>F184</f>
        <v>150</v>
      </c>
      <c r="Q202" s="1653"/>
      <c r="R202" s="1585"/>
      <c r="S202" s="1744">
        <f>E208</f>
        <v>62.22</v>
      </c>
      <c r="T202" s="1595">
        <f>F208</f>
        <v>60</v>
      </c>
      <c r="U202" s="1633">
        <f t="shared" si="147"/>
        <v>153.22</v>
      </c>
      <c r="V202" s="1576">
        <f t="shared" si="148"/>
        <v>150</v>
      </c>
      <c r="W202" s="1632">
        <f t="shared" si="149"/>
        <v>62.22</v>
      </c>
      <c r="X202" s="1572">
        <f t="shared" si="150"/>
        <v>60</v>
      </c>
      <c r="Y202" s="1729">
        <f t="shared" si="151"/>
        <v>215.44</v>
      </c>
      <c r="Z202" s="617">
        <f t="shared" si="152"/>
        <v>210</v>
      </c>
      <c r="AA202" s="240" t="s">
        <v>500</v>
      </c>
      <c r="AB202" s="1632"/>
      <c r="AC202" s="1588"/>
      <c r="AD202" s="1671"/>
      <c r="AE202" s="1588"/>
      <c r="AF202" s="1671"/>
      <c r="AG202" s="1588"/>
      <c r="AH202" s="1633">
        <f t="shared" si="155"/>
        <v>0</v>
      </c>
      <c r="AI202" s="1576">
        <f t="shared" si="156"/>
        <v>0</v>
      </c>
      <c r="AJ202" s="1632">
        <f t="shared" si="157"/>
        <v>0</v>
      </c>
      <c r="AK202" s="1572">
        <f t="shared" si="158"/>
        <v>0</v>
      </c>
      <c r="AL202" s="1631"/>
      <c r="AN202" s="105"/>
      <c r="AO202" s="105"/>
      <c r="AP202" s="97"/>
      <c r="AQ202" s="105"/>
    </row>
    <row r="203" spans="1:43" ht="18" customHeight="1" thickBot="1">
      <c r="A203" s="102"/>
      <c r="B203" s="968"/>
      <c r="C203" s="90"/>
      <c r="D203" s="700"/>
      <c r="E203" s="1178"/>
      <c r="F203" s="1170"/>
      <c r="G203" s="1024" t="s">
        <v>555</v>
      </c>
      <c r="H203" s="998"/>
      <c r="I203" s="998"/>
      <c r="J203" s="102"/>
      <c r="K203" s="105"/>
      <c r="L203" s="101"/>
      <c r="M203" s="90"/>
      <c r="N203" s="130" t="s">
        <v>46</v>
      </c>
      <c r="O203" s="1653"/>
      <c r="P203" s="1585"/>
      <c r="Q203" s="1653">
        <f>H205</f>
        <v>31.2</v>
      </c>
      <c r="R203" s="1585">
        <f>I205</f>
        <v>30</v>
      </c>
      <c r="S203" s="1653"/>
      <c r="T203" s="1585"/>
      <c r="U203" s="1633">
        <f t="shared" si="147"/>
        <v>31.2</v>
      </c>
      <c r="V203" s="1576">
        <f t="shared" si="148"/>
        <v>30</v>
      </c>
      <c r="W203" s="1632">
        <f t="shared" si="149"/>
        <v>31.2</v>
      </c>
      <c r="X203" s="1572">
        <f t="shared" si="150"/>
        <v>30</v>
      </c>
      <c r="Y203" s="1729">
        <f t="shared" si="151"/>
        <v>31.2</v>
      </c>
      <c r="Z203" s="617">
        <f t="shared" si="152"/>
        <v>30</v>
      </c>
      <c r="AA203" s="240" t="s">
        <v>620</v>
      </c>
      <c r="AB203" s="1632"/>
      <c r="AC203" s="1571"/>
      <c r="AD203" s="1671"/>
      <c r="AE203" s="1571"/>
      <c r="AF203" s="1671"/>
      <c r="AG203" s="1571"/>
      <c r="AH203" s="1633">
        <f t="shared" si="155"/>
        <v>0</v>
      </c>
      <c r="AI203" s="1576">
        <f t="shared" si="156"/>
        <v>0</v>
      </c>
      <c r="AJ203" s="1632">
        <f t="shared" si="157"/>
        <v>0</v>
      </c>
      <c r="AK203" s="1572">
        <f t="shared" si="158"/>
        <v>0</v>
      </c>
      <c r="AL203" s="1648"/>
      <c r="AM203" s="10"/>
      <c r="AN203" s="105"/>
      <c r="AO203" s="105"/>
      <c r="AP203" s="103"/>
      <c r="AQ203" s="105"/>
    </row>
    <row r="204" spans="1:43" ht="16.5" customHeight="1" thickBot="1">
      <c r="A204" s="102"/>
      <c r="B204" s="968"/>
      <c r="C204" s="90"/>
      <c r="D204" s="102"/>
      <c r="E204" s="105"/>
      <c r="F204" s="101"/>
      <c r="G204" s="997" t="s">
        <v>112</v>
      </c>
      <c r="H204" s="165" t="s">
        <v>113</v>
      </c>
      <c r="I204" s="1195" t="s">
        <v>114</v>
      </c>
      <c r="J204" s="102"/>
      <c r="K204" s="105"/>
      <c r="L204" s="101"/>
      <c r="M204" s="90"/>
      <c r="N204" s="130" t="s">
        <v>70</v>
      </c>
      <c r="O204" s="1654">
        <f>H184</f>
        <v>6.52</v>
      </c>
      <c r="P204" s="1595">
        <f>I184</f>
        <v>6.52</v>
      </c>
      <c r="Q204" s="1653"/>
      <c r="R204" s="1585"/>
      <c r="S204" s="1653">
        <f>H211</f>
        <v>6.2</v>
      </c>
      <c r="T204" s="1585">
        <f>I211</f>
        <v>6.2</v>
      </c>
      <c r="U204" s="1633">
        <f t="shared" si="147"/>
        <v>6.52</v>
      </c>
      <c r="V204" s="1576">
        <f t="shared" si="148"/>
        <v>6.52</v>
      </c>
      <c r="W204" s="1632">
        <f t="shared" si="149"/>
        <v>6.2</v>
      </c>
      <c r="X204" s="1572">
        <f t="shared" si="150"/>
        <v>6.2</v>
      </c>
      <c r="Y204" s="1729">
        <f t="shared" si="151"/>
        <v>12.719999999999999</v>
      </c>
      <c r="Z204" s="617">
        <f t="shared" si="152"/>
        <v>12.719999999999999</v>
      </c>
      <c r="AA204" s="240" t="s">
        <v>499</v>
      </c>
      <c r="AB204" s="1632"/>
      <c r="AC204" s="1588"/>
      <c r="AD204" s="1671"/>
      <c r="AE204" s="1588"/>
      <c r="AF204" s="1671"/>
      <c r="AG204" s="1588"/>
      <c r="AH204" s="1633">
        <f t="shared" si="155"/>
        <v>0</v>
      </c>
      <c r="AI204" s="1576">
        <f t="shared" si="156"/>
        <v>0</v>
      </c>
      <c r="AJ204" s="1632">
        <f t="shared" si="157"/>
        <v>0</v>
      </c>
      <c r="AK204" s="1572">
        <f t="shared" si="158"/>
        <v>0</v>
      </c>
      <c r="AL204" s="209"/>
      <c r="AM204" s="105"/>
      <c r="AN204" s="105"/>
      <c r="AO204" s="105"/>
      <c r="AP204" s="103"/>
      <c r="AQ204" s="105"/>
    </row>
    <row r="205" spans="1:43" ht="13.5" customHeight="1" thickBot="1">
      <c r="A205" s="1906" t="s">
        <v>239</v>
      </c>
      <c r="B205" s="966"/>
      <c r="C205" s="1955">
        <f>C193+C194+C196+C198+C199+C200+47+153</f>
        <v>840</v>
      </c>
      <c r="D205" s="962"/>
      <c r="E205" s="998"/>
      <c r="F205" s="999"/>
      <c r="G205" s="1025" t="s">
        <v>556</v>
      </c>
      <c r="H205" s="247">
        <v>31.2</v>
      </c>
      <c r="I205" s="1016">
        <v>30</v>
      </c>
      <c r="J205" s="962"/>
      <c r="K205" s="998"/>
      <c r="L205" s="999"/>
      <c r="M205" s="90"/>
      <c r="N205" s="130" t="s">
        <v>89</v>
      </c>
      <c r="O205" s="1654">
        <f>E188+K191</f>
        <v>16.52</v>
      </c>
      <c r="P205" s="1579">
        <f>F188+L191</f>
        <v>16.52</v>
      </c>
      <c r="Q205" s="1653">
        <f>E198</f>
        <v>5</v>
      </c>
      <c r="R205" s="1579">
        <f>F198</f>
        <v>5</v>
      </c>
      <c r="S205" s="1653">
        <f>H209</f>
        <v>6.2</v>
      </c>
      <c r="T205" s="1579">
        <f>I209</f>
        <v>6.2</v>
      </c>
      <c r="U205" s="1633">
        <f t="shared" si="147"/>
        <v>21.52</v>
      </c>
      <c r="V205" s="1576">
        <f t="shared" si="148"/>
        <v>21.52</v>
      </c>
      <c r="W205" s="1632">
        <f t="shared" si="149"/>
        <v>11.2</v>
      </c>
      <c r="X205" s="1572">
        <f t="shared" si="150"/>
        <v>11.2</v>
      </c>
      <c r="Y205" s="1729">
        <f t="shared" si="151"/>
        <v>27.72</v>
      </c>
      <c r="Z205" s="617">
        <f t="shared" si="152"/>
        <v>27.72</v>
      </c>
      <c r="AA205" s="1673" t="s">
        <v>619</v>
      </c>
      <c r="AB205" s="1674">
        <f t="shared" ref="AB205:AG205" si="159">SUM(AB201:AB204)</f>
        <v>113.5</v>
      </c>
      <c r="AC205" s="1675">
        <f t="shared" si="159"/>
        <v>100</v>
      </c>
      <c r="AD205" s="1674">
        <f t="shared" si="159"/>
        <v>0</v>
      </c>
      <c r="AE205" s="1675">
        <f t="shared" si="159"/>
        <v>0</v>
      </c>
      <c r="AF205" s="1674">
        <f t="shared" si="159"/>
        <v>0</v>
      </c>
      <c r="AG205" s="1675">
        <f t="shared" si="159"/>
        <v>0</v>
      </c>
      <c r="AH205" s="1676">
        <f t="shared" si="155"/>
        <v>113.5</v>
      </c>
      <c r="AI205" s="1677">
        <f t="shared" si="156"/>
        <v>100</v>
      </c>
      <c r="AJ205" s="1678">
        <f t="shared" si="157"/>
        <v>0</v>
      </c>
      <c r="AK205" s="1604">
        <f t="shared" si="158"/>
        <v>0</v>
      </c>
      <c r="AL205" s="209"/>
      <c r="AM205" s="105"/>
      <c r="AN205" s="105"/>
      <c r="AO205" s="105"/>
      <c r="AP205" s="103"/>
      <c r="AQ205" s="105"/>
    </row>
    <row r="206" spans="1:43" ht="15" customHeight="1" thickBot="1">
      <c r="A206" s="605"/>
      <c r="B206" s="370" t="s">
        <v>287</v>
      </c>
      <c r="C206" s="1203"/>
      <c r="D206" s="1295" t="s">
        <v>604</v>
      </c>
      <c r="E206" s="1296"/>
      <c r="F206" s="988"/>
      <c r="G206" s="761"/>
      <c r="H206" s="124"/>
      <c r="I206" s="124"/>
      <c r="J206" s="1013" t="s">
        <v>562</v>
      </c>
      <c r="K206" s="124"/>
      <c r="L206" s="111"/>
      <c r="M206" s="90"/>
      <c r="N206" s="130" t="s">
        <v>97</v>
      </c>
      <c r="O206" s="1653"/>
      <c r="P206" s="1575"/>
      <c r="Q206" s="1653">
        <f>H198</f>
        <v>7.2</v>
      </c>
      <c r="R206" s="1575">
        <f>I198</f>
        <v>7.2</v>
      </c>
      <c r="S206" s="1653"/>
      <c r="T206" s="1575"/>
      <c r="U206" s="1633">
        <f t="shared" si="147"/>
        <v>7.2</v>
      </c>
      <c r="V206" s="1576">
        <f t="shared" si="148"/>
        <v>7.2</v>
      </c>
      <c r="W206" s="1632">
        <f t="shared" si="149"/>
        <v>7.2</v>
      </c>
      <c r="X206" s="1572">
        <f t="shared" si="150"/>
        <v>7.2</v>
      </c>
      <c r="Y206" s="1729">
        <f t="shared" si="151"/>
        <v>7.2</v>
      </c>
      <c r="Z206" s="617">
        <f t="shared" si="152"/>
        <v>7.2</v>
      </c>
      <c r="AA206" s="607" t="s">
        <v>622</v>
      </c>
      <c r="AB206" s="1632"/>
      <c r="AC206" s="1571"/>
      <c r="AD206" s="1671"/>
      <c r="AE206" s="1571"/>
      <c r="AF206" s="1671"/>
      <c r="AG206" s="1571"/>
      <c r="AH206" s="1633">
        <f t="shared" si="155"/>
        <v>0</v>
      </c>
      <c r="AI206" s="1576">
        <f t="shared" si="156"/>
        <v>0</v>
      </c>
      <c r="AJ206" s="1632">
        <f t="shared" si="157"/>
        <v>0</v>
      </c>
      <c r="AK206" s="1572">
        <f t="shared" si="158"/>
        <v>0</v>
      </c>
      <c r="AL206" s="209"/>
      <c r="AM206" s="105"/>
      <c r="AN206" s="105"/>
      <c r="AO206" s="105"/>
      <c r="AP206" s="103"/>
      <c r="AQ206" s="105"/>
    </row>
    <row r="207" spans="1:43" ht="11.25" customHeight="1" thickBot="1">
      <c r="A207" s="1541" t="s">
        <v>561</v>
      </c>
      <c r="B207" s="285" t="s">
        <v>558</v>
      </c>
      <c r="C207" s="976">
        <v>200</v>
      </c>
      <c r="D207" s="986" t="s">
        <v>112</v>
      </c>
      <c r="E207" s="1014" t="s">
        <v>113</v>
      </c>
      <c r="F207" s="848" t="s">
        <v>114</v>
      </c>
      <c r="G207" s="1145" t="s">
        <v>112</v>
      </c>
      <c r="H207" s="1014" t="s">
        <v>113</v>
      </c>
      <c r="I207" s="211" t="s">
        <v>114</v>
      </c>
      <c r="J207" s="1145" t="s">
        <v>112</v>
      </c>
      <c r="K207" s="982" t="s">
        <v>113</v>
      </c>
      <c r="L207" s="983" t="s">
        <v>114</v>
      </c>
      <c r="M207" s="90"/>
      <c r="N207" s="130" t="s">
        <v>213</v>
      </c>
      <c r="O207" s="1653">
        <f>P207/1000/0.04</f>
        <v>0.16299999999999998</v>
      </c>
      <c r="P207" s="1579">
        <f>F187</f>
        <v>6.52</v>
      </c>
      <c r="Q207" s="1653"/>
      <c r="R207" s="1579"/>
      <c r="S207" s="1746">
        <f>T207/1000/0.04</f>
        <v>0.156</v>
      </c>
      <c r="T207" s="1579">
        <f>I208</f>
        <v>6.24</v>
      </c>
      <c r="U207" s="1633">
        <f t="shared" si="147"/>
        <v>0.16299999999999998</v>
      </c>
      <c r="V207" s="1576">
        <f t="shared" si="148"/>
        <v>6.52</v>
      </c>
      <c r="W207" s="1632">
        <f t="shared" si="149"/>
        <v>0.156</v>
      </c>
      <c r="X207" s="1572">
        <f t="shared" si="150"/>
        <v>6.24</v>
      </c>
      <c r="Y207" s="1729">
        <f t="shared" si="151"/>
        <v>0.31899999999999995</v>
      </c>
      <c r="Z207" s="617">
        <f t="shared" si="152"/>
        <v>12.76</v>
      </c>
      <c r="AA207" s="240" t="s">
        <v>623</v>
      </c>
      <c r="AB207" s="1632"/>
      <c r="AC207" s="1588"/>
      <c r="AD207" s="1671"/>
      <c r="AE207" s="1588"/>
      <c r="AF207" s="1671"/>
      <c r="AG207" s="1588"/>
      <c r="AH207" s="1633">
        <f t="shared" si="155"/>
        <v>0</v>
      </c>
      <c r="AI207" s="1576">
        <f t="shared" si="156"/>
        <v>0</v>
      </c>
      <c r="AJ207" s="1632">
        <f t="shared" si="157"/>
        <v>0</v>
      </c>
      <c r="AK207" s="1572">
        <f t="shared" si="158"/>
        <v>0</v>
      </c>
      <c r="AL207" s="209"/>
      <c r="AM207" s="105"/>
      <c r="AN207" s="105"/>
      <c r="AO207" s="105"/>
      <c r="AP207" s="103"/>
      <c r="AQ207" s="105"/>
    </row>
    <row r="208" spans="1:43" ht="14.25" customHeight="1">
      <c r="A208" s="621" t="s">
        <v>700</v>
      </c>
      <c r="B208" s="285" t="s">
        <v>429</v>
      </c>
      <c r="C208" s="1543" t="s">
        <v>468</v>
      </c>
      <c r="D208" s="132" t="s">
        <v>99</v>
      </c>
      <c r="E208" s="1230">
        <v>62.22</v>
      </c>
      <c r="F208" s="1272">
        <v>60</v>
      </c>
      <c r="G208" s="740" t="s">
        <v>197</v>
      </c>
      <c r="H208" s="1418">
        <v>0.156</v>
      </c>
      <c r="I208" s="1131">
        <v>6.24</v>
      </c>
      <c r="J208" s="132" t="s">
        <v>100</v>
      </c>
      <c r="K208" s="131">
        <v>1</v>
      </c>
      <c r="L208" s="1131">
        <v>1</v>
      </c>
      <c r="M208" s="90"/>
      <c r="N208" s="130" t="s">
        <v>49</v>
      </c>
      <c r="O208" s="1655">
        <f>E186+K186</f>
        <v>20</v>
      </c>
      <c r="P208" s="1578">
        <f>F186+L186</f>
        <v>20</v>
      </c>
      <c r="Q208" s="1653">
        <f>K201</f>
        <v>10</v>
      </c>
      <c r="R208" s="1578">
        <f>L201</f>
        <v>10</v>
      </c>
      <c r="S208" s="1653">
        <f>E210</f>
        <v>4.8</v>
      </c>
      <c r="T208" s="1578">
        <f>F210</f>
        <v>4.8</v>
      </c>
      <c r="U208" s="1633">
        <f t="shared" si="147"/>
        <v>30</v>
      </c>
      <c r="V208" s="1576">
        <f t="shared" si="148"/>
        <v>30</v>
      </c>
      <c r="W208" s="1632">
        <f t="shared" si="149"/>
        <v>14.8</v>
      </c>
      <c r="X208" s="1572">
        <f t="shared" si="150"/>
        <v>14.8</v>
      </c>
      <c r="Y208" s="1729">
        <f t="shared" si="151"/>
        <v>34.799999999999997</v>
      </c>
      <c r="Z208" s="617">
        <f t="shared" si="152"/>
        <v>34.799999999999997</v>
      </c>
      <c r="AA208" s="240" t="s">
        <v>624</v>
      </c>
      <c r="AB208" s="1632"/>
      <c r="AC208" s="1571"/>
      <c r="AD208" s="1671"/>
      <c r="AE208" s="1571"/>
      <c r="AF208" s="1671"/>
      <c r="AG208" s="1571"/>
      <c r="AH208" s="1633">
        <f t="shared" si="155"/>
        <v>0</v>
      </c>
      <c r="AI208" s="1576">
        <f t="shared" si="156"/>
        <v>0</v>
      </c>
      <c r="AJ208" s="1632">
        <f t="shared" si="157"/>
        <v>0</v>
      </c>
      <c r="AK208" s="1572">
        <f t="shared" si="158"/>
        <v>0</v>
      </c>
      <c r="AL208" s="209"/>
      <c r="AM208" s="105"/>
      <c r="AN208" s="105"/>
      <c r="AO208" s="105"/>
      <c r="AP208" s="100"/>
      <c r="AQ208" s="105"/>
    </row>
    <row r="209" spans="1:43" ht="12.75" customHeight="1">
      <c r="A209" s="102"/>
      <c r="B209" s="757" t="s">
        <v>535</v>
      </c>
      <c r="C209" s="101"/>
      <c r="D209" s="263" t="s">
        <v>389</v>
      </c>
      <c r="E209" s="247">
        <v>10.8</v>
      </c>
      <c r="F209" s="1016">
        <v>10.8</v>
      </c>
      <c r="G209" s="266" t="s">
        <v>89</v>
      </c>
      <c r="H209" s="247">
        <v>6.2</v>
      </c>
      <c r="I209" s="250">
        <v>6.2</v>
      </c>
      <c r="J209" s="263" t="s">
        <v>88</v>
      </c>
      <c r="K209" s="264">
        <v>66</v>
      </c>
      <c r="L209" s="270">
        <v>66</v>
      </c>
      <c r="M209" s="90"/>
      <c r="N209" s="130" t="s">
        <v>160</v>
      </c>
      <c r="O209" s="1653"/>
      <c r="P209" s="1575"/>
      <c r="Q209" s="1653"/>
      <c r="R209" s="1575"/>
      <c r="S209" s="1653"/>
      <c r="T209" s="1575"/>
      <c r="U209" s="1633">
        <f t="shared" si="147"/>
        <v>0</v>
      </c>
      <c r="V209" s="1576">
        <f t="shared" si="148"/>
        <v>0</v>
      </c>
      <c r="W209" s="1632">
        <f t="shared" si="149"/>
        <v>0</v>
      </c>
      <c r="X209" s="1572">
        <f t="shared" si="150"/>
        <v>0</v>
      </c>
      <c r="Y209" s="1729">
        <f t="shared" si="151"/>
        <v>0</v>
      </c>
      <c r="Z209" s="617">
        <f t="shared" si="152"/>
        <v>0</v>
      </c>
      <c r="AA209" s="1670" t="s">
        <v>625</v>
      </c>
      <c r="AB209" s="1632"/>
      <c r="AC209" s="1588"/>
      <c r="AD209" s="1671"/>
      <c r="AE209" s="1588"/>
      <c r="AF209" s="1671"/>
      <c r="AG209" s="1588"/>
      <c r="AH209" s="1633">
        <f t="shared" si="155"/>
        <v>0</v>
      </c>
      <c r="AI209" s="1576">
        <f t="shared" si="156"/>
        <v>0</v>
      </c>
      <c r="AJ209" s="1632">
        <f t="shared" si="157"/>
        <v>0</v>
      </c>
      <c r="AK209" s="1572">
        <f t="shared" si="158"/>
        <v>0</v>
      </c>
      <c r="AL209" s="1648"/>
      <c r="AM209" s="10"/>
      <c r="AN209" s="105"/>
      <c r="AO209" s="105"/>
      <c r="AP209" s="100"/>
      <c r="AQ209" s="105"/>
    </row>
    <row r="210" spans="1:43" ht="14.25" customHeight="1">
      <c r="A210" s="102"/>
      <c r="B210" s="757" t="s">
        <v>536</v>
      </c>
      <c r="C210" s="101"/>
      <c r="D210" s="263" t="s">
        <v>49</v>
      </c>
      <c r="E210" s="247">
        <v>4.8</v>
      </c>
      <c r="F210" s="1016">
        <v>4.8</v>
      </c>
      <c r="G210" s="266" t="s">
        <v>390</v>
      </c>
      <c r="H210" s="247">
        <v>6.3</v>
      </c>
      <c r="I210" s="250">
        <v>6.3</v>
      </c>
      <c r="J210" s="198" t="s">
        <v>88</v>
      </c>
      <c r="K210" s="247">
        <v>150</v>
      </c>
      <c r="L210" s="250">
        <v>150</v>
      </c>
      <c r="M210" s="90"/>
      <c r="N210" s="130" t="s">
        <v>51</v>
      </c>
      <c r="O210" s="1653">
        <f>K184</f>
        <v>1</v>
      </c>
      <c r="P210" s="1575">
        <f>L184</f>
        <v>1</v>
      </c>
      <c r="Q210" s="1653"/>
      <c r="R210" s="1575"/>
      <c r="S210" s="1653">
        <f>K208</f>
        <v>1</v>
      </c>
      <c r="T210" s="1575">
        <f>L208</f>
        <v>1</v>
      </c>
      <c r="U210" s="1633">
        <f t="shared" si="147"/>
        <v>1</v>
      </c>
      <c r="V210" s="1576">
        <f t="shared" si="148"/>
        <v>1</v>
      </c>
      <c r="W210" s="1632">
        <f t="shared" si="149"/>
        <v>1</v>
      </c>
      <c r="X210" s="1572">
        <f t="shared" si="150"/>
        <v>1</v>
      </c>
      <c r="Y210" s="1729">
        <f t="shared" si="151"/>
        <v>2</v>
      </c>
      <c r="Z210" s="617">
        <f t="shared" si="152"/>
        <v>2</v>
      </c>
      <c r="AA210" s="1679" t="s">
        <v>621</v>
      </c>
      <c r="AB210" s="1680">
        <f t="shared" ref="AB210:AG210" si="160">SUM(AB206:AB209)</f>
        <v>0</v>
      </c>
      <c r="AC210" s="1681">
        <f t="shared" si="160"/>
        <v>0</v>
      </c>
      <c r="AD210" s="1680">
        <f t="shared" si="160"/>
        <v>0</v>
      </c>
      <c r="AE210" s="1681">
        <f t="shared" si="160"/>
        <v>0</v>
      </c>
      <c r="AF210" s="1680">
        <f t="shared" si="160"/>
        <v>0</v>
      </c>
      <c r="AG210" s="1681">
        <f t="shared" si="160"/>
        <v>0</v>
      </c>
      <c r="AH210" s="1682">
        <f t="shared" si="155"/>
        <v>0</v>
      </c>
      <c r="AI210" s="1683">
        <f t="shared" si="156"/>
        <v>0</v>
      </c>
      <c r="AJ210" s="1684">
        <f t="shared" si="157"/>
        <v>0</v>
      </c>
      <c r="AK210" s="1685">
        <f t="shared" si="158"/>
        <v>0</v>
      </c>
      <c r="AL210" s="1648"/>
      <c r="AM210" s="10"/>
      <c r="AN210" s="105"/>
      <c r="AO210" s="105"/>
      <c r="AP210" s="100"/>
      <c r="AQ210" s="105"/>
    </row>
    <row r="211" spans="1:43" ht="15.75" customHeight="1">
      <c r="A211" s="429"/>
      <c r="B211" s="1542"/>
      <c r="C211" s="178"/>
      <c r="D211" s="198" t="s">
        <v>72</v>
      </c>
      <c r="E211" s="247">
        <v>64.97</v>
      </c>
      <c r="F211" s="1016">
        <v>48.72</v>
      </c>
      <c r="G211" s="266" t="s">
        <v>101</v>
      </c>
      <c r="H211" s="247">
        <v>6.2</v>
      </c>
      <c r="I211" s="250">
        <v>6.2</v>
      </c>
      <c r="J211" s="102"/>
      <c r="K211" s="105"/>
      <c r="L211" s="101"/>
      <c r="M211" s="105"/>
      <c r="N211" s="130" t="s">
        <v>158</v>
      </c>
      <c r="O211" s="1653"/>
      <c r="P211" s="1575"/>
      <c r="Q211" s="1653">
        <f>K199</f>
        <v>2.8</v>
      </c>
      <c r="R211" s="1575">
        <f>L199</f>
        <v>2.8</v>
      </c>
      <c r="S211" s="1653"/>
      <c r="T211" s="1575"/>
      <c r="U211" s="1633">
        <f t="shared" si="147"/>
        <v>2.8</v>
      </c>
      <c r="V211" s="1576">
        <f t="shared" si="148"/>
        <v>2.8</v>
      </c>
      <c r="W211" s="1632">
        <f t="shared" si="149"/>
        <v>2.8</v>
      </c>
      <c r="X211" s="1572">
        <f t="shared" si="150"/>
        <v>2.8</v>
      </c>
      <c r="Y211" s="1729">
        <f t="shared" si="151"/>
        <v>2.8</v>
      </c>
      <c r="Z211" s="617">
        <f t="shared" si="152"/>
        <v>2.8</v>
      </c>
      <c r="AA211" s="1686" t="s">
        <v>115</v>
      </c>
      <c r="AB211" s="1671"/>
      <c r="AC211" s="1571"/>
      <c r="AD211" s="1671"/>
      <c r="AE211" s="1571"/>
      <c r="AF211" s="1671"/>
      <c r="AG211" s="1571"/>
      <c r="AH211" s="1633">
        <f t="shared" si="155"/>
        <v>0</v>
      </c>
      <c r="AI211" s="1576">
        <f t="shared" si="156"/>
        <v>0</v>
      </c>
      <c r="AJ211" s="1632">
        <f t="shared" si="157"/>
        <v>0</v>
      </c>
      <c r="AK211" s="1572">
        <f t="shared" si="158"/>
        <v>0</v>
      </c>
      <c r="AL211" s="209"/>
      <c r="AM211" s="105"/>
      <c r="AN211" s="105"/>
      <c r="AO211" s="105"/>
      <c r="AP211" s="100"/>
      <c r="AQ211" s="105"/>
    </row>
    <row r="212" spans="1:43" ht="12.75" customHeight="1" thickBot="1">
      <c r="A212" s="1906" t="s">
        <v>312</v>
      </c>
      <c r="B212" s="966"/>
      <c r="C212" s="1867">
        <f>C207+156+24</f>
        <v>380</v>
      </c>
      <c r="D212" s="692" t="s">
        <v>87</v>
      </c>
      <c r="E212" s="1018">
        <v>48.72</v>
      </c>
      <c r="F212" s="1297">
        <v>48.72</v>
      </c>
      <c r="G212" s="839" t="s">
        <v>346</v>
      </c>
      <c r="H212" s="1129">
        <v>24</v>
      </c>
      <c r="I212" s="1182">
        <v>24</v>
      </c>
      <c r="J212" s="962"/>
      <c r="K212" s="998"/>
      <c r="L212" s="999"/>
      <c r="M212" s="90"/>
      <c r="N212" s="130" t="s">
        <v>157</v>
      </c>
      <c r="O212" s="1653"/>
      <c r="P212" s="1586"/>
      <c r="Q212" s="1653"/>
      <c r="R212" s="1586"/>
      <c r="S212" s="1653"/>
      <c r="T212" s="1586"/>
      <c r="U212" s="1633">
        <f t="shared" si="147"/>
        <v>0</v>
      </c>
      <c r="V212" s="1576">
        <f t="shared" si="148"/>
        <v>0</v>
      </c>
      <c r="W212" s="1632">
        <f t="shared" si="149"/>
        <v>0</v>
      </c>
      <c r="X212" s="1572">
        <f t="shared" si="150"/>
        <v>0</v>
      </c>
      <c r="Y212" s="1729">
        <f t="shared" si="151"/>
        <v>0</v>
      </c>
      <c r="Z212" s="617">
        <f t="shared" si="152"/>
        <v>0</v>
      </c>
      <c r="AA212" s="1686" t="s">
        <v>334</v>
      </c>
      <c r="AB212" s="1671"/>
      <c r="AC212" s="1588"/>
      <c r="AD212" s="1671"/>
      <c r="AE212" s="1588"/>
      <c r="AF212" s="1671"/>
      <c r="AG212" s="1588"/>
      <c r="AH212" s="1702">
        <f t="shared" si="155"/>
        <v>0</v>
      </c>
      <c r="AI212" s="1712">
        <f t="shared" si="156"/>
        <v>0</v>
      </c>
      <c r="AJ212" s="1671">
        <f t="shared" si="157"/>
        <v>0</v>
      </c>
      <c r="AK212" s="1571">
        <f t="shared" si="158"/>
        <v>0</v>
      </c>
      <c r="AL212" s="1649"/>
      <c r="AM212" s="95"/>
      <c r="AN212" s="105"/>
      <c r="AO212" s="105"/>
      <c r="AP212" s="100"/>
      <c r="AQ212" s="105"/>
    </row>
    <row r="213" spans="1:43" ht="15" customHeight="1">
      <c r="A213" s="105"/>
      <c r="B213" s="114"/>
      <c r="C213" s="105"/>
      <c r="D213" s="100"/>
      <c r="E213" s="99"/>
      <c r="F213" s="143"/>
      <c r="G213" s="105"/>
      <c r="H213" s="105"/>
      <c r="I213" s="105"/>
      <c r="J213" s="105"/>
      <c r="K213" s="99"/>
      <c r="L213" s="90"/>
      <c r="M213" s="90"/>
      <c r="N213" s="130" t="s">
        <v>83</v>
      </c>
      <c r="O213" s="1653"/>
      <c r="P213" s="1586"/>
      <c r="Q213" s="1653"/>
      <c r="R213" s="1586"/>
      <c r="S213" s="1653"/>
      <c r="T213" s="1586"/>
      <c r="U213" s="1633">
        <f t="shared" si="147"/>
        <v>0</v>
      </c>
      <c r="V213" s="1576">
        <f t="shared" si="148"/>
        <v>0</v>
      </c>
      <c r="W213" s="1632">
        <f t="shared" si="149"/>
        <v>0</v>
      </c>
      <c r="X213" s="1572">
        <f t="shared" si="150"/>
        <v>0</v>
      </c>
      <c r="Y213" s="1729">
        <f t="shared" si="151"/>
        <v>0</v>
      </c>
      <c r="Z213" s="617">
        <f t="shared" si="152"/>
        <v>0</v>
      </c>
      <c r="AA213" s="1687" t="s">
        <v>611</v>
      </c>
      <c r="AB213" s="1688">
        <f t="shared" ref="AB213:AG213" si="161">SUM(AB211:AB212)</f>
        <v>0</v>
      </c>
      <c r="AC213" s="1689">
        <f t="shared" si="161"/>
        <v>0</v>
      </c>
      <c r="AD213" s="1688">
        <f t="shared" si="161"/>
        <v>0</v>
      </c>
      <c r="AE213" s="1689">
        <f t="shared" si="161"/>
        <v>0</v>
      </c>
      <c r="AF213" s="1688">
        <f t="shared" si="161"/>
        <v>0</v>
      </c>
      <c r="AG213" s="1689">
        <f t="shared" si="161"/>
        <v>0</v>
      </c>
      <c r="AH213" s="1690">
        <f t="shared" si="155"/>
        <v>0</v>
      </c>
      <c r="AI213" s="1691">
        <f t="shared" si="156"/>
        <v>0</v>
      </c>
      <c r="AJ213" s="1692">
        <f t="shared" si="157"/>
        <v>0</v>
      </c>
      <c r="AK213" s="1693">
        <f t="shared" si="158"/>
        <v>0</v>
      </c>
      <c r="AL213" s="14"/>
      <c r="AM213" s="14"/>
      <c r="AN213" s="105"/>
      <c r="AO213" s="105"/>
      <c r="AP213" s="100"/>
      <c r="AQ213" s="105"/>
    </row>
    <row r="214" spans="1:43" ht="15" customHeight="1">
      <c r="A214" s="115"/>
      <c r="B214" s="100"/>
      <c r="C214" s="97"/>
      <c r="D214" s="100"/>
      <c r="E214" s="99"/>
      <c r="F214" s="143"/>
      <c r="G214" s="105"/>
      <c r="H214" s="105"/>
      <c r="I214" s="105"/>
      <c r="J214" s="105"/>
      <c r="K214" s="99"/>
      <c r="L214" s="90"/>
      <c r="M214" s="90"/>
      <c r="N214" s="130" t="s">
        <v>53</v>
      </c>
      <c r="O214" s="1653"/>
      <c r="P214" s="1586"/>
      <c r="Q214" s="1653">
        <f>E199</f>
        <v>1</v>
      </c>
      <c r="R214" s="1586">
        <f>F199</f>
        <v>1</v>
      </c>
      <c r="S214" s="1653"/>
      <c r="T214" s="1586"/>
      <c r="U214" s="1633">
        <f t="shared" si="147"/>
        <v>1</v>
      </c>
      <c r="V214" s="1576">
        <f t="shared" si="148"/>
        <v>1</v>
      </c>
      <c r="W214" s="1632">
        <f t="shared" si="149"/>
        <v>1</v>
      </c>
      <c r="X214" s="1572">
        <f t="shared" si="150"/>
        <v>1</v>
      </c>
      <c r="Y214" s="1729">
        <f t="shared" si="151"/>
        <v>1</v>
      </c>
      <c r="Z214" s="617">
        <f t="shared" si="152"/>
        <v>1</v>
      </c>
      <c r="AA214" s="1686" t="s">
        <v>335</v>
      </c>
      <c r="AB214" s="1671"/>
      <c r="AC214" s="1588"/>
      <c r="AD214" s="1671">
        <f>E202</f>
        <v>2.9449999999999998</v>
      </c>
      <c r="AE214" s="1588">
        <f>F202</f>
        <v>2.5</v>
      </c>
      <c r="AF214" s="1671"/>
      <c r="AG214" s="1588"/>
      <c r="AH214" s="1702">
        <f t="shared" si="155"/>
        <v>2.9449999999999998</v>
      </c>
      <c r="AI214" s="1712">
        <f t="shared" si="156"/>
        <v>2.5</v>
      </c>
      <c r="AJ214" s="1671">
        <f t="shared" si="157"/>
        <v>2.9449999999999998</v>
      </c>
      <c r="AK214" s="1571">
        <f t="shared" si="158"/>
        <v>2.5</v>
      </c>
      <c r="AL214" s="1569"/>
      <c r="AM214" s="96"/>
      <c r="AN214" s="105"/>
      <c r="AO214" s="105"/>
      <c r="AP214" s="100"/>
      <c r="AQ214" s="105"/>
    </row>
    <row r="215" spans="1:43" ht="12.75" customHeight="1">
      <c r="A215" s="105"/>
      <c r="B215" s="114"/>
      <c r="C215" s="105"/>
      <c r="G215" s="226"/>
      <c r="H215" s="105"/>
      <c r="I215" s="105"/>
      <c r="J215" s="105"/>
      <c r="K215" s="99"/>
      <c r="L215" s="90"/>
      <c r="M215" s="90"/>
      <c r="N215" s="130" t="s">
        <v>133</v>
      </c>
      <c r="O215" s="1653"/>
      <c r="P215" s="1586"/>
      <c r="Q215" s="1653"/>
      <c r="R215" s="1586"/>
      <c r="S215" s="1653"/>
      <c r="T215" s="1586"/>
      <c r="U215" s="1633">
        <f t="shared" si="147"/>
        <v>0</v>
      </c>
      <c r="V215" s="1576">
        <f t="shared" si="148"/>
        <v>0</v>
      </c>
      <c r="W215" s="1632">
        <f t="shared" si="149"/>
        <v>0</v>
      </c>
      <c r="X215" s="1572">
        <f t="shared" si="150"/>
        <v>0</v>
      </c>
      <c r="Y215" s="1729">
        <f t="shared" si="151"/>
        <v>0</v>
      </c>
      <c r="Z215" s="617">
        <f t="shared" si="152"/>
        <v>0</v>
      </c>
      <c r="AA215" s="1686" t="s">
        <v>175</v>
      </c>
      <c r="AB215" s="1671"/>
      <c r="AC215" s="1588"/>
      <c r="AD215" s="1671">
        <f>H194</f>
        <v>94.724999999999994</v>
      </c>
      <c r="AE215" s="1705">
        <f>I194</f>
        <v>81.900000000000006</v>
      </c>
      <c r="AF215" s="1671"/>
      <c r="AG215" s="1588"/>
      <c r="AH215" s="1702">
        <f t="shared" si="155"/>
        <v>94.724999999999994</v>
      </c>
      <c r="AI215" s="1712">
        <f t="shared" si="156"/>
        <v>81.900000000000006</v>
      </c>
      <c r="AJ215" s="1671">
        <f t="shared" si="157"/>
        <v>94.724999999999994</v>
      </c>
      <c r="AK215" s="1571">
        <f t="shared" si="158"/>
        <v>81.900000000000006</v>
      </c>
      <c r="AL215" s="97"/>
      <c r="AM215" s="97"/>
      <c r="AN215" s="105"/>
      <c r="AO215" s="105"/>
      <c r="AP215" s="100"/>
      <c r="AQ215" s="105"/>
    </row>
    <row r="216" spans="1:43" ht="12.75" customHeight="1">
      <c r="A216" s="105"/>
      <c r="B216" s="114"/>
      <c r="C216" s="105"/>
      <c r="G216" s="105"/>
      <c r="H216" s="105"/>
      <c r="I216" s="105"/>
      <c r="J216" s="105"/>
      <c r="K216" s="115"/>
      <c r="L216" s="90"/>
      <c r="M216" s="90"/>
      <c r="N216" s="422" t="s">
        <v>201</v>
      </c>
      <c r="O216" s="1668">
        <f t="shared" ref="O216:T216" si="162">O217+O218+O219+O220</f>
        <v>0</v>
      </c>
      <c r="P216" s="1587">
        <f t="shared" si="162"/>
        <v>0</v>
      </c>
      <c r="Q216" s="1668">
        <f t="shared" si="162"/>
        <v>1.343</v>
      </c>
      <c r="R216" s="1587">
        <f t="shared" si="162"/>
        <v>1.343</v>
      </c>
      <c r="S216" s="1668">
        <f t="shared" si="162"/>
        <v>0</v>
      </c>
      <c r="T216" s="1587">
        <f t="shared" si="162"/>
        <v>0</v>
      </c>
      <c r="U216" s="1633">
        <f t="shared" si="147"/>
        <v>1.343</v>
      </c>
      <c r="V216" s="1576">
        <f t="shared" si="148"/>
        <v>1.343</v>
      </c>
      <c r="W216" s="1726">
        <f t="shared" si="149"/>
        <v>1.343</v>
      </c>
      <c r="X216" s="1593">
        <f t="shared" si="150"/>
        <v>1.343</v>
      </c>
      <c r="Y216" s="1729">
        <f t="shared" si="151"/>
        <v>1.343</v>
      </c>
      <c r="Z216" s="617">
        <f t="shared" si="152"/>
        <v>1.343</v>
      </c>
      <c r="AA216" s="1694" t="s">
        <v>71</v>
      </c>
      <c r="AB216" s="1695">
        <f t="shared" ref="AB216:AG216" si="163">SUM(AB214:AB215)</f>
        <v>0</v>
      </c>
      <c r="AC216" s="1696">
        <f t="shared" si="163"/>
        <v>0</v>
      </c>
      <c r="AD216" s="1695">
        <f t="shared" si="163"/>
        <v>97.669999999999987</v>
      </c>
      <c r="AE216" s="1696">
        <f t="shared" si="163"/>
        <v>84.4</v>
      </c>
      <c r="AF216" s="1695">
        <f t="shared" si="163"/>
        <v>0</v>
      </c>
      <c r="AG216" s="1696">
        <f t="shared" si="163"/>
        <v>0</v>
      </c>
      <c r="AH216" s="1697">
        <f t="shared" si="155"/>
        <v>97.669999999999987</v>
      </c>
      <c r="AI216" s="1698">
        <f t="shared" si="156"/>
        <v>84.4</v>
      </c>
      <c r="AJ216" s="1699">
        <f t="shared" si="157"/>
        <v>97.669999999999987</v>
      </c>
      <c r="AK216" s="1700">
        <f t="shared" si="158"/>
        <v>84.4</v>
      </c>
      <c r="AL216" s="209"/>
      <c r="AM216" s="105"/>
      <c r="AN216" s="105"/>
      <c r="AO216" s="105"/>
      <c r="AP216" s="128"/>
      <c r="AQ216" s="105"/>
    </row>
    <row r="217" spans="1:43" ht="12" customHeight="1">
      <c r="A217" s="105"/>
      <c r="B217" s="114"/>
      <c r="C217" s="105"/>
      <c r="G217" s="226"/>
      <c r="H217" s="105"/>
      <c r="I217" s="105"/>
      <c r="J217" s="105"/>
      <c r="K217" s="109"/>
      <c r="L217" s="90"/>
      <c r="M217" s="90"/>
      <c r="N217" s="423" t="s">
        <v>193</v>
      </c>
      <c r="O217" s="1653"/>
      <c r="P217" s="1589">
        <f>I191</f>
        <v>0</v>
      </c>
      <c r="Q217" s="1653">
        <f>E200+H200</f>
        <v>2.8999999999999998E-2</v>
      </c>
      <c r="R217" s="1589">
        <f>F200+I200</f>
        <v>2.8999999999999998E-2</v>
      </c>
      <c r="S217" s="1653"/>
      <c r="T217" s="1589"/>
      <c r="U217" s="1721"/>
      <c r="V217" s="1589"/>
      <c r="W217" s="1721"/>
      <c r="X217" s="1589"/>
      <c r="Y217" s="1730"/>
      <c r="Z217" s="618"/>
      <c r="AA217" s="1701" t="s">
        <v>186</v>
      </c>
      <c r="AB217" s="1671"/>
      <c r="AC217" s="1588"/>
      <c r="AD217" s="1671"/>
      <c r="AE217" s="1588"/>
      <c r="AF217" s="1671"/>
      <c r="AG217" s="1588"/>
      <c r="AH217" s="1702">
        <f t="shared" si="155"/>
        <v>0</v>
      </c>
      <c r="AI217" s="1712">
        <f t="shared" si="156"/>
        <v>0</v>
      </c>
      <c r="AJ217" s="1671">
        <f t="shared" si="157"/>
        <v>0</v>
      </c>
      <c r="AK217" s="1571">
        <f t="shared" si="158"/>
        <v>0</v>
      </c>
      <c r="AL217" s="209"/>
      <c r="AM217" s="105"/>
      <c r="AN217" s="105"/>
      <c r="AO217" s="105"/>
      <c r="AP217" s="100"/>
      <c r="AQ217" s="105"/>
    </row>
    <row r="218" spans="1:43" ht="12.75" customHeight="1">
      <c r="A218" s="105"/>
      <c r="B218" s="100"/>
      <c r="C218" s="97"/>
      <c r="D218" s="10"/>
      <c r="G218" s="105"/>
      <c r="H218" s="105"/>
      <c r="I218" s="105"/>
      <c r="J218" s="105"/>
      <c r="K218" s="105"/>
      <c r="L218" s="90"/>
      <c r="M218" s="90"/>
      <c r="N218" s="1504" t="s">
        <v>567</v>
      </c>
      <c r="O218" s="1653"/>
      <c r="P218" s="1590"/>
      <c r="Q218" s="1744">
        <f>I199</f>
        <v>1.3140000000000001</v>
      </c>
      <c r="R218" s="1590">
        <f>I199</f>
        <v>1.3140000000000001</v>
      </c>
      <c r="S218" s="1653"/>
      <c r="T218" s="1590"/>
      <c r="U218" s="1722"/>
      <c r="V218" s="1590"/>
      <c r="W218" s="1722"/>
      <c r="X218" s="1590"/>
      <c r="Y218" s="1631"/>
      <c r="AA218" s="1701" t="s">
        <v>75</v>
      </c>
      <c r="AB218" s="1671"/>
      <c r="AC218" s="1588"/>
      <c r="AD218" s="1671">
        <f>E197</f>
        <v>20</v>
      </c>
      <c r="AE218" s="1588">
        <f>F197</f>
        <v>20</v>
      </c>
      <c r="AF218" s="1671"/>
      <c r="AG218" s="1588"/>
      <c r="AH218" s="1702">
        <f t="shared" si="155"/>
        <v>20</v>
      </c>
      <c r="AI218" s="1712">
        <f t="shared" si="156"/>
        <v>20</v>
      </c>
      <c r="AJ218" s="1671">
        <f t="shared" si="157"/>
        <v>20</v>
      </c>
      <c r="AK218" s="1571">
        <f t="shared" si="158"/>
        <v>20</v>
      </c>
      <c r="AL218" s="1648"/>
      <c r="AM218" s="10"/>
      <c r="AN218" s="105"/>
      <c r="AO218" s="105"/>
      <c r="AP218" s="105"/>
      <c r="AQ218" s="105"/>
    </row>
    <row r="219" spans="1:43" ht="14.25" customHeight="1">
      <c r="A219" s="105"/>
      <c r="B219" s="100"/>
      <c r="C219" s="97"/>
      <c r="D219" s="10"/>
      <c r="G219" s="105"/>
      <c r="H219" s="105"/>
      <c r="I219" s="105"/>
      <c r="J219" s="105"/>
      <c r="K219" s="105"/>
      <c r="L219" s="90"/>
      <c r="M219" s="90"/>
      <c r="N219" s="430" t="s">
        <v>343</v>
      </c>
      <c r="O219" s="1717"/>
      <c r="P219" s="1591"/>
      <c r="Q219" s="1717"/>
      <c r="R219" s="1591"/>
      <c r="S219" s="1717"/>
      <c r="T219" s="1591"/>
      <c r="U219" s="1724"/>
      <c r="V219" s="1591"/>
      <c r="W219" s="1724"/>
      <c r="X219" s="1591"/>
      <c r="Y219" s="1631"/>
      <c r="AA219" s="1701" t="s">
        <v>77</v>
      </c>
      <c r="AB219" s="1702"/>
      <c r="AC219" s="1703"/>
      <c r="AD219" s="1702"/>
      <c r="AE219" s="1703"/>
      <c r="AF219" s="1702">
        <f>E209</f>
        <v>10.8</v>
      </c>
      <c r="AG219" s="1749">
        <f>F209</f>
        <v>10.8</v>
      </c>
      <c r="AH219" s="1702">
        <f t="shared" si="155"/>
        <v>0</v>
      </c>
      <c r="AI219" s="1712">
        <f t="shared" si="156"/>
        <v>0</v>
      </c>
      <c r="AJ219" s="1671">
        <f t="shared" si="157"/>
        <v>10.8</v>
      </c>
      <c r="AK219" s="1571">
        <f t="shared" si="158"/>
        <v>10.8</v>
      </c>
      <c r="AL219" s="1648"/>
      <c r="AM219" s="10"/>
      <c r="AN219" s="105"/>
      <c r="AO219" s="105"/>
      <c r="AP219" s="105"/>
      <c r="AQ219" s="105"/>
    </row>
    <row r="220" spans="1:43">
      <c r="A220" s="105"/>
      <c r="B220" s="110"/>
      <c r="C220" s="97"/>
      <c r="D220" s="10"/>
      <c r="G220" s="105"/>
      <c r="H220" s="105"/>
      <c r="I220" s="105"/>
      <c r="J220" s="105"/>
      <c r="K220" s="218"/>
      <c r="L220" s="90"/>
      <c r="M220" s="90"/>
      <c r="N220" s="1716" t="s">
        <v>156</v>
      </c>
      <c r="O220" s="1720"/>
      <c r="P220" s="1718"/>
      <c r="Q220" s="1720"/>
      <c r="R220" s="1718"/>
      <c r="S220" s="1720"/>
      <c r="T220" s="1718"/>
      <c r="U220" s="1723"/>
      <c r="V220" s="1718"/>
      <c r="W220" s="1723"/>
      <c r="X220" s="1718"/>
      <c r="Y220" s="2610" t="s">
        <v>784</v>
      </c>
      <c r="AA220" s="1701" t="s">
        <v>78</v>
      </c>
      <c r="AB220" s="1671"/>
      <c r="AC220" s="1703"/>
      <c r="AD220" s="1671"/>
      <c r="AE220" s="1703"/>
      <c r="AF220" s="1671"/>
      <c r="AG220" s="1703"/>
      <c r="AH220" s="1702">
        <f t="shared" si="155"/>
        <v>0</v>
      </c>
      <c r="AI220" s="1712">
        <f t="shared" si="156"/>
        <v>0</v>
      </c>
      <c r="AJ220" s="1671">
        <f t="shared" si="157"/>
        <v>0</v>
      </c>
      <c r="AK220" s="1571">
        <f t="shared" si="158"/>
        <v>0</v>
      </c>
      <c r="AL220" s="1648"/>
      <c r="AM220" s="10"/>
      <c r="AN220" s="105"/>
      <c r="AO220" s="105"/>
      <c r="AP220" s="105"/>
      <c r="AQ220" s="105"/>
    </row>
    <row r="221" spans="1:43">
      <c r="A221" s="105"/>
      <c r="B221" s="100"/>
      <c r="C221" s="97"/>
      <c r="D221" s="10"/>
      <c r="G221" s="105"/>
      <c r="H221" s="105"/>
      <c r="I221" s="105"/>
      <c r="J221" s="105"/>
      <c r="K221" s="231"/>
      <c r="L221" s="90"/>
      <c r="M221" s="90"/>
      <c r="N221" s="255" t="s">
        <v>110</v>
      </c>
      <c r="O221" s="610">
        <f>E189</f>
        <v>6.52</v>
      </c>
      <c r="P221" s="1576">
        <f>F189</f>
        <v>6.52</v>
      </c>
      <c r="Q221" s="240"/>
      <c r="R221" s="1719"/>
      <c r="S221" s="240">
        <f>H210</f>
        <v>6.3</v>
      </c>
      <c r="T221" s="1719">
        <f>I210</f>
        <v>6.3</v>
      </c>
      <c r="U221" s="1634"/>
      <c r="V221" s="1719"/>
      <c r="W221" s="1634"/>
      <c r="X221" s="1719"/>
      <c r="Y221" s="280">
        <f>F195+F196+I196+I197+L194+F211</f>
        <v>181.12</v>
      </c>
      <c r="Z221" s="103"/>
      <c r="AA221" s="1701" t="s">
        <v>79</v>
      </c>
      <c r="AB221" s="1671"/>
      <c r="AC221" s="1582"/>
      <c r="AD221" s="1671"/>
      <c r="AE221" s="1582"/>
      <c r="AF221" s="1671"/>
      <c r="AG221" s="1582"/>
      <c r="AH221" s="1702">
        <f t="shared" si="155"/>
        <v>0</v>
      </c>
      <c r="AI221" s="1712">
        <f t="shared" si="156"/>
        <v>0</v>
      </c>
      <c r="AJ221" s="1671">
        <f t="shared" si="157"/>
        <v>0</v>
      </c>
      <c r="AK221" s="1571">
        <f t="shared" si="158"/>
        <v>0</v>
      </c>
      <c r="AL221" s="1648"/>
      <c r="AM221" s="10"/>
      <c r="AN221" s="105"/>
      <c r="AO221" s="105"/>
      <c r="AP221" s="105"/>
      <c r="AQ221" s="105"/>
    </row>
    <row r="222" spans="1:43" ht="15" customHeight="1">
      <c r="A222" s="105"/>
      <c r="B222" s="100"/>
      <c r="C222" s="97"/>
      <c r="D222" s="10"/>
      <c r="G222" s="105"/>
      <c r="H222" s="105"/>
      <c r="I222" s="105"/>
      <c r="J222" s="105"/>
      <c r="K222" s="90"/>
      <c r="L222" s="90"/>
      <c r="M222" s="90"/>
      <c r="N222" s="10"/>
      <c r="P222" s="1570"/>
      <c r="R222" s="1570"/>
      <c r="T222" s="1570"/>
      <c r="U222" s="1638"/>
      <c r="V222" s="1570"/>
      <c r="W222" s="1638"/>
      <c r="X222" s="1570"/>
      <c r="Y222" s="1648"/>
      <c r="Z222" s="10"/>
      <c r="AA222" s="1701" t="s">
        <v>81</v>
      </c>
      <c r="AB222" s="1671"/>
      <c r="AC222" s="1583"/>
      <c r="AD222" s="1671"/>
      <c r="AE222" s="1582"/>
      <c r="AF222" s="1671"/>
      <c r="AG222" s="1582"/>
      <c r="AH222" s="1702">
        <f t="shared" si="155"/>
        <v>0</v>
      </c>
      <c r="AI222" s="1712">
        <f t="shared" si="156"/>
        <v>0</v>
      </c>
      <c r="AJ222" s="1671">
        <f t="shared" si="157"/>
        <v>0</v>
      </c>
      <c r="AK222" s="1571">
        <f t="shared" si="158"/>
        <v>0</v>
      </c>
      <c r="AL222" s="1648"/>
      <c r="AM222" s="10"/>
      <c r="AN222" s="105"/>
      <c r="AO222" s="105"/>
      <c r="AP222" s="105"/>
      <c r="AQ222" s="105"/>
    </row>
    <row r="223" spans="1:43" ht="13.5" customHeight="1">
      <c r="A223" s="105"/>
      <c r="B223" s="99"/>
      <c r="C223" s="97"/>
      <c r="D223" s="10"/>
      <c r="G223" s="105"/>
      <c r="H223" s="105"/>
      <c r="I223" s="105"/>
      <c r="J223" s="105"/>
      <c r="K223" s="90"/>
      <c r="L223" s="90"/>
      <c r="M223" s="90"/>
      <c r="N223" s="10"/>
      <c r="P223" s="1570"/>
      <c r="R223" s="1570"/>
      <c r="T223" s="1570"/>
      <c r="U223" s="1638"/>
      <c r="V223" s="1570"/>
      <c r="W223" s="1638"/>
      <c r="X223" s="1570"/>
      <c r="Y223" s="1648"/>
      <c r="Z223" s="10"/>
      <c r="AA223" s="1701" t="s">
        <v>82</v>
      </c>
      <c r="AB223" s="1671"/>
      <c r="AC223" s="1588"/>
      <c r="AD223" s="1671"/>
      <c r="AE223" s="1588"/>
      <c r="AF223" s="1671"/>
      <c r="AG223" s="1588"/>
      <c r="AH223" s="1702">
        <f t="shared" si="155"/>
        <v>0</v>
      </c>
      <c r="AI223" s="1712">
        <f t="shared" si="156"/>
        <v>0</v>
      </c>
      <c r="AJ223" s="1671">
        <f t="shared" si="157"/>
        <v>0</v>
      </c>
      <c r="AK223" s="1571">
        <f t="shared" si="158"/>
        <v>0</v>
      </c>
      <c r="AL223" s="14"/>
      <c r="AM223" s="14"/>
      <c r="AN223" s="105"/>
      <c r="AO223" s="105"/>
      <c r="AP223" s="105"/>
      <c r="AQ223" s="105"/>
    </row>
    <row r="224" spans="1:43" ht="13.5" customHeight="1">
      <c r="A224" s="105"/>
      <c r="B224" s="349"/>
      <c r="C224" s="14"/>
      <c r="D224" s="105"/>
      <c r="E224" s="105"/>
      <c r="F224" s="105"/>
      <c r="G224" s="105"/>
      <c r="H224" s="105"/>
      <c r="I224" s="105"/>
      <c r="J224" s="105"/>
      <c r="K224" s="90"/>
      <c r="L224" s="90"/>
      <c r="M224" s="90"/>
      <c r="N224" s="100"/>
      <c r="P224" s="1566"/>
      <c r="R224" s="1521"/>
      <c r="T224" s="1570"/>
      <c r="U224" s="1638"/>
      <c r="V224" s="1570"/>
      <c r="W224" s="1638"/>
      <c r="X224" s="1570"/>
      <c r="Y224" s="1648"/>
      <c r="Z224" s="10"/>
      <c r="AA224" s="1701" t="s">
        <v>84</v>
      </c>
      <c r="AB224" s="1704"/>
      <c r="AC224" s="1705"/>
      <c r="AD224" s="1704"/>
      <c r="AE224" s="1705"/>
      <c r="AF224" s="1704"/>
      <c r="AG224" s="1705"/>
      <c r="AH224" s="1702">
        <f t="shared" si="155"/>
        <v>0</v>
      </c>
      <c r="AI224" s="1712">
        <f t="shared" si="156"/>
        <v>0</v>
      </c>
      <c r="AJ224" s="1671">
        <f t="shared" si="157"/>
        <v>0</v>
      </c>
      <c r="AK224" s="1571">
        <f t="shared" si="158"/>
        <v>0</v>
      </c>
      <c r="AL224" s="14"/>
      <c r="AM224" s="14"/>
      <c r="AN224" s="105"/>
      <c r="AO224" s="105"/>
      <c r="AP224" s="105"/>
      <c r="AQ224" s="105"/>
    </row>
    <row r="225" spans="1:43" ht="14.25" customHeight="1">
      <c r="A225" s="105"/>
      <c r="B225" s="7"/>
      <c r="C225" s="14"/>
      <c r="D225" s="105"/>
      <c r="E225" s="105"/>
      <c r="F225" s="105"/>
      <c r="G225" s="105"/>
      <c r="H225" s="105"/>
      <c r="I225" s="105"/>
      <c r="J225" s="90"/>
      <c r="K225" s="90"/>
      <c r="L225" s="90"/>
      <c r="M225" s="90"/>
      <c r="R225" s="1570"/>
      <c r="T225" s="1570"/>
      <c r="U225" s="1638"/>
      <c r="V225" s="1570"/>
      <c r="W225" s="1638"/>
      <c r="X225" s="1570"/>
      <c r="Y225" s="1648"/>
      <c r="Z225" s="10"/>
      <c r="AA225" s="1711" t="s">
        <v>626</v>
      </c>
      <c r="AB225" s="1709">
        <f t="shared" ref="AB225:AG225" si="164">SUM(AB217:AB224)</f>
        <v>0</v>
      </c>
      <c r="AC225" s="1710">
        <f t="shared" si="164"/>
        <v>0</v>
      </c>
      <c r="AD225" s="1709">
        <f t="shared" si="164"/>
        <v>20</v>
      </c>
      <c r="AE225" s="1710">
        <f t="shared" si="164"/>
        <v>20</v>
      </c>
      <c r="AF225" s="1709">
        <f t="shared" si="164"/>
        <v>10.8</v>
      </c>
      <c r="AG225" s="1710">
        <f t="shared" si="164"/>
        <v>10.8</v>
      </c>
      <c r="AH225" s="1707">
        <f t="shared" si="155"/>
        <v>20</v>
      </c>
      <c r="AI225" s="1708">
        <f t="shared" si="156"/>
        <v>20</v>
      </c>
      <c r="AJ225" s="1709">
        <f t="shared" si="157"/>
        <v>30.8</v>
      </c>
      <c r="AK225" s="1710">
        <f t="shared" si="158"/>
        <v>30.8</v>
      </c>
      <c r="AL225" s="14"/>
      <c r="AM225" s="14"/>
      <c r="AN225" s="105"/>
      <c r="AO225" s="105"/>
      <c r="AP225" s="105"/>
      <c r="AQ225" s="105"/>
    </row>
    <row r="226" spans="1:43" ht="12.75" customHeight="1">
      <c r="A226" s="90"/>
      <c r="B226" s="7"/>
      <c r="C226" s="14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R226" s="1570"/>
      <c r="T226" s="1570"/>
      <c r="U226" s="1638"/>
      <c r="V226" s="1570"/>
      <c r="W226" s="1638"/>
      <c r="X226" s="1570"/>
      <c r="Y226" s="1648"/>
      <c r="Z226" s="10"/>
      <c r="AA226" s="1686" t="s">
        <v>87</v>
      </c>
      <c r="AB226" s="1671"/>
      <c r="AC226" s="1571"/>
      <c r="AD226" s="1671"/>
      <c r="AE226" s="1571"/>
      <c r="AF226" s="1671">
        <f>E212</f>
        <v>48.72</v>
      </c>
      <c r="AG226" s="1571">
        <f>F212</f>
        <v>48.72</v>
      </c>
      <c r="AH226" s="1633">
        <f t="shared" si="155"/>
        <v>0</v>
      </c>
      <c r="AI226" s="1576">
        <f t="shared" si="156"/>
        <v>0</v>
      </c>
      <c r="AJ226" s="1632">
        <f t="shared" si="157"/>
        <v>48.72</v>
      </c>
      <c r="AK226" s="1572">
        <f t="shared" si="158"/>
        <v>48.72</v>
      </c>
      <c r="AL226" s="14"/>
      <c r="AM226" s="14"/>
      <c r="AN226" s="105"/>
      <c r="AO226" s="105"/>
      <c r="AP226" s="105"/>
      <c r="AQ226" s="105"/>
    </row>
    <row r="227" spans="1:43" ht="14.25" customHeight="1">
      <c r="A227" s="90"/>
      <c r="B227" s="7"/>
      <c r="C227" s="14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R227" s="1570"/>
      <c r="T227" s="1570"/>
      <c r="U227" s="1638"/>
      <c r="V227" s="1570"/>
      <c r="W227" s="1638"/>
      <c r="X227" s="1570"/>
      <c r="Y227" s="1648"/>
      <c r="Z227" s="10"/>
      <c r="AA227" s="1686" t="s">
        <v>636</v>
      </c>
      <c r="AB227" s="1671">
        <f>H185</f>
        <v>37</v>
      </c>
      <c r="AC227" s="1588">
        <f>I185</f>
        <v>37</v>
      </c>
      <c r="AD227" s="1671"/>
      <c r="AE227" s="1588"/>
      <c r="AF227" s="1671">
        <f>H212</f>
        <v>24</v>
      </c>
      <c r="AG227" s="1588">
        <f>I212</f>
        <v>24</v>
      </c>
      <c r="AH227" s="1702">
        <f t="shared" si="155"/>
        <v>37</v>
      </c>
      <c r="AI227" s="1712">
        <f t="shared" si="156"/>
        <v>37</v>
      </c>
      <c r="AJ227" s="1671">
        <f t="shared" si="157"/>
        <v>24</v>
      </c>
      <c r="AK227" s="1571">
        <f t="shared" si="158"/>
        <v>24</v>
      </c>
      <c r="AL227" s="14"/>
      <c r="AM227" s="14"/>
      <c r="AN227" s="105"/>
      <c r="AO227" s="105"/>
      <c r="AP227" s="105"/>
      <c r="AQ227" s="105"/>
    </row>
    <row r="228" spans="1:43" ht="15.75" customHeight="1">
      <c r="A228" s="90"/>
      <c r="B228" s="7"/>
      <c r="C228" s="14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R228" s="1570"/>
      <c r="T228" s="1570"/>
      <c r="U228" s="1638"/>
      <c r="V228" s="1570"/>
      <c r="W228" s="1638"/>
      <c r="X228" s="1570"/>
      <c r="Y228" s="1648"/>
      <c r="Z228" s="10"/>
      <c r="AA228" s="1687" t="s">
        <v>637</v>
      </c>
      <c r="AB228" s="1688">
        <f t="shared" ref="AB228:AG228" si="165">SUM(AB226:AB227)</f>
        <v>37</v>
      </c>
      <c r="AC228" s="1689">
        <f t="shared" si="165"/>
        <v>37</v>
      </c>
      <c r="AD228" s="1688">
        <f t="shared" si="165"/>
        <v>0</v>
      </c>
      <c r="AE228" s="1689">
        <f t="shared" si="165"/>
        <v>0</v>
      </c>
      <c r="AF228" s="1688">
        <f t="shared" si="165"/>
        <v>72.72</v>
      </c>
      <c r="AG228" s="1689">
        <f t="shared" si="165"/>
        <v>72.72</v>
      </c>
      <c r="AH228" s="1690">
        <f t="shared" si="155"/>
        <v>37</v>
      </c>
      <c r="AI228" s="1691">
        <f t="shared" si="156"/>
        <v>37</v>
      </c>
      <c r="AJ228" s="1692">
        <f t="shared" si="157"/>
        <v>72.72</v>
      </c>
      <c r="AK228" s="1693">
        <f t="shared" si="158"/>
        <v>72.72</v>
      </c>
      <c r="AL228" s="1648"/>
      <c r="AM228" s="10"/>
      <c r="AN228" s="105"/>
      <c r="AO228" s="105"/>
      <c r="AP228" s="105"/>
      <c r="AQ228" s="105"/>
    </row>
    <row r="229" spans="1:43" ht="15" customHeight="1">
      <c r="A229" s="90"/>
      <c r="B229" s="1123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R229" s="1570"/>
      <c r="T229" s="1570"/>
      <c r="U229" s="1638"/>
      <c r="V229" s="1570"/>
      <c r="W229" s="1638"/>
      <c r="X229" s="1570"/>
      <c r="Y229" s="1648"/>
      <c r="Z229" s="10"/>
      <c r="AA229" s="105"/>
      <c r="AB229" s="1635"/>
      <c r="AC229" s="1566"/>
      <c r="AD229" s="1635"/>
      <c r="AE229" s="1566"/>
      <c r="AF229" s="1635"/>
      <c r="AG229" s="1566"/>
      <c r="AH229" s="1638"/>
      <c r="AI229" s="1570"/>
      <c r="AJ229" s="1638"/>
      <c r="AK229" s="1570"/>
      <c r="AL229" s="1648"/>
      <c r="AM229" s="10"/>
      <c r="AN229" s="105"/>
      <c r="AO229" s="105"/>
      <c r="AP229" s="105"/>
      <c r="AQ229" s="105"/>
    </row>
    <row r="230" spans="1:43" ht="13.5" customHeight="1">
      <c r="A230" s="90"/>
      <c r="B230" s="1123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R230" s="1570"/>
      <c r="T230" s="1570"/>
      <c r="U230" s="1638"/>
      <c r="V230" s="1570"/>
      <c r="W230" s="1638"/>
      <c r="X230" s="1570"/>
      <c r="Y230" s="1648"/>
      <c r="Z230" s="10"/>
      <c r="AA230" s="105"/>
      <c r="AB230" s="1635"/>
      <c r="AC230" s="1566"/>
      <c r="AD230" s="1635"/>
      <c r="AE230" s="1566"/>
      <c r="AF230" s="1635"/>
      <c r="AG230" s="1566"/>
      <c r="AH230" s="1638"/>
      <c r="AI230" s="1570"/>
      <c r="AJ230" s="1638"/>
      <c r="AK230" s="1570"/>
      <c r="AL230" s="1648"/>
      <c r="AM230" s="10"/>
      <c r="AN230" s="105"/>
      <c r="AO230" s="105"/>
      <c r="AP230" s="105"/>
      <c r="AQ230" s="105"/>
    </row>
    <row r="231" spans="1:43" ht="13.5" customHeight="1">
      <c r="A231" s="90"/>
      <c r="B231" s="1123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681"/>
      <c r="P231" s="1570"/>
      <c r="R231" s="1570"/>
      <c r="T231" s="1570"/>
      <c r="U231" s="1638"/>
      <c r="V231" s="1570"/>
      <c r="W231" s="1638"/>
      <c r="X231" s="1570"/>
      <c r="Y231" s="1648"/>
      <c r="Z231" s="10"/>
      <c r="AN231" s="105"/>
      <c r="AO231" s="105"/>
      <c r="AP231" s="105"/>
      <c r="AQ231" s="105"/>
    </row>
    <row r="232" spans="1:43" ht="14.25" customHeight="1">
      <c r="A232" s="90"/>
      <c r="B232" s="1063" t="s">
        <v>284</v>
      </c>
      <c r="C232" s="90"/>
      <c r="D232" s="90"/>
      <c r="E232" s="90"/>
      <c r="F232" s="90"/>
      <c r="G232" s="90"/>
      <c r="H232" s="90"/>
      <c r="I232" s="90"/>
      <c r="J232" s="90"/>
      <c r="K232" s="978"/>
      <c r="L232" s="90"/>
      <c r="M232" s="90"/>
      <c r="N232" s="10"/>
      <c r="P232" s="1570"/>
      <c r="R232" s="1570"/>
      <c r="T232" s="1570"/>
      <c r="U232" s="1638"/>
      <c r="V232" s="1570"/>
      <c r="W232" s="1638"/>
      <c r="X232" s="1570"/>
      <c r="Y232" s="1648"/>
      <c r="Z232" s="10"/>
      <c r="AN232" s="105"/>
      <c r="AO232" s="105"/>
      <c r="AP232" s="105"/>
      <c r="AQ232" s="105"/>
    </row>
    <row r="233" spans="1:43" ht="15" customHeight="1">
      <c r="A233" s="90"/>
      <c r="B233" s="90"/>
      <c r="C233" s="1159" t="s">
        <v>307</v>
      </c>
      <c r="D233" s="90"/>
      <c r="E233" s="1160"/>
      <c r="F233" s="90"/>
      <c r="G233" s="90"/>
      <c r="H233" s="90"/>
      <c r="I233" s="90"/>
      <c r="J233" s="1161" t="s">
        <v>135</v>
      </c>
      <c r="K233" s="90"/>
      <c r="L233" s="90"/>
      <c r="M233" s="90"/>
      <c r="N233" s="681"/>
      <c r="P233" s="1570"/>
      <c r="R233" s="1596"/>
      <c r="T233" s="1570"/>
      <c r="U233" s="1638"/>
      <c r="V233" s="1570"/>
      <c r="W233" s="1638"/>
      <c r="X233" s="1570"/>
      <c r="Y233" s="1648"/>
      <c r="Z233" s="10"/>
      <c r="AN233" s="105"/>
      <c r="AO233" s="105"/>
      <c r="AP233" s="105"/>
      <c r="AQ233" s="105"/>
    </row>
    <row r="234" spans="1:43">
      <c r="A234" s="978" t="s">
        <v>439</v>
      </c>
      <c r="B234" s="978"/>
      <c r="C234" s="1162"/>
      <c r="D234" s="90"/>
      <c r="E234" s="1163" t="s">
        <v>163</v>
      </c>
      <c r="F234" s="90"/>
      <c r="G234" s="90"/>
      <c r="H234" s="1164" t="s">
        <v>878</v>
      </c>
      <c r="I234" s="90"/>
      <c r="J234" s="1165"/>
      <c r="K234" s="90"/>
      <c r="L234" s="90"/>
      <c r="M234" s="90"/>
      <c r="N234" s="1661" t="s">
        <v>613</v>
      </c>
      <c r="R234" s="1163" t="s">
        <v>163</v>
      </c>
      <c r="AA234" s="105"/>
      <c r="AB234" s="1635"/>
      <c r="AC234" s="1566"/>
      <c r="AD234" s="1635"/>
      <c r="AE234" s="535"/>
      <c r="AF234" s="1635"/>
      <c r="AG234" s="535"/>
      <c r="AH234" s="390"/>
      <c r="AI234" s="535"/>
      <c r="AJ234" s="1639"/>
      <c r="AK234" s="1566"/>
      <c r="AL234" s="536"/>
      <c r="AM234" s="149"/>
      <c r="AN234" s="105"/>
      <c r="AO234" s="105"/>
      <c r="AP234" s="105"/>
      <c r="AQ234" s="105"/>
    </row>
    <row r="235" spans="1:43" ht="16.2" thickBot="1">
      <c r="A235" s="978"/>
      <c r="B235" s="1123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1662" t="s">
        <v>614</v>
      </c>
      <c r="Q235" s="546" t="s">
        <v>615</v>
      </c>
      <c r="U235" t="s">
        <v>616</v>
      </c>
      <c r="AA235" s="105"/>
      <c r="AB235" s="1635"/>
      <c r="AC235" s="1566"/>
      <c r="AD235" s="1635"/>
      <c r="AE235" s="535"/>
      <c r="AF235" s="1635"/>
      <c r="AG235" s="535"/>
      <c r="AH235" s="390"/>
      <c r="AI235" s="535"/>
      <c r="AJ235" s="1639"/>
      <c r="AK235" s="1566"/>
      <c r="AL235" s="536"/>
      <c r="AM235" s="149"/>
      <c r="AN235" s="105"/>
      <c r="AO235" s="105"/>
      <c r="AP235" s="105"/>
      <c r="AQ235" s="105"/>
    </row>
    <row r="236" spans="1:43" ht="12.75" customHeight="1" thickBot="1">
      <c r="A236" s="380" t="s">
        <v>2</v>
      </c>
      <c r="B236" s="381" t="s">
        <v>3</v>
      </c>
      <c r="C236" s="382" t="s">
        <v>4</v>
      </c>
      <c r="D236" s="257" t="s">
        <v>61</v>
      </c>
      <c r="E236" s="112"/>
      <c r="F236" s="112"/>
      <c r="G236" s="112"/>
      <c r="H236" s="112"/>
      <c r="I236" s="112"/>
      <c r="J236" s="112"/>
      <c r="K236" s="112"/>
      <c r="L236" s="242"/>
      <c r="M236" s="90"/>
      <c r="N236" s="2" t="s">
        <v>618</v>
      </c>
      <c r="P236" s="1663"/>
      <c r="Q236" s="1663"/>
      <c r="R236" s="183" t="s">
        <v>617</v>
      </c>
      <c r="S236" s="1663"/>
      <c r="T236" s="1663"/>
      <c r="U236" s="1663"/>
      <c r="Y236" s="286" t="s">
        <v>605</v>
      </c>
      <c r="Z236" s="1664"/>
      <c r="AL236" s="286" t="s">
        <v>605</v>
      </c>
      <c r="AM236" s="1623"/>
      <c r="AO236" s="105"/>
      <c r="AP236" s="105"/>
      <c r="AQ236" s="105"/>
    </row>
    <row r="237" spans="1:43" ht="15" thickBot="1">
      <c r="A237" s="383" t="s">
        <v>5</v>
      </c>
      <c r="B237" s="90"/>
      <c r="C237" s="384" t="s">
        <v>63</v>
      </c>
      <c r="D237" s="102"/>
      <c r="E237" s="105"/>
      <c r="F237" s="105"/>
      <c r="G237" s="105"/>
      <c r="H237" s="105"/>
      <c r="I237" s="105"/>
      <c r="J237" s="998"/>
      <c r="K237" s="998"/>
      <c r="L237" s="999"/>
      <c r="M237" s="90"/>
      <c r="N237" s="286" t="s">
        <v>632</v>
      </c>
      <c r="O237" s="1624" t="s">
        <v>606</v>
      </c>
      <c r="P237" s="1625"/>
      <c r="Q237" s="1624" t="s">
        <v>607</v>
      </c>
      <c r="R237" s="1625"/>
      <c r="S237" s="1624" t="s">
        <v>612</v>
      </c>
      <c r="T237" s="1625"/>
      <c r="U237" s="1624" t="s">
        <v>609</v>
      </c>
      <c r="V237" s="1625"/>
      <c r="W237" s="1624" t="s">
        <v>610</v>
      </c>
      <c r="X237" s="1625"/>
      <c r="Y237" s="1626" t="s">
        <v>529</v>
      </c>
      <c r="Z237" s="57"/>
      <c r="AA237" s="1714" t="s">
        <v>112</v>
      </c>
      <c r="AB237" s="1713" t="s">
        <v>606</v>
      </c>
      <c r="AC237" s="1625"/>
      <c r="AD237" s="1624" t="s">
        <v>607</v>
      </c>
      <c r="AE237" s="1625"/>
      <c r="AF237" s="1624" t="s">
        <v>608</v>
      </c>
      <c r="AG237" s="1625"/>
      <c r="AH237" s="1624" t="s">
        <v>609</v>
      </c>
      <c r="AI237" s="1625"/>
      <c r="AJ237" s="1624" t="s">
        <v>610</v>
      </c>
      <c r="AK237" s="1625"/>
      <c r="AL237" s="1626" t="s">
        <v>529</v>
      </c>
      <c r="AM237" s="46"/>
      <c r="AO237" s="105"/>
      <c r="AP237" s="105"/>
      <c r="AQ237" s="105"/>
    </row>
    <row r="238" spans="1:43" ht="14.25" customHeight="1" thickBot="1">
      <c r="A238" s="701" t="s">
        <v>359</v>
      </c>
      <c r="B238" s="112"/>
      <c r="C238" s="112"/>
      <c r="D238" s="1298" t="s">
        <v>303</v>
      </c>
      <c r="E238" s="698"/>
      <c r="F238" s="986"/>
      <c r="G238" s="1299" t="s">
        <v>431</v>
      </c>
      <c r="H238" s="124"/>
      <c r="I238" s="111"/>
      <c r="J238" s="2778" t="s">
        <v>642</v>
      </c>
      <c r="K238" s="2016"/>
      <c r="L238" s="1664"/>
      <c r="M238" s="90"/>
      <c r="N238" s="1657" t="s">
        <v>434</v>
      </c>
      <c r="O238" s="1658" t="s">
        <v>113</v>
      </c>
      <c r="P238" s="1659" t="s">
        <v>114</v>
      </c>
      <c r="Q238" s="1658" t="s">
        <v>113</v>
      </c>
      <c r="R238" s="1659" t="s">
        <v>114</v>
      </c>
      <c r="S238" s="1658" t="s">
        <v>113</v>
      </c>
      <c r="T238" s="1659" t="s">
        <v>114</v>
      </c>
      <c r="U238" s="1658" t="s">
        <v>113</v>
      </c>
      <c r="V238" s="1660" t="s">
        <v>114</v>
      </c>
      <c r="W238" s="1658" t="s">
        <v>113</v>
      </c>
      <c r="X238" s="1659" t="s">
        <v>114</v>
      </c>
      <c r="Y238" s="1665" t="s">
        <v>113</v>
      </c>
      <c r="Z238" s="1666" t="s">
        <v>114</v>
      </c>
      <c r="AA238" s="72" t="s">
        <v>59</v>
      </c>
      <c r="AB238" s="1622" t="s">
        <v>113</v>
      </c>
      <c r="AC238" s="1627" t="s">
        <v>114</v>
      </c>
      <c r="AD238" s="1622" t="s">
        <v>113</v>
      </c>
      <c r="AE238" s="1627" t="s">
        <v>114</v>
      </c>
      <c r="AF238" s="1622" t="s">
        <v>113</v>
      </c>
      <c r="AG238" s="1627" t="s">
        <v>114</v>
      </c>
      <c r="AH238" s="1622" t="s">
        <v>113</v>
      </c>
      <c r="AI238" s="1627" t="s">
        <v>114</v>
      </c>
      <c r="AJ238" s="1622" t="s">
        <v>113</v>
      </c>
      <c r="AK238" s="1627" t="s">
        <v>114</v>
      </c>
      <c r="AL238" s="1628" t="s">
        <v>113</v>
      </c>
      <c r="AM238" s="1629" t="s">
        <v>114</v>
      </c>
      <c r="AO238" s="105"/>
      <c r="AP238" s="105"/>
      <c r="AQ238" s="105"/>
    </row>
    <row r="239" spans="1:43" ht="12.75" customHeight="1" thickBot="1">
      <c r="A239" s="257"/>
      <c r="B239" s="370" t="s">
        <v>182</v>
      </c>
      <c r="C239" s="242"/>
      <c r="D239" s="1300" t="s">
        <v>446</v>
      </c>
      <c r="E239" s="1211"/>
      <c r="F239" s="1212"/>
      <c r="G239" s="997" t="s">
        <v>112</v>
      </c>
      <c r="H239" s="165" t="s">
        <v>113</v>
      </c>
      <c r="I239" s="1195" t="s">
        <v>114</v>
      </c>
      <c r="J239" s="2651" t="s">
        <v>112</v>
      </c>
      <c r="K239" s="1665" t="s">
        <v>113</v>
      </c>
      <c r="L239" s="2652" t="s">
        <v>114</v>
      </c>
      <c r="M239" s="90"/>
      <c r="N239" s="607" t="s">
        <v>154</v>
      </c>
      <c r="O239" s="1652">
        <f>C246</f>
        <v>20</v>
      </c>
      <c r="P239" s="1575">
        <f>C246</f>
        <v>20</v>
      </c>
      <c r="Q239" s="1652">
        <f>C263</f>
        <v>40</v>
      </c>
      <c r="R239" s="1575">
        <f>C263</f>
        <v>40</v>
      </c>
      <c r="S239" s="1652"/>
      <c r="T239" s="1575"/>
      <c r="U239" s="1633">
        <f t="shared" ref="U239:U246" si="166">O239+Q239</f>
        <v>60</v>
      </c>
      <c r="V239" s="1576">
        <f t="shared" ref="V239:V246" si="167">P239+R239</f>
        <v>60</v>
      </c>
      <c r="W239" s="1632">
        <f t="shared" ref="W239:W246" si="168">Q239+S239</f>
        <v>40</v>
      </c>
      <c r="X239" s="1572">
        <f t="shared" ref="X239:X246" si="169">R239+T239</f>
        <v>40</v>
      </c>
      <c r="Y239" s="1728">
        <f t="shared" ref="Y239:Y246" si="170">O239+Q239+S239</f>
        <v>60</v>
      </c>
      <c r="Z239" s="619">
        <f t="shared" ref="Z239:Z244" si="171">P239+R239+T239</f>
        <v>60</v>
      </c>
      <c r="AA239" s="190" t="s">
        <v>397</v>
      </c>
      <c r="AB239" s="1632"/>
      <c r="AC239" s="1606"/>
      <c r="AD239" s="1632">
        <f>E265</f>
        <v>124</v>
      </c>
      <c r="AE239" s="1603">
        <f>F265</f>
        <v>80</v>
      </c>
      <c r="AF239" s="1632"/>
      <c r="AG239" s="1604"/>
      <c r="AH239" s="1633">
        <f t="shared" ref="AH239:AH242" si="172">AB239+AD239</f>
        <v>124</v>
      </c>
      <c r="AI239" s="1576">
        <f t="shared" ref="AI239:AI242" si="173">AC239+AE239</f>
        <v>80</v>
      </c>
      <c r="AJ239" s="1630">
        <f t="shared" ref="AJ239:AJ242" si="174">AD239+AF239</f>
        <v>124</v>
      </c>
      <c r="AK239" s="1605">
        <f t="shared" ref="AK239:AK242" si="175">AE239+AG239</f>
        <v>80</v>
      </c>
      <c r="AL239" s="1645">
        <f t="shared" ref="AL239:AL242" si="176">AB239+AD239+AF239</f>
        <v>124</v>
      </c>
      <c r="AM239" s="616">
        <f t="shared" ref="AM239:AM242" si="177">AC239+AE239+AG239</f>
        <v>80</v>
      </c>
      <c r="AO239" s="105"/>
      <c r="AP239" s="105"/>
      <c r="AQ239" s="105"/>
    </row>
    <row r="240" spans="1:43" ht="13.5" customHeight="1" thickBot="1">
      <c r="A240" s="1461" t="s">
        <v>729</v>
      </c>
      <c r="B240" s="1440" t="s">
        <v>642</v>
      </c>
      <c r="C240" s="1301">
        <v>80</v>
      </c>
      <c r="D240" s="1302" t="s">
        <v>112</v>
      </c>
      <c r="E240" s="1014" t="s">
        <v>113</v>
      </c>
      <c r="F240" s="211" t="s">
        <v>114</v>
      </c>
      <c r="G240" s="132" t="s">
        <v>93</v>
      </c>
      <c r="H240" s="131">
        <v>16.59</v>
      </c>
      <c r="I240" s="1015">
        <v>14.1</v>
      </c>
      <c r="J240" s="1433" t="s">
        <v>294</v>
      </c>
      <c r="K240" s="265">
        <v>92.56</v>
      </c>
      <c r="L240" s="1428">
        <v>64.8</v>
      </c>
      <c r="M240" s="90"/>
      <c r="N240" s="607" t="s">
        <v>153</v>
      </c>
      <c r="O240" s="1653">
        <f>H242+C245</f>
        <v>57</v>
      </c>
      <c r="P240" s="1577">
        <f>I242+C245</f>
        <v>57</v>
      </c>
      <c r="Q240" s="1653">
        <f>C262</f>
        <v>40</v>
      </c>
      <c r="R240" s="1577">
        <f>C262</f>
        <v>40</v>
      </c>
      <c r="S240" s="1653">
        <f>E273+C272</f>
        <v>82</v>
      </c>
      <c r="T240" s="1577">
        <f>F273+C272</f>
        <v>82</v>
      </c>
      <c r="U240" s="1633">
        <f t="shared" si="166"/>
        <v>97</v>
      </c>
      <c r="V240" s="1576">
        <f t="shared" si="167"/>
        <v>97</v>
      </c>
      <c r="W240" s="1632">
        <f t="shared" si="168"/>
        <v>122</v>
      </c>
      <c r="X240" s="1572">
        <f t="shared" si="169"/>
        <v>122</v>
      </c>
      <c r="Y240" s="1728">
        <f t="shared" si="170"/>
        <v>179</v>
      </c>
      <c r="Z240" s="619">
        <f t="shared" si="171"/>
        <v>179</v>
      </c>
      <c r="AA240" s="190" t="s">
        <v>62</v>
      </c>
      <c r="AB240" s="1632"/>
      <c r="AC240" s="1607"/>
      <c r="AD240" s="1632"/>
      <c r="AE240" s="1603"/>
      <c r="AF240" s="1632"/>
      <c r="AG240" s="1604"/>
      <c r="AH240" s="1633">
        <f t="shared" si="172"/>
        <v>0</v>
      </c>
      <c r="AI240" s="1576">
        <f t="shared" si="173"/>
        <v>0</v>
      </c>
      <c r="AJ240" s="1630">
        <f t="shared" si="174"/>
        <v>0</v>
      </c>
      <c r="AK240" s="1605">
        <f t="shared" si="175"/>
        <v>0</v>
      </c>
      <c r="AL240" s="1645">
        <f t="shared" si="176"/>
        <v>0</v>
      </c>
      <c r="AM240" s="616">
        <f t="shared" si="177"/>
        <v>0</v>
      </c>
      <c r="AO240" s="105"/>
      <c r="AP240" s="105"/>
      <c r="AQ240" s="105"/>
    </row>
    <row r="241" spans="1:43">
      <c r="A241" s="202" t="s">
        <v>715</v>
      </c>
      <c r="B241" s="276" t="s">
        <v>431</v>
      </c>
      <c r="C241" s="273">
        <v>100</v>
      </c>
      <c r="D241" s="1229" t="s">
        <v>212</v>
      </c>
      <c r="E241" s="131">
        <v>211</v>
      </c>
      <c r="F241" s="1015">
        <v>157.9</v>
      </c>
      <c r="G241" s="1303" t="s">
        <v>216</v>
      </c>
      <c r="H241" s="247">
        <v>74.06</v>
      </c>
      <c r="I241" s="204">
        <v>65.900000000000006</v>
      </c>
      <c r="J241" s="1420" t="s">
        <v>192</v>
      </c>
      <c r="K241" s="265">
        <v>9.52</v>
      </c>
      <c r="L241" s="1428">
        <v>8</v>
      </c>
      <c r="M241" s="90"/>
      <c r="N241" s="75" t="s">
        <v>86</v>
      </c>
      <c r="O241" s="1653">
        <f>E250+H247</f>
        <v>12.7</v>
      </c>
      <c r="P241" s="1578">
        <f>F250+I247</f>
        <v>12.7</v>
      </c>
      <c r="Q241" s="1653">
        <f>K257</f>
        <v>27.6</v>
      </c>
      <c r="R241" s="1579">
        <f>L257</f>
        <v>27.6</v>
      </c>
      <c r="S241" s="1653"/>
      <c r="T241" s="1578"/>
      <c r="U241" s="1633">
        <f t="shared" si="166"/>
        <v>40.299999999999997</v>
      </c>
      <c r="V241" s="1576">
        <f t="shared" si="167"/>
        <v>40.299999999999997</v>
      </c>
      <c r="W241" s="1632">
        <f t="shared" si="168"/>
        <v>27.6</v>
      </c>
      <c r="X241" s="1572">
        <f t="shared" si="169"/>
        <v>27.6</v>
      </c>
      <c r="Y241" s="1728">
        <f t="shared" si="170"/>
        <v>40.299999999999997</v>
      </c>
      <c r="Z241" s="619">
        <f t="shared" si="171"/>
        <v>40.299999999999997</v>
      </c>
      <c r="AA241" s="134" t="s">
        <v>64</v>
      </c>
      <c r="AB241" s="1632"/>
      <c r="AC241" s="1608"/>
      <c r="AD241" s="1632"/>
      <c r="AE241" s="1603"/>
      <c r="AF241" s="1632"/>
      <c r="AG241" s="1604"/>
      <c r="AH241" s="1633">
        <f t="shared" si="172"/>
        <v>0</v>
      </c>
      <c r="AI241" s="1576">
        <f t="shared" si="173"/>
        <v>0</v>
      </c>
      <c r="AJ241" s="1630">
        <f t="shared" si="174"/>
        <v>0</v>
      </c>
      <c r="AK241" s="1605">
        <f t="shared" si="175"/>
        <v>0</v>
      </c>
      <c r="AL241" s="1645">
        <f t="shared" si="176"/>
        <v>0</v>
      </c>
      <c r="AM241" s="616">
        <f t="shared" si="177"/>
        <v>0</v>
      </c>
      <c r="AO241" s="105"/>
      <c r="AP241" s="105"/>
      <c r="AQ241" s="105"/>
    </row>
    <row r="242" spans="1:43">
      <c r="A242" s="168" t="s">
        <v>714</v>
      </c>
      <c r="B242" s="285" t="s">
        <v>303</v>
      </c>
      <c r="C242" s="179">
        <v>180</v>
      </c>
      <c r="D242" s="203" t="s">
        <v>72</v>
      </c>
      <c r="E242" s="247">
        <v>25.06</v>
      </c>
      <c r="F242" s="1016">
        <v>17.899999999999999</v>
      </c>
      <c r="G242" s="198" t="s">
        <v>85</v>
      </c>
      <c r="H242" s="247">
        <v>17</v>
      </c>
      <c r="I242" s="204">
        <v>17</v>
      </c>
      <c r="J242" s="1420" t="s">
        <v>49</v>
      </c>
      <c r="K242" s="262">
        <v>4</v>
      </c>
      <c r="L242" s="2653">
        <v>4</v>
      </c>
      <c r="M242" s="90"/>
      <c r="N242" s="76" t="s">
        <v>155</v>
      </c>
      <c r="O242" s="1654">
        <f t="shared" ref="O242:T242" si="178">AB280</f>
        <v>0</v>
      </c>
      <c r="P242" s="1580">
        <f t="shared" si="178"/>
        <v>0</v>
      </c>
      <c r="Q242" s="1654">
        <f t="shared" si="178"/>
        <v>0</v>
      </c>
      <c r="R242" s="1580">
        <f t="shared" si="178"/>
        <v>0</v>
      </c>
      <c r="S242" s="1654">
        <f t="shared" si="178"/>
        <v>0</v>
      </c>
      <c r="T242" s="1580">
        <f t="shared" si="178"/>
        <v>0</v>
      </c>
      <c r="U242" s="1633">
        <f t="shared" si="166"/>
        <v>0</v>
      </c>
      <c r="V242" s="1576">
        <f t="shared" si="167"/>
        <v>0</v>
      </c>
      <c r="W242" s="1632">
        <f t="shared" si="168"/>
        <v>0</v>
      </c>
      <c r="X242" s="1572">
        <f t="shared" si="169"/>
        <v>0</v>
      </c>
      <c r="Y242" s="1728">
        <f t="shared" si="170"/>
        <v>0</v>
      </c>
      <c r="Z242" s="619">
        <f t="shared" si="171"/>
        <v>0</v>
      </c>
      <c r="AA242" s="134" t="s">
        <v>66</v>
      </c>
      <c r="AB242" s="1632"/>
      <c r="AC242" s="1609"/>
      <c r="AD242" s="1632"/>
      <c r="AE242" s="1603"/>
      <c r="AF242" s="1632"/>
      <c r="AG242" s="1604"/>
      <c r="AH242" s="1633">
        <f t="shared" si="172"/>
        <v>0</v>
      </c>
      <c r="AI242" s="1576">
        <f t="shared" si="173"/>
        <v>0</v>
      </c>
      <c r="AJ242" s="1630">
        <f t="shared" si="174"/>
        <v>0</v>
      </c>
      <c r="AK242" s="1605">
        <f t="shared" si="175"/>
        <v>0</v>
      </c>
      <c r="AL242" s="1645">
        <f t="shared" si="176"/>
        <v>0</v>
      </c>
      <c r="AM242" s="616">
        <f t="shared" si="177"/>
        <v>0</v>
      </c>
      <c r="AO242" s="105"/>
      <c r="AP242" s="105"/>
      <c r="AQ242" s="105"/>
    </row>
    <row r="243" spans="1:43">
      <c r="A243" s="967"/>
      <c r="B243" s="180" t="s">
        <v>302</v>
      </c>
      <c r="C243" s="705"/>
      <c r="D243" s="203" t="s">
        <v>192</v>
      </c>
      <c r="E243" s="247">
        <v>8.64</v>
      </c>
      <c r="F243" s="1016">
        <v>7.2</v>
      </c>
      <c r="G243" s="198" t="s">
        <v>60</v>
      </c>
      <c r="H243" s="247">
        <v>11.36</v>
      </c>
      <c r="I243" s="1016">
        <v>11.36</v>
      </c>
      <c r="J243" s="1432" t="s">
        <v>97</v>
      </c>
      <c r="K243" s="1440">
        <v>4</v>
      </c>
      <c r="L243" s="1431">
        <v>4</v>
      </c>
      <c r="M243" s="1152"/>
      <c r="N243" s="607" t="s">
        <v>117</v>
      </c>
      <c r="O243" s="1653"/>
      <c r="P243" s="1575"/>
      <c r="Q243" s="1653"/>
      <c r="R243" s="1575"/>
      <c r="S243" s="1653"/>
      <c r="T243" s="1575"/>
      <c r="U243" s="1633">
        <f t="shared" si="166"/>
        <v>0</v>
      </c>
      <c r="V243" s="1576">
        <f t="shared" si="167"/>
        <v>0</v>
      </c>
      <c r="W243" s="1632">
        <f t="shared" si="168"/>
        <v>0</v>
      </c>
      <c r="X243" s="1572">
        <f t="shared" si="169"/>
        <v>0</v>
      </c>
      <c r="Y243" s="1728">
        <f t="shared" si="170"/>
        <v>0</v>
      </c>
      <c r="Z243" s="619">
        <f t="shared" si="171"/>
        <v>0</v>
      </c>
      <c r="AA243" s="134" t="s">
        <v>151</v>
      </c>
      <c r="AB243" s="1632"/>
      <c r="AC243" s="1608"/>
      <c r="AD243" s="1632"/>
      <c r="AE243" s="1603"/>
      <c r="AF243" s="1632"/>
      <c r="AG243" s="1604"/>
      <c r="AH243" s="1633">
        <f t="shared" ref="AH243:AH255" si="179">AB243+AD243</f>
        <v>0</v>
      </c>
      <c r="AI243" s="1576">
        <f t="shared" ref="AI243:AI255" si="180">AC243+AE243</f>
        <v>0</v>
      </c>
      <c r="AJ243" s="1630">
        <f t="shared" ref="AJ243:AJ255" si="181">AD243+AF243</f>
        <v>0</v>
      </c>
      <c r="AK243" s="1605">
        <f t="shared" ref="AK243:AK255" si="182">AE243+AG243</f>
        <v>0</v>
      </c>
      <c r="AL243" s="1645">
        <f t="shared" ref="AL243:AL255" si="183">AB243+AD243+AF243</f>
        <v>0</v>
      </c>
      <c r="AM243" s="616">
        <f t="shared" ref="AM243:AM255" si="184">AC243+AE243+AG243</f>
        <v>0</v>
      </c>
      <c r="AP243" s="105"/>
      <c r="AQ243" s="105"/>
    </row>
    <row r="244" spans="1:43" ht="14.25" customHeight="1">
      <c r="A244" s="1448">
        <v>22.882352941176471</v>
      </c>
      <c r="B244" s="255" t="s">
        <v>141</v>
      </c>
      <c r="C244" s="179">
        <v>200</v>
      </c>
      <c r="D244" s="203" t="s">
        <v>89</v>
      </c>
      <c r="E244" s="247">
        <v>10</v>
      </c>
      <c r="F244" s="204">
        <v>10</v>
      </c>
      <c r="G244" s="198" t="s">
        <v>192</v>
      </c>
      <c r="H244" s="247">
        <v>10.134</v>
      </c>
      <c r="I244" s="1016">
        <v>8.4450000000000003</v>
      </c>
      <c r="J244" s="2902"/>
      <c r="K244" s="104"/>
      <c r="L244" s="2899"/>
      <c r="M244" s="90"/>
      <c r="N244" s="485" t="s">
        <v>44</v>
      </c>
      <c r="O244" s="1653">
        <f>E241</f>
        <v>211</v>
      </c>
      <c r="P244" s="1579">
        <f>F241</f>
        <v>157.9</v>
      </c>
      <c r="Q244" s="1653">
        <f>E256</f>
        <v>131.43</v>
      </c>
      <c r="R244" s="1578">
        <f>F256</f>
        <v>92</v>
      </c>
      <c r="S244" s="1653"/>
      <c r="T244" s="1575"/>
      <c r="U244" s="1633">
        <f t="shared" si="166"/>
        <v>342.43</v>
      </c>
      <c r="V244" s="1576">
        <f t="shared" si="167"/>
        <v>249.9</v>
      </c>
      <c r="W244" s="1632">
        <f t="shared" si="168"/>
        <v>131.43</v>
      </c>
      <c r="X244" s="1572">
        <f t="shared" si="169"/>
        <v>92</v>
      </c>
      <c r="Y244" s="1728">
        <f t="shared" si="170"/>
        <v>342.43</v>
      </c>
      <c r="Z244" s="619">
        <f t="shared" si="171"/>
        <v>249.9</v>
      </c>
      <c r="AA244" s="134" t="s">
        <v>145</v>
      </c>
      <c r="AB244" s="1632"/>
      <c r="AC244" s="1608"/>
      <c r="AD244" s="1632"/>
      <c r="AE244" s="1603"/>
      <c r="AF244" s="1632"/>
      <c r="AG244" s="1604"/>
      <c r="AH244" s="1633">
        <f t="shared" si="179"/>
        <v>0</v>
      </c>
      <c r="AI244" s="1576">
        <f t="shared" si="180"/>
        <v>0</v>
      </c>
      <c r="AJ244" s="1630">
        <f t="shared" si="181"/>
        <v>0</v>
      </c>
      <c r="AK244" s="1605">
        <f t="shared" si="182"/>
        <v>0</v>
      </c>
      <c r="AL244" s="1645">
        <f t="shared" si="183"/>
        <v>0</v>
      </c>
      <c r="AM244" s="616">
        <f t="shared" si="184"/>
        <v>0</v>
      </c>
      <c r="AP244" s="105"/>
      <c r="AQ244" s="105"/>
    </row>
    <row r="245" spans="1:43" ht="13.5" customHeight="1">
      <c r="A245" s="202" t="s">
        <v>9</v>
      </c>
      <c r="B245" s="266" t="s">
        <v>10</v>
      </c>
      <c r="C245" s="254">
        <v>40</v>
      </c>
      <c r="D245" s="203" t="s">
        <v>199</v>
      </c>
      <c r="E245" s="1304">
        <v>1.4E-2</v>
      </c>
      <c r="F245" s="1305">
        <v>1.4E-2</v>
      </c>
      <c r="G245" s="198" t="s">
        <v>213</v>
      </c>
      <c r="H245" s="738" t="s">
        <v>456</v>
      </c>
      <c r="I245" s="204">
        <v>0.2</v>
      </c>
      <c r="J245" s="50"/>
      <c r="K245" s="10"/>
      <c r="L245" s="60"/>
      <c r="M245" s="90"/>
      <c r="N245" s="79" t="s">
        <v>74</v>
      </c>
      <c r="O245" s="1653">
        <f t="shared" ref="O245:T245" si="185">AB251</f>
        <v>53.353999999999999</v>
      </c>
      <c r="P245" s="1581">
        <f t="shared" si="185"/>
        <v>41.545000000000002</v>
      </c>
      <c r="Q245" s="1653">
        <f t="shared" si="185"/>
        <v>163.19999999999999</v>
      </c>
      <c r="R245" s="1581">
        <f t="shared" si="185"/>
        <v>112.4</v>
      </c>
      <c r="S245" s="1653">
        <f t="shared" si="185"/>
        <v>0</v>
      </c>
      <c r="T245" s="1581">
        <f t="shared" si="185"/>
        <v>0</v>
      </c>
      <c r="U245" s="1633">
        <f t="shared" si="166"/>
        <v>216.55399999999997</v>
      </c>
      <c r="V245" s="1576">
        <f t="shared" si="167"/>
        <v>153.94499999999999</v>
      </c>
      <c r="W245" s="1632">
        <f t="shared" si="168"/>
        <v>163.19999999999999</v>
      </c>
      <c r="X245" s="1572">
        <f t="shared" si="169"/>
        <v>112.4</v>
      </c>
      <c r="Y245" s="1728">
        <f t="shared" si="170"/>
        <v>216.55399999999997</v>
      </c>
      <c r="Z245" s="619">
        <f>P245+R245+T245</f>
        <v>153.94499999999999</v>
      </c>
      <c r="AA245" s="134" t="s">
        <v>95</v>
      </c>
      <c r="AB245" s="1632">
        <f>E243+H244+K241</f>
        <v>28.294</v>
      </c>
      <c r="AC245" s="1610">
        <f>F243+I244+L241</f>
        <v>23.645</v>
      </c>
      <c r="AD245" s="1632">
        <f>E258+H260</f>
        <v>27.7</v>
      </c>
      <c r="AE245" s="1603">
        <f>F258+I260</f>
        <v>23.2</v>
      </c>
      <c r="AF245" s="1632"/>
      <c r="AG245" s="1604"/>
      <c r="AH245" s="1633">
        <f t="shared" si="179"/>
        <v>55.994</v>
      </c>
      <c r="AI245" s="1576">
        <f t="shared" si="180"/>
        <v>46.844999999999999</v>
      </c>
      <c r="AJ245" s="1630">
        <f t="shared" si="181"/>
        <v>27.7</v>
      </c>
      <c r="AK245" s="1605">
        <f t="shared" si="182"/>
        <v>23.2</v>
      </c>
      <c r="AL245" s="1645">
        <f t="shared" si="183"/>
        <v>55.994</v>
      </c>
      <c r="AM245" s="616">
        <f t="shared" si="184"/>
        <v>46.844999999999999</v>
      </c>
      <c r="AP245" s="105"/>
      <c r="AQ245" s="105"/>
    </row>
    <row r="246" spans="1:43">
      <c r="A246" s="202" t="s">
        <v>9</v>
      </c>
      <c r="B246" s="266" t="s">
        <v>575</v>
      </c>
      <c r="C246" s="254">
        <v>20</v>
      </c>
      <c r="D246" s="1020" t="s">
        <v>53</v>
      </c>
      <c r="E246" s="249">
        <v>1</v>
      </c>
      <c r="F246" s="691">
        <v>1</v>
      </c>
      <c r="G246" s="198" t="s">
        <v>53</v>
      </c>
      <c r="H246" s="247">
        <v>0.78</v>
      </c>
      <c r="I246" s="204">
        <v>0.78</v>
      </c>
      <c r="J246" s="102"/>
      <c r="K246" s="105"/>
      <c r="L246" s="101"/>
      <c r="M246" s="90"/>
      <c r="N246" s="79" t="s">
        <v>783</v>
      </c>
      <c r="O246" s="1653">
        <f t="shared" ref="O246:T246" si="186">AB255</f>
        <v>96.06</v>
      </c>
      <c r="P246" s="1667">
        <f t="shared" si="186"/>
        <v>68.3</v>
      </c>
      <c r="Q246" s="1653">
        <f t="shared" si="186"/>
        <v>2.2999999999999998</v>
      </c>
      <c r="R246" s="1581">
        <f t="shared" si="186"/>
        <v>2.2999999999999998</v>
      </c>
      <c r="S246" s="1653">
        <f t="shared" si="186"/>
        <v>0</v>
      </c>
      <c r="T246" s="1581">
        <f t="shared" si="186"/>
        <v>0</v>
      </c>
      <c r="U246" s="1633">
        <f t="shared" si="166"/>
        <v>98.36</v>
      </c>
      <c r="V246" s="1576">
        <f t="shared" si="167"/>
        <v>70.599999999999994</v>
      </c>
      <c r="W246" s="1632">
        <f t="shared" si="168"/>
        <v>2.2999999999999998</v>
      </c>
      <c r="X246" s="1572">
        <f t="shared" si="169"/>
        <v>2.2999999999999998</v>
      </c>
      <c r="Y246" s="1728">
        <f t="shared" si="170"/>
        <v>98.36</v>
      </c>
      <c r="Z246" s="619">
        <f t="shared" ref="Z246" si="187">P246+R246+T246</f>
        <v>70.599999999999994</v>
      </c>
      <c r="AA246" s="134" t="s">
        <v>72</v>
      </c>
      <c r="AB246" s="1632">
        <f>E242</f>
        <v>25.06</v>
      </c>
      <c r="AC246" s="1608">
        <f>F242</f>
        <v>17.899999999999999</v>
      </c>
      <c r="AD246" s="1632">
        <f>E257</f>
        <v>11.5</v>
      </c>
      <c r="AE246" s="1603">
        <f>F257</f>
        <v>9.1999999999999993</v>
      </c>
      <c r="AF246" s="1632"/>
      <c r="AG246" s="1604"/>
      <c r="AH246" s="1633">
        <f t="shared" si="179"/>
        <v>36.56</v>
      </c>
      <c r="AI246" s="1576">
        <f t="shared" si="180"/>
        <v>27.099999999999998</v>
      </c>
      <c r="AJ246" s="1630">
        <f t="shared" si="181"/>
        <v>11.5</v>
      </c>
      <c r="AK246" s="1605">
        <f t="shared" si="182"/>
        <v>9.1999999999999993</v>
      </c>
      <c r="AL246" s="1645">
        <f t="shared" si="183"/>
        <v>36.56</v>
      </c>
      <c r="AM246" s="616">
        <f t="shared" si="184"/>
        <v>27.099999999999998</v>
      </c>
      <c r="AN246" s="105"/>
      <c r="AP246" s="105"/>
      <c r="AQ246" s="105"/>
    </row>
    <row r="247" spans="1:43" ht="12.75" customHeight="1">
      <c r="A247" s="102"/>
      <c r="B247" s="968"/>
      <c r="C247" s="101"/>
      <c r="D247" s="836" t="s">
        <v>567</v>
      </c>
      <c r="E247" s="249"/>
      <c r="F247" s="691">
        <v>1.56</v>
      </c>
      <c r="G247" s="365" t="s">
        <v>86</v>
      </c>
      <c r="H247" s="1306">
        <v>10</v>
      </c>
      <c r="I247" s="2900">
        <v>10</v>
      </c>
      <c r="J247" s="50"/>
      <c r="K247" s="10"/>
      <c r="L247" s="60"/>
      <c r="M247" s="90"/>
      <c r="N247" s="2610" t="s">
        <v>784</v>
      </c>
      <c r="O247" s="2623">
        <f>O245+O246</f>
        <v>149.41399999999999</v>
      </c>
      <c r="P247" s="2623">
        <f>SUM(P245:P246)</f>
        <v>109.845</v>
      </c>
      <c r="Q247" s="2609">
        <f>SUM(Q245:Q246)</f>
        <v>165.5</v>
      </c>
      <c r="R247" s="2609">
        <f>SUM(R245:R246)</f>
        <v>114.7</v>
      </c>
      <c r="S247" s="2609">
        <f>SUM(S245:S246)</f>
        <v>0</v>
      </c>
      <c r="T247" s="2609">
        <f>SUM(T245:T246)</f>
        <v>0</v>
      </c>
      <c r="U247" s="1633">
        <f t="shared" ref="U247:U271" si="188">O247+Q247</f>
        <v>314.91399999999999</v>
      </c>
      <c r="V247" s="1576">
        <f t="shared" ref="V247:V271" si="189">P247+R247</f>
        <v>224.54500000000002</v>
      </c>
      <c r="W247" s="1632">
        <f t="shared" ref="W247:W271" si="190">Q247+S247</f>
        <v>165.5</v>
      </c>
      <c r="X247" s="1572">
        <f t="shared" ref="X247:X271" si="191">R247+T247</f>
        <v>114.7</v>
      </c>
      <c r="Y247" s="1728">
        <f t="shared" ref="Y247:Y271" si="192">O247+Q247+S247</f>
        <v>314.91399999999999</v>
      </c>
      <c r="Z247" s="619">
        <f>P247+R247+T247</f>
        <v>224.54500000000002</v>
      </c>
      <c r="AA247" s="134" t="s">
        <v>80</v>
      </c>
      <c r="AB247" s="1632"/>
      <c r="AC247" s="1611"/>
      <c r="AD247" s="1632"/>
      <c r="AE247" s="1603"/>
      <c r="AF247" s="1632"/>
      <c r="AG247" s="1604"/>
      <c r="AH247" s="1633">
        <f t="shared" si="179"/>
        <v>0</v>
      </c>
      <c r="AI247" s="1576">
        <f t="shared" si="180"/>
        <v>0</v>
      </c>
      <c r="AJ247" s="1630">
        <f t="shared" si="181"/>
        <v>0</v>
      </c>
      <c r="AK247" s="1605">
        <f t="shared" si="182"/>
        <v>0</v>
      </c>
      <c r="AL247" s="1645">
        <f t="shared" si="183"/>
        <v>0</v>
      </c>
      <c r="AM247" s="616">
        <f t="shared" si="184"/>
        <v>0</v>
      </c>
      <c r="AP247" s="105"/>
      <c r="AQ247" s="105"/>
    </row>
    <row r="248" spans="1:43">
      <c r="A248" s="102"/>
      <c r="B248" s="968"/>
      <c r="C248" s="101"/>
      <c r="D248" s="1977" t="s">
        <v>712</v>
      </c>
      <c r="E248" s="247">
        <v>27</v>
      </c>
      <c r="F248" s="204">
        <v>27</v>
      </c>
      <c r="G248" s="263" t="s">
        <v>97</v>
      </c>
      <c r="H248" s="264">
        <v>4.2</v>
      </c>
      <c r="I248" s="1193">
        <v>4.2</v>
      </c>
      <c r="J248" s="50"/>
      <c r="K248" s="10"/>
      <c r="L248" s="60"/>
      <c r="M248" s="90"/>
      <c r="N248" s="607" t="s">
        <v>76</v>
      </c>
      <c r="O248" s="1655"/>
      <c r="P248" s="1579"/>
      <c r="Q248" s="1655">
        <f t="shared" ref="Q248:T248" si="193">AD260</f>
        <v>156.44999999999999</v>
      </c>
      <c r="R248" s="1575">
        <f>AE260</f>
        <v>105</v>
      </c>
      <c r="S248" s="1655">
        <f t="shared" si="193"/>
        <v>7.5</v>
      </c>
      <c r="T248" s="1575">
        <f t="shared" si="193"/>
        <v>7</v>
      </c>
      <c r="U248" s="1633">
        <f t="shared" si="188"/>
        <v>156.44999999999999</v>
      </c>
      <c r="V248" s="1576">
        <f t="shared" si="189"/>
        <v>105</v>
      </c>
      <c r="W248" s="1632">
        <f t="shared" si="190"/>
        <v>163.95</v>
      </c>
      <c r="X248" s="1572">
        <f t="shared" si="191"/>
        <v>112</v>
      </c>
      <c r="Y248" s="1728">
        <f t="shared" si="192"/>
        <v>163.95</v>
      </c>
      <c r="Z248" s="619">
        <f t="shared" ref="Z248:Z271" si="194">P248+R248+T248</f>
        <v>112</v>
      </c>
      <c r="AA248" s="134" t="s">
        <v>150</v>
      </c>
      <c r="AB248" s="1632"/>
      <c r="AC248" s="1612"/>
      <c r="AD248" s="1632"/>
      <c r="AE248" s="1603"/>
      <c r="AF248" s="1632"/>
      <c r="AG248" s="1604"/>
      <c r="AH248" s="1633">
        <f t="shared" si="179"/>
        <v>0</v>
      </c>
      <c r="AI248" s="1576">
        <f t="shared" si="180"/>
        <v>0</v>
      </c>
      <c r="AJ248" s="1630">
        <f t="shared" si="181"/>
        <v>0</v>
      </c>
      <c r="AK248" s="1605">
        <f t="shared" si="182"/>
        <v>0</v>
      </c>
      <c r="AL248" s="1645">
        <f t="shared" si="183"/>
        <v>0</v>
      </c>
      <c r="AM248" s="616">
        <f t="shared" si="184"/>
        <v>0</v>
      </c>
      <c r="AP248" s="105"/>
      <c r="AQ248" s="105"/>
    </row>
    <row r="249" spans="1:43">
      <c r="A249" s="102"/>
      <c r="B249" s="968"/>
      <c r="C249" s="101"/>
      <c r="D249" s="203" t="s">
        <v>101</v>
      </c>
      <c r="E249" s="247">
        <v>8.75</v>
      </c>
      <c r="F249" s="204">
        <v>8.75</v>
      </c>
      <c r="G249" s="2085"/>
      <c r="H249" s="1351"/>
      <c r="I249" s="2901"/>
      <c r="J249" s="50"/>
      <c r="K249" s="10"/>
      <c r="L249" s="60"/>
      <c r="M249" s="90"/>
      <c r="N249" s="608" t="s">
        <v>116</v>
      </c>
      <c r="O249" s="1653"/>
      <c r="P249" s="1582"/>
      <c r="Q249" s="1653"/>
      <c r="R249" s="1582"/>
      <c r="S249" s="1653"/>
      <c r="T249" s="1582"/>
      <c r="U249" s="1633">
        <f t="shared" si="188"/>
        <v>0</v>
      </c>
      <c r="V249" s="1576">
        <f t="shared" si="189"/>
        <v>0</v>
      </c>
      <c r="W249" s="1632">
        <f t="shared" si="190"/>
        <v>0</v>
      </c>
      <c r="X249" s="1572">
        <f t="shared" si="191"/>
        <v>0</v>
      </c>
      <c r="Y249" s="1728">
        <f t="shared" si="192"/>
        <v>0</v>
      </c>
      <c r="Z249" s="619">
        <f t="shared" si="194"/>
        <v>0</v>
      </c>
      <c r="AA249" s="134" t="s">
        <v>147</v>
      </c>
      <c r="AB249" s="1632"/>
      <c r="AC249" s="1612"/>
      <c r="AD249" s="1632"/>
      <c r="AE249" s="1603"/>
      <c r="AF249" s="1632"/>
      <c r="AG249" s="1604"/>
      <c r="AH249" s="1633">
        <f t="shared" si="179"/>
        <v>0</v>
      </c>
      <c r="AI249" s="1576">
        <f t="shared" si="180"/>
        <v>0</v>
      </c>
      <c r="AJ249" s="1630">
        <f t="shared" si="181"/>
        <v>0</v>
      </c>
      <c r="AK249" s="1605">
        <f t="shared" si="182"/>
        <v>0</v>
      </c>
      <c r="AL249" s="1645">
        <f t="shared" si="183"/>
        <v>0</v>
      </c>
      <c r="AM249" s="616">
        <f t="shared" si="184"/>
        <v>0</v>
      </c>
      <c r="AP249" s="105"/>
      <c r="AQ249" s="105"/>
    </row>
    <row r="250" spans="1:43">
      <c r="A250" s="102"/>
      <c r="B250" s="968"/>
      <c r="C250" s="101"/>
      <c r="D250" s="203" t="s">
        <v>105</v>
      </c>
      <c r="E250" s="247">
        <v>2.7</v>
      </c>
      <c r="F250" s="204">
        <v>2.7</v>
      </c>
      <c r="G250" s="1328"/>
      <c r="H250" s="105"/>
      <c r="I250" s="105"/>
      <c r="J250" s="50"/>
      <c r="K250" s="10"/>
      <c r="L250" s="60"/>
      <c r="M250" s="90"/>
      <c r="N250" s="75" t="s">
        <v>152</v>
      </c>
      <c r="O250" s="1653">
        <f>C244</f>
        <v>200</v>
      </c>
      <c r="P250" s="1575">
        <f>C244</f>
        <v>200</v>
      </c>
      <c r="Q250" s="1653">
        <f>AD265</f>
        <v>0</v>
      </c>
      <c r="R250" s="1575">
        <f>AE265</f>
        <v>0</v>
      </c>
      <c r="S250" s="1653">
        <f>AF265</f>
        <v>0</v>
      </c>
      <c r="T250" s="1575"/>
      <c r="U250" s="1633">
        <f t="shared" si="188"/>
        <v>200</v>
      </c>
      <c r="V250" s="1576">
        <f t="shared" si="189"/>
        <v>200</v>
      </c>
      <c r="W250" s="1632">
        <f t="shared" si="190"/>
        <v>0</v>
      </c>
      <c r="X250" s="1572">
        <f t="shared" si="191"/>
        <v>0</v>
      </c>
      <c r="Y250" s="1728">
        <f t="shared" si="192"/>
        <v>200</v>
      </c>
      <c r="Z250" s="619">
        <f t="shared" si="194"/>
        <v>200</v>
      </c>
      <c r="AA250" s="134" t="s">
        <v>473</v>
      </c>
      <c r="AB250" s="1632"/>
      <c r="AC250" s="1607"/>
      <c r="AD250" s="1632"/>
      <c r="AE250" s="1603"/>
      <c r="AF250" s="1632"/>
      <c r="AG250" s="1604"/>
      <c r="AH250" s="1633">
        <f t="shared" si="179"/>
        <v>0</v>
      </c>
      <c r="AI250" s="1576">
        <f t="shared" si="180"/>
        <v>0</v>
      </c>
      <c r="AJ250" s="1630">
        <f t="shared" si="181"/>
        <v>0</v>
      </c>
      <c r="AK250" s="1605">
        <f t="shared" si="182"/>
        <v>0</v>
      </c>
      <c r="AL250" s="1645">
        <f t="shared" si="183"/>
        <v>0</v>
      </c>
      <c r="AM250" s="616">
        <f t="shared" si="184"/>
        <v>0</v>
      </c>
      <c r="AP250" s="105"/>
      <c r="AQ250" s="105"/>
    </row>
    <row r="251" spans="1:43">
      <c r="A251" s="102"/>
      <c r="B251" s="968"/>
      <c r="C251" s="101"/>
      <c r="D251" s="203" t="s">
        <v>106</v>
      </c>
      <c r="E251" s="247">
        <v>3.5</v>
      </c>
      <c r="F251" s="204">
        <v>3.5</v>
      </c>
      <c r="G251" s="2712"/>
      <c r="H251" s="105"/>
      <c r="I251" s="105"/>
      <c r="J251" s="50"/>
      <c r="K251" s="10"/>
      <c r="L251" s="60"/>
      <c r="M251" s="90"/>
      <c r="N251" s="203" t="s">
        <v>93</v>
      </c>
      <c r="O251" s="1653">
        <f>AB271</f>
        <v>16.59</v>
      </c>
      <c r="P251" s="1575">
        <f>AC271</f>
        <v>14.1</v>
      </c>
      <c r="Q251" s="1653">
        <f>AD271</f>
        <v>0</v>
      </c>
      <c r="R251" s="1575"/>
      <c r="S251" s="1653">
        <f>AF271</f>
        <v>55.3</v>
      </c>
      <c r="T251" s="1575">
        <f>AG271</f>
        <v>47.01</v>
      </c>
      <c r="U251" s="1633">
        <f t="shared" si="188"/>
        <v>16.59</v>
      </c>
      <c r="V251" s="1576">
        <f t="shared" si="189"/>
        <v>14.1</v>
      </c>
      <c r="W251" s="1632">
        <f t="shared" si="190"/>
        <v>55.3</v>
      </c>
      <c r="X251" s="1572">
        <f t="shared" si="191"/>
        <v>47.01</v>
      </c>
      <c r="Y251" s="1728">
        <f t="shared" si="192"/>
        <v>71.89</v>
      </c>
      <c r="Z251" s="619">
        <f t="shared" si="194"/>
        <v>61.11</v>
      </c>
      <c r="AA251" s="191" t="s">
        <v>90</v>
      </c>
      <c r="AB251" s="1632">
        <f t="shared" ref="AB251:AG251" si="195">SUM(AB239:AB250)</f>
        <v>53.353999999999999</v>
      </c>
      <c r="AC251" s="1613">
        <f t="shared" si="195"/>
        <v>41.545000000000002</v>
      </c>
      <c r="AD251" s="1632">
        <f t="shared" si="195"/>
        <v>163.19999999999999</v>
      </c>
      <c r="AE251" s="1603">
        <f t="shared" si="195"/>
        <v>112.4</v>
      </c>
      <c r="AF251" s="1632">
        <f t="shared" si="195"/>
        <v>0</v>
      </c>
      <c r="AG251" s="1604">
        <f t="shared" si="195"/>
        <v>0</v>
      </c>
      <c r="AH251" s="1633">
        <f t="shared" si="179"/>
        <v>216.55399999999997</v>
      </c>
      <c r="AI251" s="1576">
        <f t="shared" si="180"/>
        <v>153.94499999999999</v>
      </c>
      <c r="AJ251" s="1630">
        <f t="shared" si="181"/>
        <v>163.19999999999999</v>
      </c>
      <c r="AK251" s="1605">
        <f t="shared" si="182"/>
        <v>112.4</v>
      </c>
      <c r="AL251" s="1645">
        <f t="shared" si="183"/>
        <v>216.55399999999997</v>
      </c>
      <c r="AM251" s="616">
        <f t="shared" si="184"/>
        <v>153.94499999999999</v>
      </c>
      <c r="AP251" s="105"/>
      <c r="AQ251" s="105"/>
    </row>
    <row r="252" spans="1:43" ht="14.25" customHeight="1">
      <c r="A252" s="102"/>
      <c r="B252" s="968"/>
      <c r="C252" s="101"/>
      <c r="D252" s="203" t="s">
        <v>199</v>
      </c>
      <c r="E252" s="1304">
        <v>7.2000000000000005E-4</v>
      </c>
      <c r="F252" s="1305">
        <v>7.2000000000000005E-4</v>
      </c>
      <c r="G252" s="102"/>
      <c r="H252" s="105"/>
      <c r="I252" s="105"/>
      <c r="J252" s="50"/>
      <c r="K252" s="10"/>
      <c r="L252" s="60"/>
      <c r="M252" s="90"/>
      <c r="N252" s="607" t="s">
        <v>360</v>
      </c>
      <c r="O252" s="1653">
        <f t="shared" ref="O252:T252" si="196">AB268</f>
        <v>74.06</v>
      </c>
      <c r="P252" s="1579">
        <f t="shared" si="196"/>
        <v>65.900000000000006</v>
      </c>
      <c r="Q252" s="1653"/>
      <c r="R252" s="1579"/>
      <c r="S252" s="1653">
        <f t="shared" si="196"/>
        <v>32.96</v>
      </c>
      <c r="T252" s="1579">
        <f t="shared" si="196"/>
        <v>29.32</v>
      </c>
      <c r="U252" s="1633">
        <f t="shared" si="188"/>
        <v>74.06</v>
      </c>
      <c r="V252" s="1576">
        <f t="shared" si="189"/>
        <v>65.900000000000006</v>
      </c>
      <c r="W252" s="1632">
        <f t="shared" si="190"/>
        <v>32.96</v>
      </c>
      <c r="X252" s="1572">
        <f t="shared" si="191"/>
        <v>29.32</v>
      </c>
      <c r="Y252" s="1728">
        <f t="shared" si="192"/>
        <v>107.02000000000001</v>
      </c>
      <c r="Z252" s="619">
        <f t="shared" si="194"/>
        <v>95.22</v>
      </c>
      <c r="AA252" s="1887" t="s">
        <v>148</v>
      </c>
      <c r="AB252" s="1896">
        <f>K240</f>
        <v>92.56</v>
      </c>
      <c r="AC252" s="1900">
        <f>L240</f>
        <v>64.8</v>
      </c>
      <c r="AD252" s="1896"/>
      <c r="AE252" s="1603"/>
      <c r="AF252" s="1896"/>
      <c r="AG252" s="1603"/>
      <c r="AH252" s="1897">
        <f t="shared" si="179"/>
        <v>92.56</v>
      </c>
      <c r="AI252" s="1616">
        <f t="shared" si="180"/>
        <v>64.8</v>
      </c>
      <c r="AJ252" s="1898">
        <f t="shared" si="181"/>
        <v>0</v>
      </c>
      <c r="AK252" s="1899">
        <f t="shared" si="182"/>
        <v>0</v>
      </c>
      <c r="AL252" s="1902">
        <f t="shared" si="183"/>
        <v>92.56</v>
      </c>
      <c r="AM252" s="1903">
        <f t="shared" si="184"/>
        <v>64.8</v>
      </c>
      <c r="AP252" s="105"/>
      <c r="AQ252" s="105"/>
    </row>
    <row r="253" spans="1:43" ht="12.75" customHeight="1" thickBot="1">
      <c r="A253" s="1862" t="s">
        <v>251</v>
      </c>
      <c r="B253" s="966"/>
      <c r="C253" s="1867">
        <f>SUM(C240:C252)</f>
        <v>620</v>
      </c>
      <c r="D253" s="1194" t="s">
        <v>53</v>
      </c>
      <c r="E253" s="736">
        <v>0.36</v>
      </c>
      <c r="F253" s="599">
        <v>0.36</v>
      </c>
      <c r="G253" s="962"/>
      <c r="H253" s="998"/>
      <c r="I253" s="998"/>
      <c r="J253" s="48"/>
      <c r="K253" s="32"/>
      <c r="L253" s="63"/>
      <c r="M253" s="90"/>
      <c r="N253" s="607" t="s">
        <v>140</v>
      </c>
      <c r="O253" s="1653"/>
      <c r="P253" s="1579"/>
      <c r="Q253" s="1653">
        <f>H258</f>
        <v>98.715999999999994</v>
      </c>
      <c r="R253" s="1575">
        <f>I258</f>
        <v>68.28</v>
      </c>
      <c r="S253" s="1653"/>
      <c r="T253" s="1575"/>
      <c r="U253" s="1633">
        <f t="shared" si="188"/>
        <v>98.715999999999994</v>
      </c>
      <c r="V253" s="1576">
        <f t="shared" si="189"/>
        <v>68.28</v>
      </c>
      <c r="W253" s="1632">
        <f t="shared" si="190"/>
        <v>98.715999999999994</v>
      </c>
      <c r="X253" s="1572">
        <f t="shared" si="191"/>
        <v>68.28</v>
      </c>
      <c r="Y253" s="1728">
        <f t="shared" si="192"/>
        <v>98.715999999999994</v>
      </c>
      <c r="Z253" s="619">
        <f t="shared" si="194"/>
        <v>68.28</v>
      </c>
      <c r="AA253" s="1887" t="s">
        <v>146</v>
      </c>
      <c r="AB253" s="1896"/>
      <c r="AC253" s="1901"/>
      <c r="AD253" s="1896"/>
      <c r="AE253" s="1603"/>
      <c r="AF253" s="1896"/>
      <c r="AG253" s="1603"/>
      <c r="AH253" s="1897">
        <f t="shared" si="179"/>
        <v>0</v>
      </c>
      <c r="AI253" s="1616">
        <f t="shared" si="180"/>
        <v>0</v>
      </c>
      <c r="AJ253" s="1898">
        <f t="shared" si="181"/>
        <v>0</v>
      </c>
      <c r="AK253" s="1899">
        <f t="shared" si="182"/>
        <v>0</v>
      </c>
      <c r="AL253" s="1902">
        <f t="shared" si="183"/>
        <v>0</v>
      </c>
      <c r="AM253" s="1903">
        <f t="shared" si="184"/>
        <v>0</v>
      </c>
      <c r="AO253" s="105"/>
      <c r="AP253" s="105"/>
      <c r="AQ253" s="105"/>
    </row>
    <row r="254" spans="1:43" ht="14.25" customHeight="1" thickBot="1">
      <c r="A254" s="605"/>
      <c r="B254" s="370" t="s">
        <v>142</v>
      </c>
      <c r="C254" s="242"/>
      <c r="D254" s="2865" t="s">
        <v>799</v>
      </c>
      <c r="E254" s="1308"/>
      <c r="F254" s="1358"/>
      <c r="J254" s="2716" t="s">
        <v>794</v>
      </c>
      <c r="K254" s="2717"/>
      <c r="L254" s="2718"/>
      <c r="M254" s="90"/>
      <c r="N254" s="607" t="s">
        <v>67</v>
      </c>
      <c r="O254" s="1653"/>
      <c r="P254" s="1575"/>
      <c r="Q254" s="1653"/>
      <c r="R254" s="1575"/>
      <c r="S254" s="1653"/>
      <c r="T254" s="1575"/>
      <c r="U254" s="1633">
        <f t="shared" si="188"/>
        <v>0</v>
      </c>
      <c r="V254" s="1576">
        <f t="shared" si="189"/>
        <v>0</v>
      </c>
      <c r="W254" s="1632">
        <f t="shared" si="190"/>
        <v>0</v>
      </c>
      <c r="X254" s="1572">
        <f t="shared" si="191"/>
        <v>0</v>
      </c>
      <c r="Y254" s="1728">
        <f t="shared" si="192"/>
        <v>0</v>
      </c>
      <c r="Z254" s="619">
        <f t="shared" si="194"/>
        <v>0</v>
      </c>
      <c r="AA254" s="135" t="s">
        <v>106</v>
      </c>
      <c r="AB254" s="1632">
        <f>E251</f>
        <v>3.5</v>
      </c>
      <c r="AC254" s="1608">
        <f>F251</f>
        <v>3.5</v>
      </c>
      <c r="AD254" s="1632">
        <f>E259</f>
        <v>2.2999999999999998</v>
      </c>
      <c r="AE254" s="1603">
        <f>F259</f>
        <v>2.2999999999999998</v>
      </c>
      <c r="AF254" s="1632"/>
      <c r="AG254" s="1604"/>
      <c r="AH254" s="1633">
        <f t="shared" si="179"/>
        <v>5.8</v>
      </c>
      <c r="AI254" s="1576">
        <f t="shared" si="180"/>
        <v>5.8</v>
      </c>
      <c r="AJ254" s="1630">
        <f t="shared" si="181"/>
        <v>2.2999999999999998</v>
      </c>
      <c r="AK254" s="1605">
        <f t="shared" si="182"/>
        <v>2.2999999999999998</v>
      </c>
      <c r="AL254" s="1645">
        <f t="shared" si="183"/>
        <v>5.8</v>
      </c>
      <c r="AM254" s="616">
        <f t="shared" si="184"/>
        <v>5.8</v>
      </c>
      <c r="AP254" s="105"/>
      <c r="AQ254" s="105"/>
    </row>
    <row r="255" spans="1:43" ht="14.25" customHeight="1" thickBot="1">
      <c r="A255" s="2713" t="s">
        <v>796</v>
      </c>
      <c r="B255" s="285" t="s">
        <v>795</v>
      </c>
      <c r="C255" s="179">
        <v>80</v>
      </c>
      <c r="D255" s="986" t="s">
        <v>112</v>
      </c>
      <c r="E255" s="982" t="s">
        <v>113</v>
      </c>
      <c r="F255" s="983" t="s">
        <v>114</v>
      </c>
      <c r="G255" s="1145" t="s">
        <v>112</v>
      </c>
      <c r="H255" s="982" t="s">
        <v>113</v>
      </c>
      <c r="I255" s="983" t="s">
        <v>114</v>
      </c>
      <c r="J255" s="2719" t="s">
        <v>793</v>
      </c>
      <c r="K255" s="1998"/>
      <c r="L255" s="1999"/>
      <c r="M255" s="90"/>
      <c r="N255" s="609" t="s">
        <v>60</v>
      </c>
      <c r="O255" s="1653">
        <f>H243</f>
        <v>11.36</v>
      </c>
      <c r="P255" s="1579">
        <f>I243</f>
        <v>11.36</v>
      </c>
      <c r="Q255" s="1653">
        <f>H266</f>
        <v>200</v>
      </c>
      <c r="R255" s="1579">
        <f>I266</f>
        <v>200</v>
      </c>
      <c r="S255" s="1653">
        <f>E274</f>
        <v>17.850000000000001</v>
      </c>
      <c r="T255" s="1579">
        <f>F274</f>
        <v>17.850000000000001</v>
      </c>
      <c r="U255" s="1633">
        <f t="shared" si="188"/>
        <v>211.36</v>
      </c>
      <c r="V255" s="1576">
        <f t="shared" si="189"/>
        <v>211.36</v>
      </c>
      <c r="W255" s="1632">
        <f t="shared" si="190"/>
        <v>217.85</v>
      </c>
      <c r="X255" s="1572">
        <f t="shared" si="191"/>
        <v>217.85</v>
      </c>
      <c r="Y255" s="1728">
        <f t="shared" si="192"/>
        <v>229.21</v>
      </c>
      <c r="Z255" s="619">
        <f t="shared" si="194"/>
        <v>229.21</v>
      </c>
      <c r="AA255" s="191" t="s">
        <v>781</v>
      </c>
      <c r="AB255" s="1632">
        <f t="shared" ref="AB255:AG255" si="197">SUM(AB252:AB254)</f>
        <v>96.06</v>
      </c>
      <c r="AC255" s="1613">
        <f t="shared" si="197"/>
        <v>68.3</v>
      </c>
      <c r="AD255" s="1632">
        <f t="shared" si="197"/>
        <v>2.2999999999999998</v>
      </c>
      <c r="AE255" s="1603">
        <f t="shared" si="197"/>
        <v>2.2999999999999998</v>
      </c>
      <c r="AF255" s="1632">
        <f t="shared" si="197"/>
        <v>0</v>
      </c>
      <c r="AG255" s="1604">
        <f t="shared" si="197"/>
        <v>0</v>
      </c>
      <c r="AH255" s="1633">
        <f t="shared" si="179"/>
        <v>98.36</v>
      </c>
      <c r="AI255" s="1576">
        <f t="shared" si="180"/>
        <v>70.599999999999994</v>
      </c>
      <c r="AJ255" s="1630">
        <f t="shared" si="181"/>
        <v>2.2999999999999998</v>
      </c>
      <c r="AK255" s="1605">
        <f t="shared" si="182"/>
        <v>2.2999999999999998</v>
      </c>
      <c r="AL255" s="1645">
        <f t="shared" si="183"/>
        <v>98.36</v>
      </c>
      <c r="AM255" s="616">
        <f t="shared" si="184"/>
        <v>70.599999999999994</v>
      </c>
      <c r="AP255" s="105"/>
      <c r="AQ255" s="105"/>
    </row>
    <row r="256" spans="1:43" ht="13.5" customHeight="1">
      <c r="A256" s="2726" t="s">
        <v>791</v>
      </c>
      <c r="B256" s="285" t="s">
        <v>789</v>
      </c>
      <c r="C256" s="1301">
        <v>230</v>
      </c>
      <c r="D256" s="132" t="s">
        <v>212</v>
      </c>
      <c r="E256" s="131">
        <v>131.43</v>
      </c>
      <c r="F256" s="1337">
        <v>92</v>
      </c>
      <c r="G256" s="2723" t="s">
        <v>643</v>
      </c>
      <c r="H256" s="131">
        <v>161</v>
      </c>
      <c r="I256" s="1131">
        <v>161</v>
      </c>
      <c r="J256" s="132" t="s">
        <v>99</v>
      </c>
      <c r="K256" s="131">
        <v>211.6</v>
      </c>
      <c r="L256" s="1131">
        <v>210</v>
      </c>
      <c r="M256" s="90"/>
      <c r="N256" s="130" t="s">
        <v>159</v>
      </c>
      <c r="O256" s="1653"/>
      <c r="P256" s="1575"/>
      <c r="Q256" s="1653"/>
      <c r="R256" s="1575"/>
      <c r="S256" s="1653"/>
      <c r="T256" s="1575"/>
      <c r="U256" s="1633">
        <f t="shared" si="188"/>
        <v>0</v>
      </c>
      <c r="V256" s="1576">
        <f t="shared" si="189"/>
        <v>0</v>
      </c>
      <c r="W256" s="1632">
        <f t="shared" si="190"/>
        <v>0</v>
      </c>
      <c r="X256" s="1572">
        <f t="shared" si="191"/>
        <v>0</v>
      </c>
      <c r="Y256" s="1729">
        <f t="shared" si="192"/>
        <v>0</v>
      </c>
      <c r="Z256" s="617">
        <f t="shared" si="194"/>
        <v>0</v>
      </c>
      <c r="AA256" s="607" t="s">
        <v>289</v>
      </c>
      <c r="AB256" s="1632">
        <f>E142</f>
        <v>3</v>
      </c>
      <c r="AC256" s="1571">
        <f>F142</f>
        <v>2.5</v>
      </c>
      <c r="AD256" s="1632"/>
      <c r="AE256" s="1572"/>
      <c r="AF256" s="1632"/>
      <c r="AG256" s="1572"/>
      <c r="AH256" s="1633">
        <f t="shared" ref="AH256:AH280" si="198">AB256+AD256</f>
        <v>3</v>
      </c>
      <c r="AI256" s="1576">
        <f t="shared" ref="AI256:AI280" si="199">AC256+AE256</f>
        <v>2.5</v>
      </c>
      <c r="AJ256" s="1632">
        <f t="shared" ref="AJ256:AJ280" si="200">AD256+AF256</f>
        <v>0</v>
      </c>
      <c r="AK256" s="1572">
        <f t="shared" ref="AK256:AK280" si="201">AE256+AG256</f>
        <v>0</v>
      </c>
      <c r="AL256" s="1631"/>
      <c r="AP256" s="105"/>
      <c r="AQ256" s="105"/>
    </row>
    <row r="257" spans="1:43" ht="14.25" customHeight="1">
      <c r="A257" s="2727"/>
      <c r="B257" s="180" t="s">
        <v>790</v>
      </c>
      <c r="C257" s="1213">
        <v>70</v>
      </c>
      <c r="D257" s="198" t="s">
        <v>103</v>
      </c>
      <c r="E257" s="247">
        <v>11.5</v>
      </c>
      <c r="F257" s="709">
        <v>9.1999999999999993</v>
      </c>
      <c r="G257" s="240" t="s">
        <v>792</v>
      </c>
      <c r="H257" s="240"/>
      <c r="I257" s="2715"/>
      <c r="J257" s="198" t="s">
        <v>105</v>
      </c>
      <c r="K257" s="247">
        <v>27.6</v>
      </c>
      <c r="L257" s="250">
        <v>27.6</v>
      </c>
      <c r="M257" s="90"/>
      <c r="N257" s="130" t="s">
        <v>65</v>
      </c>
      <c r="O257" s="1653"/>
      <c r="P257" s="1585"/>
      <c r="Q257" s="1653">
        <f>K256</f>
        <v>211.6</v>
      </c>
      <c r="R257" s="1585">
        <f>L256</f>
        <v>210</v>
      </c>
      <c r="S257" s="1653"/>
      <c r="T257" s="1585"/>
      <c r="U257" s="1633">
        <f t="shared" si="188"/>
        <v>211.6</v>
      </c>
      <c r="V257" s="1576">
        <f t="shared" si="189"/>
        <v>210</v>
      </c>
      <c r="W257" s="1632">
        <f t="shared" si="190"/>
        <v>211.6</v>
      </c>
      <c r="X257" s="1572">
        <f t="shared" si="191"/>
        <v>210</v>
      </c>
      <c r="Y257" s="1729">
        <f t="shared" si="192"/>
        <v>211.6</v>
      </c>
      <c r="Z257" s="617">
        <f t="shared" si="194"/>
        <v>210</v>
      </c>
      <c r="AA257" s="240" t="s">
        <v>500</v>
      </c>
      <c r="AB257" s="1632"/>
      <c r="AC257" s="1588"/>
      <c r="AD257" s="1671"/>
      <c r="AE257" s="1588"/>
      <c r="AF257" s="1671">
        <f>K275</f>
        <v>7.5</v>
      </c>
      <c r="AG257" s="1588">
        <f>L275</f>
        <v>7</v>
      </c>
      <c r="AH257" s="1633">
        <f t="shared" si="198"/>
        <v>0</v>
      </c>
      <c r="AI257" s="1576">
        <f t="shared" si="199"/>
        <v>0</v>
      </c>
      <c r="AJ257" s="1632">
        <f t="shared" si="200"/>
        <v>7.5</v>
      </c>
      <c r="AK257" s="1572">
        <f t="shared" si="201"/>
        <v>7</v>
      </c>
      <c r="AL257" s="1631"/>
      <c r="AP257" s="105"/>
      <c r="AQ257" s="105"/>
    </row>
    <row r="258" spans="1:43">
      <c r="A258" s="1461" t="s">
        <v>798</v>
      </c>
      <c r="B258" s="753" t="s">
        <v>794</v>
      </c>
      <c r="C258" s="1301">
        <v>230</v>
      </c>
      <c r="D258" s="198" t="s">
        <v>209</v>
      </c>
      <c r="E258" s="248">
        <v>11.04</v>
      </c>
      <c r="F258" s="2721">
        <v>9.1999999999999993</v>
      </c>
      <c r="G258" s="266" t="s">
        <v>140</v>
      </c>
      <c r="H258" s="276">
        <v>98.715999999999994</v>
      </c>
      <c r="I258" s="600">
        <v>68.28</v>
      </c>
      <c r="J258" s="1420" t="s">
        <v>49</v>
      </c>
      <c r="K258" s="262">
        <v>17.7</v>
      </c>
      <c r="L258" s="2653">
        <v>17.7</v>
      </c>
      <c r="M258" s="90"/>
      <c r="N258" s="130" t="s">
        <v>46</v>
      </c>
      <c r="O258" s="1653"/>
      <c r="P258" s="1585"/>
      <c r="Q258" s="1653"/>
      <c r="R258" s="1585"/>
      <c r="S258" s="1653"/>
      <c r="T258" s="1585"/>
      <c r="U258" s="1633">
        <f t="shared" si="188"/>
        <v>0</v>
      </c>
      <c r="V258" s="1576">
        <f t="shared" si="189"/>
        <v>0</v>
      </c>
      <c r="W258" s="1632">
        <f t="shared" si="190"/>
        <v>0</v>
      </c>
      <c r="X258" s="1572">
        <f t="shared" si="191"/>
        <v>0</v>
      </c>
      <c r="Y258" s="1729">
        <f t="shared" si="192"/>
        <v>0</v>
      </c>
      <c r="Z258" s="617">
        <f t="shared" si="194"/>
        <v>0</v>
      </c>
      <c r="AA258" s="240" t="s">
        <v>620</v>
      </c>
      <c r="AB258" s="1632"/>
      <c r="AC258" s="1571"/>
      <c r="AD258" s="1671"/>
      <c r="AE258" s="1571"/>
      <c r="AF258" s="1671"/>
      <c r="AG258" s="1571"/>
      <c r="AH258" s="1633">
        <f t="shared" si="198"/>
        <v>0</v>
      </c>
      <c r="AI258" s="1576">
        <f t="shared" si="199"/>
        <v>0</v>
      </c>
      <c r="AJ258" s="1632">
        <f t="shared" si="200"/>
        <v>0</v>
      </c>
      <c r="AK258" s="1572">
        <f t="shared" si="201"/>
        <v>0</v>
      </c>
      <c r="AL258" s="1648"/>
      <c r="AM258" s="10"/>
      <c r="AP258" s="97"/>
      <c r="AQ258" s="105"/>
    </row>
    <row r="259" spans="1:43" ht="14.25" customHeight="1">
      <c r="A259" s="1519"/>
      <c r="B259" s="180" t="s">
        <v>793</v>
      </c>
      <c r="C259" s="2728"/>
      <c r="D259" s="198" t="s">
        <v>106</v>
      </c>
      <c r="E259" s="248">
        <v>2.2999999999999998</v>
      </c>
      <c r="F259" s="2721">
        <v>2.2999999999999998</v>
      </c>
      <c r="G259" s="266" t="s">
        <v>213</v>
      </c>
      <c r="H259" s="738" t="s">
        <v>815</v>
      </c>
      <c r="I259" s="250">
        <v>3.5</v>
      </c>
      <c r="J259" s="198" t="s">
        <v>213</v>
      </c>
      <c r="K259" s="247" t="s">
        <v>800</v>
      </c>
      <c r="L259" s="250">
        <v>10.119999999999999</v>
      </c>
      <c r="M259" s="106"/>
      <c r="N259" s="130" t="s">
        <v>70</v>
      </c>
      <c r="O259" s="1653">
        <f>E249</f>
        <v>8.75</v>
      </c>
      <c r="P259" s="1595">
        <f>F249</f>
        <v>8.75</v>
      </c>
      <c r="Q259" s="1653">
        <f>K260</f>
        <v>6.9</v>
      </c>
      <c r="R259" s="1585">
        <f>L260</f>
        <v>6.9</v>
      </c>
      <c r="S259" s="1653"/>
      <c r="T259" s="1585"/>
      <c r="U259" s="1633">
        <f t="shared" si="188"/>
        <v>15.65</v>
      </c>
      <c r="V259" s="1576">
        <f t="shared" si="189"/>
        <v>15.65</v>
      </c>
      <c r="W259" s="1632">
        <f t="shared" si="190"/>
        <v>6.9</v>
      </c>
      <c r="X259" s="1572">
        <f t="shared" si="191"/>
        <v>6.9</v>
      </c>
      <c r="Y259" s="1729">
        <f t="shared" si="192"/>
        <v>15.65</v>
      </c>
      <c r="Z259" s="617">
        <f t="shared" si="194"/>
        <v>15.65</v>
      </c>
      <c r="AA259" s="240" t="s">
        <v>499</v>
      </c>
      <c r="AB259" s="1632"/>
      <c r="AC259" s="1588"/>
      <c r="AD259" s="1671">
        <f>E268</f>
        <v>156.44999999999999</v>
      </c>
      <c r="AE259" s="1588">
        <f>F268</f>
        <v>105</v>
      </c>
      <c r="AF259" s="1671"/>
      <c r="AG259" s="1588"/>
      <c r="AH259" s="1633">
        <f t="shared" si="198"/>
        <v>156.44999999999999</v>
      </c>
      <c r="AI259" s="1576">
        <f t="shared" si="199"/>
        <v>105</v>
      </c>
      <c r="AJ259" s="1632">
        <f t="shared" si="200"/>
        <v>156.44999999999999</v>
      </c>
      <c r="AK259" s="1572">
        <f t="shared" si="201"/>
        <v>105</v>
      </c>
      <c r="AL259" s="1631"/>
      <c r="AP259" s="103"/>
      <c r="AQ259" s="105"/>
    </row>
    <row r="260" spans="1:43" ht="15" customHeight="1">
      <c r="A260" s="421" t="s">
        <v>421</v>
      </c>
      <c r="B260" s="285" t="s">
        <v>298</v>
      </c>
      <c r="C260" s="179">
        <v>200</v>
      </c>
      <c r="D260" s="198" t="s">
        <v>89</v>
      </c>
      <c r="E260" s="247">
        <v>4</v>
      </c>
      <c r="F260" s="739">
        <v>4</v>
      </c>
      <c r="G260" s="266" t="s">
        <v>123</v>
      </c>
      <c r="H260" s="248">
        <v>16.66</v>
      </c>
      <c r="I260" s="1005">
        <v>14</v>
      </c>
      <c r="J260" s="198" t="s">
        <v>101</v>
      </c>
      <c r="K260" s="247">
        <v>6.9</v>
      </c>
      <c r="L260" s="250">
        <v>6.9</v>
      </c>
      <c r="M260" s="100"/>
      <c r="N260" s="130" t="s">
        <v>89</v>
      </c>
      <c r="O260" s="1653">
        <f>E244</f>
        <v>10</v>
      </c>
      <c r="P260" s="1579">
        <f>F244</f>
        <v>10</v>
      </c>
      <c r="Q260" s="1653">
        <f>E260+K261</f>
        <v>8.6</v>
      </c>
      <c r="R260" s="1579">
        <f>F260+L261</f>
        <v>8.6</v>
      </c>
      <c r="S260" s="1653"/>
      <c r="T260" s="1579"/>
      <c r="U260" s="1633">
        <f t="shared" si="188"/>
        <v>18.600000000000001</v>
      </c>
      <c r="V260" s="1576">
        <f t="shared" si="189"/>
        <v>18.600000000000001</v>
      </c>
      <c r="W260" s="1632">
        <f t="shared" si="190"/>
        <v>8.6</v>
      </c>
      <c r="X260" s="1572">
        <f t="shared" si="191"/>
        <v>8.6</v>
      </c>
      <c r="Y260" s="1729">
        <f t="shared" si="192"/>
        <v>18.600000000000001</v>
      </c>
      <c r="Z260" s="617">
        <f t="shared" si="194"/>
        <v>18.600000000000001</v>
      </c>
      <c r="AA260" s="1673" t="s">
        <v>619</v>
      </c>
      <c r="AB260" s="1674">
        <f t="shared" ref="AB260:AG260" si="202">SUM(AB256:AB259)</f>
        <v>3</v>
      </c>
      <c r="AC260" s="1675">
        <f t="shared" si="202"/>
        <v>2.5</v>
      </c>
      <c r="AD260" s="1674">
        <f t="shared" si="202"/>
        <v>156.44999999999999</v>
      </c>
      <c r="AE260" s="1675">
        <f t="shared" si="202"/>
        <v>105</v>
      </c>
      <c r="AF260" s="1674">
        <f t="shared" si="202"/>
        <v>7.5</v>
      </c>
      <c r="AG260" s="1675">
        <f t="shared" si="202"/>
        <v>7</v>
      </c>
      <c r="AH260" s="1676">
        <f t="shared" si="198"/>
        <v>159.44999999999999</v>
      </c>
      <c r="AI260" s="1677">
        <f t="shared" si="199"/>
        <v>107.5</v>
      </c>
      <c r="AJ260" s="1678">
        <f t="shared" si="200"/>
        <v>163.95</v>
      </c>
      <c r="AK260" s="1604">
        <f t="shared" si="201"/>
        <v>112</v>
      </c>
      <c r="AL260" s="1631"/>
      <c r="AP260" s="103"/>
      <c r="AQ260" s="105"/>
    </row>
    <row r="261" spans="1:43">
      <c r="A261" s="310" t="s">
        <v>725</v>
      </c>
      <c r="B261" s="180" t="s">
        <v>297</v>
      </c>
      <c r="C261" s="386"/>
      <c r="D261" s="1004" t="s">
        <v>91</v>
      </c>
      <c r="E261" s="837">
        <v>1</v>
      </c>
      <c r="F261" s="2722">
        <v>1</v>
      </c>
      <c r="G261" s="1111" t="s">
        <v>53</v>
      </c>
      <c r="H261" s="276">
        <v>0.35</v>
      </c>
      <c r="I261" s="600">
        <v>0.35</v>
      </c>
      <c r="J261" s="198" t="s">
        <v>89</v>
      </c>
      <c r="K261" s="247">
        <v>4.5999999999999996</v>
      </c>
      <c r="L261" s="250">
        <v>4.5999999999999996</v>
      </c>
      <c r="M261" s="100"/>
      <c r="N261" s="130" t="s">
        <v>97</v>
      </c>
      <c r="O261" s="1653">
        <f>H248+K243</f>
        <v>8.1999999999999993</v>
      </c>
      <c r="P261" s="1575">
        <f>I248+L243</f>
        <v>8.1999999999999993</v>
      </c>
      <c r="Q261" s="1653"/>
      <c r="R261" s="1575"/>
      <c r="S261" s="1653">
        <f>H273</f>
        <v>4.5</v>
      </c>
      <c r="T261" s="1575">
        <f>I273</f>
        <v>4.5</v>
      </c>
      <c r="U261" s="1633">
        <f t="shared" si="188"/>
        <v>8.1999999999999993</v>
      </c>
      <c r="V261" s="1576">
        <f t="shared" si="189"/>
        <v>8.1999999999999993</v>
      </c>
      <c r="W261" s="1632">
        <f t="shared" si="190"/>
        <v>4.5</v>
      </c>
      <c r="X261" s="1572">
        <f t="shared" si="191"/>
        <v>4.5</v>
      </c>
      <c r="Y261" s="1729">
        <f t="shared" si="192"/>
        <v>12.7</v>
      </c>
      <c r="Z261" s="617">
        <f t="shared" si="194"/>
        <v>12.7</v>
      </c>
      <c r="AA261" s="607" t="s">
        <v>622</v>
      </c>
      <c r="AB261" s="1632">
        <f>H140</f>
        <v>100</v>
      </c>
      <c r="AC261" s="1571">
        <f>I140</f>
        <v>100</v>
      </c>
      <c r="AD261" s="1671"/>
      <c r="AE261" s="1571"/>
      <c r="AF261" s="1671"/>
      <c r="AG261" s="1571"/>
      <c r="AH261" s="1633">
        <f t="shared" si="198"/>
        <v>100</v>
      </c>
      <c r="AI261" s="1576">
        <f t="shared" si="199"/>
        <v>100</v>
      </c>
      <c r="AJ261" s="1632">
        <f t="shared" si="200"/>
        <v>0</v>
      </c>
      <c r="AK261" s="1572">
        <f t="shared" si="201"/>
        <v>0</v>
      </c>
      <c r="AL261" s="1631"/>
      <c r="AP261" s="103"/>
      <c r="AQ261" s="105"/>
    </row>
    <row r="262" spans="1:43" ht="15" thickBot="1">
      <c r="A262" s="964" t="s">
        <v>9</v>
      </c>
      <c r="B262" s="266" t="s">
        <v>10</v>
      </c>
      <c r="C262" s="254">
        <v>40</v>
      </c>
      <c r="D262" s="2724" t="s">
        <v>193</v>
      </c>
      <c r="E262" s="2017">
        <v>0.01</v>
      </c>
      <c r="F262" s="1297">
        <v>0.01</v>
      </c>
      <c r="G262" s="32"/>
      <c r="H262" s="32"/>
      <c r="I262" s="63"/>
      <c r="J262" s="198" t="s">
        <v>801</v>
      </c>
      <c r="K262" s="1304">
        <v>2.3E-2</v>
      </c>
      <c r="L262" s="1319">
        <v>2.3E-2</v>
      </c>
      <c r="M262" s="741"/>
      <c r="N262" s="1739" t="s">
        <v>213</v>
      </c>
      <c r="O262" s="1744">
        <f>P262/1000/0.04</f>
        <v>5.0000000000000001E-3</v>
      </c>
      <c r="P262" s="1579">
        <f>I245</f>
        <v>0.2</v>
      </c>
      <c r="Q262" s="1738">
        <v>0.34050000000000002</v>
      </c>
      <c r="R262" s="1579">
        <f>I259+L259</f>
        <v>13.62</v>
      </c>
      <c r="S262" s="1744">
        <f>T262/1000/0.04</f>
        <v>2.9999999999999995E-2</v>
      </c>
      <c r="T262" s="1579">
        <f>F275</f>
        <v>1.2</v>
      </c>
      <c r="U262" s="1633">
        <f t="shared" si="188"/>
        <v>0.34550000000000003</v>
      </c>
      <c r="V262" s="1576">
        <f t="shared" si="189"/>
        <v>13.819999999999999</v>
      </c>
      <c r="W262" s="1632">
        <f t="shared" si="190"/>
        <v>0.3705</v>
      </c>
      <c r="X262" s="1572">
        <f t="shared" si="191"/>
        <v>14.819999999999999</v>
      </c>
      <c r="Y262" s="1729">
        <f t="shared" si="192"/>
        <v>0.3755</v>
      </c>
      <c r="Z262" s="617">
        <f t="shared" si="194"/>
        <v>15.019999999999998</v>
      </c>
      <c r="AA262" s="240" t="s">
        <v>623</v>
      </c>
      <c r="AB262" s="1632"/>
      <c r="AC262" s="1588"/>
      <c r="AD262" s="1671"/>
      <c r="AE262" s="1588"/>
      <c r="AF262" s="1671"/>
      <c r="AG262" s="1588"/>
      <c r="AH262" s="1633">
        <f t="shared" si="198"/>
        <v>0</v>
      </c>
      <c r="AI262" s="1576">
        <f t="shared" si="199"/>
        <v>0</v>
      </c>
      <c r="AJ262" s="1632">
        <f t="shared" si="200"/>
        <v>0</v>
      </c>
      <c r="AK262" s="1572">
        <f t="shared" si="201"/>
        <v>0</v>
      </c>
      <c r="AL262" s="1631"/>
      <c r="AP262" s="103"/>
      <c r="AQ262" s="105"/>
    </row>
    <row r="263" spans="1:43" ht="15" thickBot="1">
      <c r="A263" s="202" t="s">
        <v>9</v>
      </c>
      <c r="B263" s="266" t="s">
        <v>575</v>
      </c>
      <c r="C263" s="254">
        <v>40</v>
      </c>
      <c r="D263" s="2725" t="s">
        <v>795</v>
      </c>
      <c r="E263" s="124"/>
      <c r="F263" s="111"/>
      <c r="G263" s="760" t="s">
        <v>296</v>
      </c>
      <c r="H263" s="761"/>
      <c r="I263" s="762"/>
      <c r="J263" s="1318" t="s">
        <v>53</v>
      </c>
      <c r="K263" s="276">
        <v>0.56999999999999995</v>
      </c>
      <c r="L263" s="600">
        <v>0.56999999999999995</v>
      </c>
      <c r="M263" s="106"/>
      <c r="N263" s="130" t="s">
        <v>49</v>
      </c>
      <c r="O263" s="1653">
        <f>K242</f>
        <v>4</v>
      </c>
      <c r="P263" s="1578">
        <f>L242</f>
        <v>4</v>
      </c>
      <c r="Q263" s="1653">
        <f>H267+K258</f>
        <v>26.7</v>
      </c>
      <c r="R263" s="1578">
        <f>I267+L258</f>
        <v>26.7</v>
      </c>
      <c r="S263" s="1653">
        <f>K273</f>
        <v>7</v>
      </c>
      <c r="T263" s="1578">
        <f>L273</f>
        <v>7</v>
      </c>
      <c r="U263" s="1633">
        <f t="shared" si="188"/>
        <v>30.7</v>
      </c>
      <c r="V263" s="1576">
        <f t="shared" si="189"/>
        <v>30.7</v>
      </c>
      <c r="W263" s="1632">
        <f t="shared" si="190"/>
        <v>33.700000000000003</v>
      </c>
      <c r="X263" s="1572">
        <f t="shared" si="191"/>
        <v>33.700000000000003</v>
      </c>
      <c r="Y263" s="1729">
        <f t="shared" si="192"/>
        <v>37.700000000000003</v>
      </c>
      <c r="Z263" s="617">
        <f t="shared" si="194"/>
        <v>37.700000000000003</v>
      </c>
      <c r="AA263" s="240" t="s">
        <v>624</v>
      </c>
      <c r="AB263" s="1632"/>
      <c r="AC263" s="1571"/>
      <c r="AD263" s="1671"/>
      <c r="AE263" s="1571"/>
      <c r="AF263" s="1671"/>
      <c r="AG263" s="1571"/>
      <c r="AH263" s="1633">
        <f t="shared" si="198"/>
        <v>0</v>
      </c>
      <c r="AI263" s="1576">
        <f t="shared" si="199"/>
        <v>0</v>
      </c>
      <c r="AJ263" s="1632">
        <f t="shared" si="200"/>
        <v>0</v>
      </c>
      <c r="AK263" s="1572">
        <f t="shared" si="201"/>
        <v>0</v>
      </c>
      <c r="AL263" s="1631"/>
      <c r="AP263" s="103"/>
      <c r="AQ263" s="105"/>
    </row>
    <row r="264" spans="1:43" ht="15" thickBot="1">
      <c r="A264" s="1811" t="s">
        <v>651</v>
      </c>
      <c r="B264" s="266" t="s">
        <v>657</v>
      </c>
      <c r="C264" s="354">
        <v>105</v>
      </c>
      <c r="D264" s="385" t="s">
        <v>112</v>
      </c>
      <c r="E264" s="165" t="s">
        <v>113</v>
      </c>
      <c r="F264" s="1130" t="s">
        <v>114</v>
      </c>
      <c r="G264" s="1139" t="s">
        <v>112</v>
      </c>
      <c r="H264" s="1014" t="s">
        <v>113</v>
      </c>
      <c r="I264" s="1140" t="s">
        <v>114</v>
      </c>
      <c r="J264" s="50"/>
      <c r="K264" s="10"/>
      <c r="L264" s="60"/>
      <c r="M264" s="105"/>
      <c r="N264" s="130" t="s">
        <v>160</v>
      </c>
      <c r="O264" s="1653"/>
      <c r="P264" s="1575"/>
      <c r="Q264" s="1653"/>
      <c r="R264" s="1575"/>
      <c r="S264" s="1653"/>
      <c r="T264" s="1575"/>
      <c r="U264" s="1633">
        <f t="shared" si="188"/>
        <v>0</v>
      </c>
      <c r="V264" s="1576">
        <f t="shared" si="189"/>
        <v>0</v>
      </c>
      <c r="W264" s="1632">
        <f t="shared" si="190"/>
        <v>0</v>
      </c>
      <c r="X264" s="1572">
        <f t="shared" si="191"/>
        <v>0</v>
      </c>
      <c r="Y264" s="1729">
        <f t="shared" si="192"/>
        <v>0</v>
      </c>
      <c r="Z264" s="617">
        <f t="shared" si="194"/>
        <v>0</v>
      </c>
      <c r="AA264" s="1670" t="s">
        <v>625</v>
      </c>
      <c r="AB264" s="1632"/>
      <c r="AC264" s="1588"/>
      <c r="AD264" s="1671"/>
      <c r="AE264" s="1588"/>
      <c r="AF264" s="1671"/>
      <c r="AG264" s="1588"/>
      <c r="AH264" s="1633">
        <f t="shared" si="198"/>
        <v>0</v>
      </c>
      <c r="AI264" s="1576">
        <f t="shared" si="199"/>
        <v>0</v>
      </c>
      <c r="AJ264" s="1632">
        <f t="shared" si="200"/>
        <v>0</v>
      </c>
      <c r="AK264" s="1572">
        <f t="shared" si="201"/>
        <v>0</v>
      </c>
      <c r="AL264" s="1631"/>
      <c r="AP264" s="100"/>
      <c r="AQ264" s="105"/>
    </row>
    <row r="265" spans="1:43" ht="15" thickBot="1">
      <c r="A265" s="102"/>
      <c r="B265" s="968"/>
      <c r="C265" s="101"/>
      <c r="D265" s="1364" t="s">
        <v>797</v>
      </c>
      <c r="E265" s="1365">
        <v>124</v>
      </c>
      <c r="F265" s="1225">
        <v>80</v>
      </c>
      <c r="G265" s="136" t="s">
        <v>120</v>
      </c>
      <c r="H265" s="131">
        <v>3.5</v>
      </c>
      <c r="I265" s="1131">
        <v>3.5</v>
      </c>
      <c r="J265" s="50"/>
      <c r="K265" s="10"/>
      <c r="L265" s="60"/>
      <c r="M265" s="105"/>
      <c r="N265" s="130" t="s">
        <v>51</v>
      </c>
      <c r="O265" s="1653"/>
      <c r="P265" s="1575"/>
      <c r="Q265" s="1653"/>
      <c r="R265" s="1575"/>
      <c r="S265" s="1653">
        <f>K271</f>
        <v>1</v>
      </c>
      <c r="T265" s="1575">
        <f>L271</f>
        <v>1</v>
      </c>
      <c r="U265" s="1633">
        <f t="shared" si="188"/>
        <v>0</v>
      </c>
      <c r="V265" s="1576">
        <f t="shared" si="189"/>
        <v>0</v>
      </c>
      <c r="W265" s="1632">
        <f t="shared" si="190"/>
        <v>1</v>
      </c>
      <c r="X265" s="1572">
        <f t="shared" si="191"/>
        <v>1</v>
      </c>
      <c r="Y265" s="1729">
        <f t="shared" si="192"/>
        <v>1</v>
      </c>
      <c r="Z265" s="617">
        <f t="shared" si="194"/>
        <v>1</v>
      </c>
      <c r="AA265" s="1679" t="s">
        <v>621</v>
      </c>
      <c r="AB265" s="1680">
        <f t="shared" ref="AB265:AG265" si="203">SUM(AB261:AB264)</f>
        <v>100</v>
      </c>
      <c r="AC265" s="1681">
        <f t="shared" si="203"/>
        <v>100</v>
      </c>
      <c r="AD265" s="1680">
        <f t="shared" si="203"/>
        <v>0</v>
      </c>
      <c r="AE265" s="1681">
        <f t="shared" si="203"/>
        <v>0</v>
      </c>
      <c r="AF265" s="1680">
        <f t="shared" si="203"/>
        <v>0</v>
      </c>
      <c r="AG265" s="1681">
        <f t="shared" si="203"/>
        <v>0</v>
      </c>
      <c r="AH265" s="1682">
        <f t="shared" si="198"/>
        <v>100</v>
      </c>
      <c r="AI265" s="1683">
        <f t="shared" si="199"/>
        <v>100</v>
      </c>
      <c r="AJ265" s="1684">
        <f t="shared" si="200"/>
        <v>0</v>
      </c>
      <c r="AK265" s="1685">
        <f t="shared" si="201"/>
        <v>0</v>
      </c>
      <c r="AL265" s="1631"/>
      <c r="AP265" s="100"/>
      <c r="AQ265" s="105"/>
    </row>
    <row r="266" spans="1:43" ht="15" thickBot="1">
      <c r="A266" s="50"/>
      <c r="B266" s="2867"/>
      <c r="C266" s="60"/>
      <c r="D266" s="1287" t="s">
        <v>657</v>
      </c>
      <c r="E266" s="124"/>
      <c r="F266" s="111"/>
      <c r="G266" s="199" t="s">
        <v>60</v>
      </c>
      <c r="H266" s="247">
        <v>200</v>
      </c>
      <c r="I266" s="250">
        <v>200</v>
      </c>
      <c r="J266" s="2876"/>
      <c r="K266" s="10"/>
      <c r="L266" s="60"/>
      <c r="M266" s="105"/>
      <c r="N266" s="130" t="s">
        <v>158</v>
      </c>
      <c r="O266" s="1653"/>
      <c r="P266" s="1575"/>
      <c r="Q266" s="1653"/>
      <c r="R266" s="1575"/>
      <c r="S266" s="1653"/>
      <c r="T266" s="1575"/>
      <c r="U266" s="1633">
        <f t="shared" si="188"/>
        <v>0</v>
      </c>
      <c r="V266" s="1576">
        <f t="shared" si="189"/>
        <v>0</v>
      </c>
      <c r="W266" s="1632">
        <f t="shared" si="190"/>
        <v>0</v>
      </c>
      <c r="X266" s="1572">
        <f t="shared" si="191"/>
        <v>0</v>
      </c>
      <c r="Y266" s="1729">
        <f t="shared" si="192"/>
        <v>0</v>
      </c>
      <c r="Z266" s="617">
        <f t="shared" si="194"/>
        <v>0</v>
      </c>
      <c r="AA266" s="1686" t="s">
        <v>115</v>
      </c>
      <c r="AB266" s="1671">
        <f>H241</f>
        <v>74.06</v>
      </c>
      <c r="AC266" s="1571">
        <f>I241</f>
        <v>65.900000000000006</v>
      </c>
      <c r="AD266" s="1671"/>
      <c r="AE266" s="1571"/>
      <c r="AF266" s="1671">
        <f>E272</f>
        <v>32.96</v>
      </c>
      <c r="AG266" s="1571">
        <f>F272</f>
        <v>29.32</v>
      </c>
      <c r="AH266" s="1633">
        <f t="shared" si="198"/>
        <v>74.06</v>
      </c>
      <c r="AI266" s="1576">
        <f t="shared" si="199"/>
        <v>65.900000000000006</v>
      </c>
      <c r="AJ266" s="1632">
        <f t="shared" si="200"/>
        <v>32.96</v>
      </c>
      <c r="AK266" s="1572">
        <f t="shared" si="201"/>
        <v>29.32</v>
      </c>
      <c r="AL266" s="1631"/>
      <c r="AP266" s="100"/>
      <c r="AQ266" s="105"/>
    </row>
    <row r="267" spans="1:43" ht="15" thickBot="1">
      <c r="A267" s="102"/>
      <c r="B267" s="968"/>
      <c r="C267" s="101"/>
      <c r="D267" s="385" t="s">
        <v>112</v>
      </c>
      <c r="E267" s="165" t="s">
        <v>113</v>
      </c>
      <c r="F267" s="166" t="s">
        <v>114</v>
      </c>
      <c r="G267" s="756" t="s">
        <v>49</v>
      </c>
      <c r="H267" s="264">
        <v>9</v>
      </c>
      <c r="I267" s="270">
        <v>9</v>
      </c>
      <c r="J267" s="50"/>
      <c r="K267" s="10"/>
      <c r="L267" s="60"/>
      <c r="M267" s="105"/>
      <c r="N267" s="130" t="s">
        <v>157</v>
      </c>
      <c r="O267" s="1653"/>
      <c r="P267" s="1586"/>
      <c r="Q267" s="1653">
        <f>H265</f>
        <v>3.5</v>
      </c>
      <c r="R267" s="1586">
        <f>I265</f>
        <v>3.5</v>
      </c>
      <c r="S267" s="1653"/>
      <c r="T267" s="1586"/>
      <c r="U267" s="1633">
        <f t="shared" si="188"/>
        <v>3.5</v>
      </c>
      <c r="V267" s="1576">
        <f t="shared" si="189"/>
        <v>3.5</v>
      </c>
      <c r="W267" s="1632">
        <f t="shared" si="190"/>
        <v>3.5</v>
      </c>
      <c r="X267" s="1572">
        <f t="shared" si="191"/>
        <v>3.5</v>
      </c>
      <c r="Y267" s="1729">
        <f t="shared" si="192"/>
        <v>3.5</v>
      </c>
      <c r="Z267" s="617">
        <f t="shared" si="194"/>
        <v>3.5</v>
      </c>
      <c r="AA267" s="1686" t="s">
        <v>334</v>
      </c>
      <c r="AB267" s="1671"/>
      <c r="AC267" s="1588"/>
      <c r="AD267" s="1671"/>
      <c r="AE267" s="1588"/>
      <c r="AF267" s="1671"/>
      <c r="AG267" s="1588"/>
      <c r="AH267" s="1702">
        <f t="shared" si="198"/>
        <v>0</v>
      </c>
      <c r="AI267" s="1712">
        <f t="shared" si="199"/>
        <v>0</v>
      </c>
      <c r="AJ267" s="1671">
        <f t="shared" si="200"/>
        <v>0</v>
      </c>
      <c r="AK267" s="1571">
        <f t="shared" si="201"/>
        <v>0</v>
      </c>
      <c r="AL267" s="1631"/>
      <c r="AP267" s="100"/>
      <c r="AQ267" s="105"/>
    </row>
    <row r="268" spans="1:43" ht="15" thickBot="1">
      <c r="A268" s="1906" t="s">
        <v>239</v>
      </c>
      <c r="B268" s="966"/>
      <c r="C268" s="1867">
        <f>SUM(C255:C265)</f>
        <v>995</v>
      </c>
      <c r="D268" s="1364" t="s">
        <v>499</v>
      </c>
      <c r="E268" s="1365">
        <v>156.44999999999999</v>
      </c>
      <c r="F268" s="1366">
        <v>105</v>
      </c>
      <c r="G268" s="207" t="s">
        <v>88</v>
      </c>
      <c r="H268" s="1018">
        <v>20</v>
      </c>
      <c r="I268" s="1026">
        <v>20</v>
      </c>
      <c r="J268" s="48"/>
      <c r="K268" s="32"/>
      <c r="L268" s="63"/>
      <c r="M268" s="90"/>
      <c r="N268" s="130" t="s">
        <v>83</v>
      </c>
      <c r="O268" s="1653"/>
      <c r="P268" s="1586"/>
      <c r="Q268" s="1653"/>
      <c r="R268" s="1586"/>
      <c r="S268" s="1653"/>
      <c r="T268" s="1586"/>
      <c r="U268" s="1633">
        <f t="shared" si="188"/>
        <v>0</v>
      </c>
      <c r="V268" s="1576">
        <f t="shared" si="189"/>
        <v>0</v>
      </c>
      <c r="W268" s="1632">
        <f t="shared" si="190"/>
        <v>0</v>
      </c>
      <c r="X268" s="1572">
        <f t="shared" si="191"/>
        <v>0</v>
      </c>
      <c r="Y268" s="1729">
        <f t="shared" si="192"/>
        <v>0</v>
      </c>
      <c r="Z268" s="617">
        <f t="shared" si="194"/>
        <v>0</v>
      </c>
      <c r="AA268" s="1687" t="s">
        <v>611</v>
      </c>
      <c r="AB268" s="1688">
        <f t="shared" ref="AB268:AG268" si="204">SUM(AB266:AB267)</f>
        <v>74.06</v>
      </c>
      <c r="AC268" s="1689">
        <f t="shared" si="204"/>
        <v>65.900000000000006</v>
      </c>
      <c r="AD268" s="1688">
        <f t="shared" si="204"/>
        <v>0</v>
      </c>
      <c r="AE268" s="1689">
        <f t="shared" si="204"/>
        <v>0</v>
      </c>
      <c r="AF268" s="1688">
        <f t="shared" si="204"/>
        <v>32.96</v>
      </c>
      <c r="AG268" s="1689">
        <f t="shared" si="204"/>
        <v>29.32</v>
      </c>
      <c r="AH268" s="1690">
        <f t="shared" si="198"/>
        <v>74.06</v>
      </c>
      <c r="AI268" s="1691">
        <f t="shared" si="199"/>
        <v>65.900000000000006</v>
      </c>
      <c r="AJ268" s="1692">
        <f t="shared" si="200"/>
        <v>32.96</v>
      </c>
      <c r="AK268" s="1693">
        <f t="shared" si="201"/>
        <v>29.32</v>
      </c>
      <c r="AL268" s="1631"/>
      <c r="AP268" s="100"/>
      <c r="AQ268" s="105"/>
    </row>
    <row r="269" spans="1:43" ht="15" thickBot="1">
      <c r="A269" s="605"/>
      <c r="B269" s="370" t="s">
        <v>287</v>
      </c>
      <c r="C269" s="977"/>
      <c r="D269" s="1510" t="s">
        <v>595</v>
      </c>
      <c r="E269" s="124"/>
      <c r="F269" s="124"/>
      <c r="G269" s="761"/>
      <c r="H269" s="761"/>
      <c r="I269" s="111"/>
      <c r="J269" s="1341" t="s">
        <v>774</v>
      </c>
      <c r="K269" s="1138"/>
      <c r="L269" s="111"/>
      <c r="M269" s="90"/>
      <c r="N269" s="130" t="s">
        <v>53</v>
      </c>
      <c r="O269" s="1653">
        <f>E246+E253+H246</f>
        <v>2.1399999999999997</v>
      </c>
      <c r="P269" s="1586">
        <f>F246+F253+I246</f>
        <v>2.1399999999999997</v>
      </c>
      <c r="Q269" s="1653">
        <f>E261+H261+K263</f>
        <v>1.92</v>
      </c>
      <c r="R269" s="1586">
        <f>F261+I261+L263</f>
        <v>1.92</v>
      </c>
      <c r="S269" s="1653">
        <f>H271</f>
        <v>1</v>
      </c>
      <c r="T269" s="1586">
        <f>I271</f>
        <v>1</v>
      </c>
      <c r="U269" s="1633">
        <f t="shared" si="188"/>
        <v>4.0599999999999996</v>
      </c>
      <c r="V269" s="1576">
        <f t="shared" si="189"/>
        <v>4.0599999999999996</v>
      </c>
      <c r="W269" s="1632">
        <f t="shared" si="190"/>
        <v>2.92</v>
      </c>
      <c r="X269" s="1572">
        <f t="shared" si="191"/>
        <v>2.92</v>
      </c>
      <c r="Y269" s="1729">
        <f t="shared" si="192"/>
        <v>5.0599999999999996</v>
      </c>
      <c r="Z269" s="617">
        <f t="shared" si="194"/>
        <v>5.0599999999999996</v>
      </c>
      <c r="AA269" s="1686" t="s">
        <v>335</v>
      </c>
      <c r="AB269" s="1671">
        <f>H240</f>
        <v>16.59</v>
      </c>
      <c r="AC269" s="1588">
        <f>I240</f>
        <v>14.1</v>
      </c>
      <c r="AD269" s="1671"/>
      <c r="AE269" s="1588"/>
      <c r="AF269" s="1671">
        <f>E271</f>
        <v>55.3</v>
      </c>
      <c r="AG269" s="1588">
        <f>F271</f>
        <v>47.01</v>
      </c>
      <c r="AH269" s="1702">
        <f t="shared" si="198"/>
        <v>16.59</v>
      </c>
      <c r="AI269" s="1712">
        <f t="shared" si="199"/>
        <v>14.1</v>
      </c>
      <c r="AJ269" s="1671">
        <f t="shared" si="200"/>
        <v>55.3</v>
      </c>
      <c r="AK269" s="1571">
        <f t="shared" si="201"/>
        <v>47.01</v>
      </c>
      <c r="AL269" s="1631"/>
      <c r="AN269" s="103"/>
      <c r="AP269" s="100"/>
      <c r="AQ269" s="105"/>
    </row>
    <row r="270" spans="1:43" ht="15" thickBot="1">
      <c r="A270" s="1448" t="s">
        <v>773</v>
      </c>
      <c r="B270" s="266" t="s">
        <v>774</v>
      </c>
      <c r="C270" s="976">
        <v>200</v>
      </c>
      <c r="D270" s="1007" t="s">
        <v>112</v>
      </c>
      <c r="E270" s="982" t="s">
        <v>113</v>
      </c>
      <c r="F270" s="1146" t="s">
        <v>114</v>
      </c>
      <c r="G270" s="1145" t="s">
        <v>112</v>
      </c>
      <c r="H270" s="982" t="s">
        <v>113</v>
      </c>
      <c r="I270" s="983" t="s">
        <v>114</v>
      </c>
      <c r="J270" s="1145" t="s">
        <v>112</v>
      </c>
      <c r="K270" s="982" t="s">
        <v>113</v>
      </c>
      <c r="L270" s="1271" t="s">
        <v>114</v>
      </c>
      <c r="M270" s="90"/>
      <c r="N270" s="130" t="s">
        <v>133</v>
      </c>
      <c r="O270" s="1653"/>
      <c r="P270" s="1586"/>
      <c r="Q270" s="1653"/>
      <c r="R270" s="1586"/>
      <c r="S270" s="1653"/>
      <c r="T270" s="1586"/>
      <c r="U270" s="1633">
        <f t="shared" si="188"/>
        <v>0</v>
      </c>
      <c r="V270" s="1576">
        <f t="shared" si="189"/>
        <v>0</v>
      </c>
      <c r="W270" s="1632">
        <f t="shared" si="190"/>
        <v>0</v>
      </c>
      <c r="X270" s="1572">
        <f t="shared" si="191"/>
        <v>0</v>
      </c>
      <c r="Y270" s="1729">
        <f t="shared" si="192"/>
        <v>0</v>
      </c>
      <c r="Z270" s="617">
        <f t="shared" si="194"/>
        <v>0</v>
      </c>
      <c r="AA270" s="1686" t="s">
        <v>175</v>
      </c>
      <c r="AB270" s="1671"/>
      <c r="AC270" s="1588"/>
      <c r="AD270" s="1671"/>
      <c r="AE270" s="1588"/>
      <c r="AF270" s="1671"/>
      <c r="AG270" s="1588"/>
      <c r="AH270" s="1702">
        <f t="shared" si="198"/>
        <v>0</v>
      </c>
      <c r="AI270" s="1712">
        <f t="shared" si="199"/>
        <v>0</v>
      </c>
      <c r="AJ270" s="1671">
        <f t="shared" si="200"/>
        <v>0</v>
      </c>
      <c r="AK270" s="1571">
        <f t="shared" si="201"/>
        <v>0</v>
      </c>
      <c r="AL270" s="1631"/>
      <c r="AN270" s="105"/>
      <c r="AP270" s="100"/>
      <c r="AQ270" s="105"/>
    </row>
    <row r="271" spans="1:43" ht="12" customHeight="1">
      <c r="A271" s="260" t="s">
        <v>594</v>
      </c>
      <c r="B271" s="2507" t="s">
        <v>595</v>
      </c>
      <c r="C271" s="976">
        <v>100</v>
      </c>
      <c r="D271" s="132" t="s">
        <v>93</v>
      </c>
      <c r="E271" s="131">
        <v>55.3</v>
      </c>
      <c r="F271" s="1015">
        <v>47.01</v>
      </c>
      <c r="G271" s="740" t="s">
        <v>53</v>
      </c>
      <c r="H271" s="131">
        <v>1</v>
      </c>
      <c r="I271" s="1131">
        <v>1</v>
      </c>
      <c r="J271" s="132" t="s">
        <v>100</v>
      </c>
      <c r="K271" s="131">
        <v>1</v>
      </c>
      <c r="L271" s="1131">
        <v>1</v>
      </c>
      <c r="M271" s="90"/>
      <c r="N271" s="422" t="s">
        <v>201</v>
      </c>
      <c r="O271" s="1668">
        <f t="shared" ref="O271:T271" si="205">O272+O273+O274+O275</f>
        <v>1.5747200000000001</v>
      </c>
      <c r="P271" s="1587">
        <f t="shared" si="205"/>
        <v>1.5747200000000001</v>
      </c>
      <c r="Q271" s="1668">
        <f t="shared" si="205"/>
        <v>3.3000000000000002E-2</v>
      </c>
      <c r="R271" s="1587">
        <f t="shared" si="205"/>
        <v>3.3000000000000002E-2</v>
      </c>
      <c r="S271" s="1668">
        <f t="shared" si="205"/>
        <v>0</v>
      </c>
      <c r="T271" s="1587">
        <f t="shared" si="205"/>
        <v>0</v>
      </c>
      <c r="U271" s="1633">
        <f t="shared" si="188"/>
        <v>1.60772</v>
      </c>
      <c r="V271" s="1576">
        <f t="shared" si="189"/>
        <v>1.60772</v>
      </c>
      <c r="W271" s="1726">
        <f t="shared" si="190"/>
        <v>3.3000000000000002E-2</v>
      </c>
      <c r="X271" s="1593">
        <f t="shared" si="191"/>
        <v>3.3000000000000002E-2</v>
      </c>
      <c r="Y271" s="1729">
        <f t="shared" si="192"/>
        <v>1.60772</v>
      </c>
      <c r="Z271" s="617">
        <f t="shared" si="194"/>
        <v>1.60772</v>
      </c>
      <c r="AA271" s="1694" t="s">
        <v>71</v>
      </c>
      <c r="AB271" s="1695">
        <f t="shared" ref="AB271:AG271" si="206">SUM(AB269:AB270)</f>
        <v>16.59</v>
      </c>
      <c r="AC271" s="1696">
        <f t="shared" si="206"/>
        <v>14.1</v>
      </c>
      <c r="AD271" s="1695">
        <f t="shared" si="206"/>
        <v>0</v>
      </c>
      <c r="AE271" s="1696">
        <f t="shared" si="206"/>
        <v>0</v>
      </c>
      <c r="AF271" s="1695">
        <f t="shared" si="206"/>
        <v>55.3</v>
      </c>
      <c r="AG271" s="1696">
        <f t="shared" si="206"/>
        <v>47.01</v>
      </c>
      <c r="AH271" s="1697">
        <f t="shared" si="198"/>
        <v>16.59</v>
      </c>
      <c r="AI271" s="1698">
        <f t="shared" si="199"/>
        <v>14.1</v>
      </c>
      <c r="AJ271" s="1699">
        <f t="shared" si="200"/>
        <v>55.3</v>
      </c>
      <c r="AK271" s="1700">
        <f t="shared" si="201"/>
        <v>47.01</v>
      </c>
      <c r="AL271" s="1631"/>
      <c r="AN271" s="105"/>
      <c r="AP271" s="100"/>
      <c r="AQ271" s="105"/>
    </row>
    <row r="272" spans="1:43" ht="14.25" customHeight="1">
      <c r="A272" s="202" t="s">
        <v>9</v>
      </c>
      <c r="B272" s="266" t="s">
        <v>10</v>
      </c>
      <c r="C272" s="1552">
        <v>60</v>
      </c>
      <c r="D272" s="1303" t="s">
        <v>216</v>
      </c>
      <c r="E272" s="247">
        <v>32.96</v>
      </c>
      <c r="F272" s="204">
        <v>29.32</v>
      </c>
      <c r="G272" s="266" t="s">
        <v>125</v>
      </c>
      <c r="H272" s="247">
        <v>10</v>
      </c>
      <c r="I272" s="250">
        <v>10</v>
      </c>
      <c r="J272" s="263" t="s">
        <v>88</v>
      </c>
      <c r="K272" s="264">
        <v>66</v>
      </c>
      <c r="L272" s="270">
        <v>66</v>
      </c>
      <c r="M272" s="90"/>
      <c r="N272" s="423" t="s">
        <v>193</v>
      </c>
      <c r="O272" s="1738">
        <f>E245+E252</f>
        <v>1.472E-2</v>
      </c>
      <c r="P272" s="1589">
        <f>F245+F252</f>
        <v>1.472E-2</v>
      </c>
      <c r="Q272" s="1738">
        <f>E262</f>
        <v>0.01</v>
      </c>
      <c r="R272" s="1589">
        <f>F262</f>
        <v>0.01</v>
      </c>
      <c r="S272" s="1653"/>
      <c r="T272" s="1589"/>
      <c r="U272" s="1721"/>
      <c r="V272" s="1589"/>
      <c r="W272" s="1721"/>
      <c r="X272" s="1589"/>
      <c r="Y272" s="1730"/>
      <c r="Z272" s="618"/>
      <c r="AA272" s="1701" t="s">
        <v>186</v>
      </c>
      <c r="AB272" s="1671"/>
      <c r="AC272" s="1588"/>
      <c r="AD272" s="1671"/>
      <c r="AE272" s="1588"/>
      <c r="AF272" s="1671"/>
      <c r="AG272" s="1588"/>
      <c r="AH272" s="1702">
        <f t="shared" si="198"/>
        <v>0</v>
      </c>
      <c r="AI272" s="1712">
        <f t="shared" si="199"/>
        <v>0</v>
      </c>
      <c r="AJ272" s="1671">
        <f t="shared" si="200"/>
        <v>0</v>
      </c>
      <c r="AK272" s="1571">
        <f t="shared" si="201"/>
        <v>0</v>
      </c>
      <c r="AL272" s="232"/>
      <c r="AM272" s="113"/>
      <c r="AN272" s="105"/>
      <c r="AP272" s="128"/>
      <c r="AQ272" s="105"/>
    </row>
    <row r="273" spans="1:43" ht="12" customHeight="1">
      <c r="A273" s="102"/>
      <c r="B273" s="968"/>
      <c r="C273" s="101"/>
      <c r="D273" s="198" t="s">
        <v>85</v>
      </c>
      <c r="E273" s="247">
        <v>22</v>
      </c>
      <c r="F273" s="204">
        <v>22</v>
      </c>
      <c r="G273" s="266" t="s">
        <v>97</v>
      </c>
      <c r="H273" s="247">
        <v>4.5</v>
      </c>
      <c r="I273" s="250">
        <v>4.5</v>
      </c>
      <c r="J273" s="199" t="s">
        <v>49</v>
      </c>
      <c r="K273" s="1132">
        <v>7</v>
      </c>
      <c r="L273" s="841">
        <v>7</v>
      </c>
      <c r="M273" s="90"/>
      <c r="N273" s="1504" t="s">
        <v>567</v>
      </c>
      <c r="O273" s="1653">
        <f>F247</f>
        <v>1.56</v>
      </c>
      <c r="P273" s="1590">
        <f>F247</f>
        <v>1.56</v>
      </c>
      <c r="Q273" s="1653"/>
      <c r="R273" s="1590"/>
      <c r="S273" s="1653"/>
      <c r="T273" s="1590"/>
      <c r="U273" s="1722"/>
      <c r="V273" s="1590"/>
      <c r="W273" s="1722"/>
      <c r="X273" s="1590"/>
      <c r="Y273" s="1631"/>
      <c r="AA273" s="1701" t="s">
        <v>75</v>
      </c>
      <c r="AB273" s="1671"/>
      <c r="AC273" s="1588"/>
      <c r="AD273" s="1671"/>
      <c r="AE273" s="1588"/>
      <c r="AF273" s="1671"/>
      <c r="AG273" s="1588"/>
      <c r="AH273" s="1702">
        <f t="shared" si="198"/>
        <v>0</v>
      </c>
      <c r="AI273" s="1712">
        <f t="shared" si="199"/>
        <v>0</v>
      </c>
      <c r="AJ273" s="1671">
        <f t="shared" si="200"/>
        <v>0</v>
      </c>
      <c r="AK273" s="1571">
        <f t="shared" si="201"/>
        <v>0</v>
      </c>
      <c r="AL273" s="1650"/>
      <c r="AM273" s="148"/>
      <c r="AN273" s="105"/>
      <c r="AO273" s="105"/>
      <c r="AP273" s="105"/>
      <c r="AQ273" s="105"/>
    </row>
    <row r="274" spans="1:43" ht="14.25" customHeight="1">
      <c r="A274" s="102"/>
      <c r="B274" s="968"/>
      <c r="C274" s="101"/>
      <c r="D274" s="198" t="s">
        <v>60</v>
      </c>
      <c r="E274" s="247">
        <v>17.850000000000001</v>
      </c>
      <c r="F274" s="1016">
        <v>17.850000000000001</v>
      </c>
      <c r="G274" s="1512"/>
      <c r="I274" s="60"/>
      <c r="J274" s="263" t="s">
        <v>88</v>
      </c>
      <c r="K274" s="264">
        <v>145</v>
      </c>
      <c r="L274" s="270">
        <v>145</v>
      </c>
      <c r="M274" s="90"/>
      <c r="N274" s="430" t="s">
        <v>388</v>
      </c>
      <c r="O274" s="1717"/>
      <c r="P274" s="1591"/>
      <c r="Q274" s="2729">
        <f>K262</f>
        <v>2.3E-2</v>
      </c>
      <c r="R274" s="2730">
        <f>L262</f>
        <v>2.3E-2</v>
      </c>
      <c r="S274" s="1717"/>
      <c r="T274" s="1591"/>
      <c r="U274" s="1724"/>
      <c r="V274" s="1591"/>
      <c r="W274" s="1724"/>
      <c r="X274" s="1591"/>
      <c r="Y274" s="1631"/>
      <c r="AA274" s="1701" t="s">
        <v>77</v>
      </c>
      <c r="AB274" s="1702"/>
      <c r="AC274" s="1703"/>
      <c r="AD274" s="1702"/>
      <c r="AE274" s="1703"/>
      <c r="AF274" s="1702"/>
      <c r="AG274" s="1703"/>
      <c r="AH274" s="1702">
        <f t="shared" si="198"/>
        <v>0</v>
      </c>
      <c r="AI274" s="1712">
        <f t="shared" si="199"/>
        <v>0</v>
      </c>
      <c r="AJ274" s="1671">
        <f t="shared" si="200"/>
        <v>0</v>
      </c>
      <c r="AK274" s="1571">
        <f t="shared" si="201"/>
        <v>0</v>
      </c>
      <c r="AL274" s="1651"/>
      <c r="AM274" s="377"/>
      <c r="AN274" s="105"/>
      <c r="AO274" s="211"/>
      <c r="AP274" s="105"/>
      <c r="AQ274" s="105"/>
    </row>
    <row r="275" spans="1:43" ht="14.25" customHeight="1" thickBot="1">
      <c r="A275" s="1906" t="s">
        <v>312</v>
      </c>
      <c r="B275" s="966"/>
      <c r="C275" s="1867">
        <f>SUM(C270:C274)</f>
        <v>360</v>
      </c>
      <c r="D275" s="207" t="s">
        <v>213</v>
      </c>
      <c r="E275" s="1426" t="s">
        <v>639</v>
      </c>
      <c r="F275" s="1321">
        <v>1.2</v>
      </c>
      <c r="G275" s="387"/>
      <c r="H275" s="1511"/>
      <c r="I275" s="63"/>
      <c r="J275" s="207" t="s">
        <v>500</v>
      </c>
      <c r="K275" s="819">
        <v>7.5</v>
      </c>
      <c r="L275" s="1322">
        <v>7</v>
      </c>
      <c r="M275" s="90"/>
      <c r="N275" s="1716" t="s">
        <v>156</v>
      </c>
      <c r="O275" s="1720"/>
      <c r="P275" s="1718"/>
      <c r="Q275" s="1720"/>
      <c r="R275" s="1718"/>
      <c r="S275" s="1720"/>
      <c r="T275" s="1718"/>
      <c r="U275" s="1723"/>
      <c r="V275" s="1718"/>
      <c r="W275" s="1723"/>
      <c r="X275" s="1718"/>
      <c r="Y275" s="2610" t="s">
        <v>784</v>
      </c>
      <c r="AA275" s="1701" t="s">
        <v>78</v>
      </c>
      <c r="AB275" s="1671"/>
      <c r="AC275" s="1703"/>
      <c r="AD275" s="1671"/>
      <c r="AE275" s="1703"/>
      <c r="AF275" s="1671"/>
      <c r="AG275" s="1703"/>
      <c r="AH275" s="1702">
        <f t="shared" si="198"/>
        <v>0</v>
      </c>
      <c r="AI275" s="1712">
        <f t="shared" si="199"/>
        <v>0</v>
      </c>
      <c r="AJ275" s="1671">
        <f t="shared" si="200"/>
        <v>0</v>
      </c>
      <c r="AK275" s="1571">
        <f t="shared" si="201"/>
        <v>0</v>
      </c>
      <c r="AL275" s="1650"/>
      <c r="AM275" s="148"/>
      <c r="AN275" s="105"/>
      <c r="AO275" s="133"/>
      <c r="AP275" s="105"/>
      <c r="AQ275" s="105"/>
    </row>
    <row r="276" spans="1:43" ht="13.5" customHeight="1">
      <c r="M276" s="105"/>
      <c r="N276" s="255" t="s">
        <v>110</v>
      </c>
      <c r="O276" s="240"/>
      <c r="P276" s="1719"/>
      <c r="Q276" s="240"/>
      <c r="R276" s="1719"/>
      <c r="S276" s="240">
        <f>H272</f>
        <v>10</v>
      </c>
      <c r="T276" s="1719">
        <f>I272</f>
        <v>10</v>
      </c>
      <c r="U276" s="1634"/>
      <c r="V276" s="1719"/>
      <c r="W276" s="1634"/>
      <c r="X276" s="1719"/>
      <c r="Y276" s="280">
        <f>F242+F243+F251+F257+F258+F259+F265+I244+I260+L241+L240</f>
        <v>224.54500000000002</v>
      </c>
      <c r="Z276" s="103"/>
      <c r="AA276" s="1701" t="s">
        <v>79</v>
      </c>
      <c r="AB276" s="1671"/>
      <c r="AC276" s="1582"/>
      <c r="AD276" s="1671"/>
      <c r="AE276" s="1582"/>
      <c r="AF276" s="1671"/>
      <c r="AG276" s="1582"/>
      <c r="AH276" s="1702">
        <f t="shared" si="198"/>
        <v>0</v>
      </c>
      <c r="AI276" s="1712">
        <f t="shared" si="199"/>
        <v>0</v>
      </c>
      <c r="AJ276" s="1671">
        <f t="shared" si="200"/>
        <v>0</v>
      </c>
      <c r="AK276" s="1571">
        <f t="shared" si="201"/>
        <v>0</v>
      </c>
      <c r="AL276" s="1650"/>
      <c r="AM276" s="148"/>
      <c r="AN276" s="105"/>
      <c r="AO276" s="105"/>
      <c r="AP276" s="105"/>
      <c r="AQ276" s="105"/>
    </row>
    <row r="277" spans="1:43">
      <c r="M277" s="105"/>
      <c r="P277" s="1592"/>
      <c r="R277" s="1592"/>
      <c r="T277" s="1592"/>
      <c r="U277" s="1636"/>
      <c r="V277" s="1592"/>
      <c r="W277" s="1636"/>
      <c r="X277" s="1592"/>
      <c r="Y277" s="1631"/>
      <c r="AA277" s="1701" t="s">
        <v>81</v>
      </c>
      <c r="AB277" s="1671"/>
      <c r="AC277" s="1583"/>
      <c r="AD277" s="1671"/>
      <c r="AE277" s="1582"/>
      <c r="AF277" s="1671"/>
      <c r="AG277" s="1582"/>
      <c r="AH277" s="1702">
        <f t="shared" si="198"/>
        <v>0</v>
      </c>
      <c r="AI277" s="1712">
        <f t="shared" si="199"/>
        <v>0</v>
      </c>
      <c r="AJ277" s="1671">
        <f t="shared" si="200"/>
        <v>0</v>
      </c>
      <c r="AK277" s="1571">
        <f t="shared" si="201"/>
        <v>0</v>
      </c>
      <c r="AL277" s="1650"/>
      <c r="AM277" s="148"/>
      <c r="AN277" s="105"/>
      <c r="AO277" s="105"/>
      <c r="AP277" s="105"/>
      <c r="AQ277" s="105"/>
    </row>
    <row r="278" spans="1:43">
      <c r="J278" s="219"/>
      <c r="K278" s="110"/>
      <c r="L278" s="110"/>
      <c r="M278" s="105"/>
      <c r="R278" s="1592"/>
      <c r="T278" s="1592"/>
      <c r="U278" s="1636"/>
      <c r="V278" s="1592"/>
      <c r="W278" s="1636"/>
      <c r="X278" s="1592"/>
      <c r="Y278" s="1631"/>
      <c r="AA278" s="1701" t="s">
        <v>82</v>
      </c>
      <c r="AB278" s="1671"/>
      <c r="AC278" s="1588"/>
      <c r="AD278" s="1671"/>
      <c r="AE278" s="1588"/>
      <c r="AF278" s="1671"/>
      <c r="AG278" s="1588"/>
      <c r="AH278" s="1702">
        <f t="shared" si="198"/>
        <v>0</v>
      </c>
      <c r="AI278" s="1712">
        <f t="shared" si="199"/>
        <v>0</v>
      </c>
      <c r="AJ278" s="1671">
        <f t="shared" si="200"/>
        <v>0</v>
      </c>
      <c r="AK278" s="1571">
        <f t="shared" si="201"/>
        <v>0</v>
      </c>
      <c r="AL278" s="1650"/>
      <c r="AM278" s="148"/>
      <c r="AN278" s="105"/>
      <c r="AO278" s="105"/>
      <c r="AP278" s="105"/>
      <c r="AQ278" s="105"/>
    </row>
    <row r="279" spans="1:43" ht="14.25" customHeight="1">
      <c r="G279" s="107"/>
      <c r="H279" s="147"/>
      <c r="J279" s="2720"/>
      <c r="K279" s="110"/>
      <c r="L279" s="110"/>
      <c r="M279" s="105"/>
      <c r="R279" s="1592"/>
      <c r="V279" s="1570"/>
      <c r="W279" s="1638"/>
      <c r="X279" s="1570"/>
      <c r="Y279" s="1648"/>
      <c r="Z279" s="10"/>
      <c r="AA279" s="1701" t="s">
        <v>84</v>
      </c>
      <c r="AB279" s="1704"/>
      <c r="AC279" s="1705"/>
      <c r="AD279" s="1704"/>
      <c r="AE279" s="1705"/>
      <c r="AF279" s="1704"/>
      <c r="AG279" s="1705"/>
      <c r="AH279" s="1702">
        <f t="shared" si="198"/>
        <v>0</v>
      </c>
      <c r="AI279" s="1712">
        <f t="shared" si="199"/>
        <v>0</v>
      </c>
      <c r="AJ279" s="1671">
        <f t="shared" si="200"/>
        <v>0</v>
      </c>
      <c r="AK279" s="1571">
        <f t="shared" si="201"/>
        <v>0</v>
      </c>
      <c r="AL279" s="1631"/>
      <c r="AN279" s="105"/>
      <c r="AO279" s="105"/>
      <c r="AP279" s="105"/>
      <c r="AQ279" s="105"/>
    </row>
    <row r="280" spans="1:43">
      <c r="D280" s="2233"/>
      <c r="J280" s="231"/>
      <c r="K280" s="210"/>
      <c r="L280" s="211"/>
      <c r="M280" s="105"/>
      <c r="R280" s="1592"/>
      <c r="T280" s="1565"/>
      <c r="U280" s="1641"/>
      <c r="V280" s="1565"/>
      <c r="W280" s="1641"/>
      <c r="X280" s="1565"/>
      <c r="Y280" s="1648"/>
      <c r="Z280" s="10"/>
      <c r="AA280" s="1711" t="s">
        <v>626</v>
      </c>
      <c r="AB280" s="1709">
        <f t="shared" ref="AB280:AG280" si="207">SUM(AB272:AB279)</f>
        <v>0</v>
      </c>
      <c r="AC280" s="1710">
        <f t="shared" si="207"/>
        <v>0</v>
      </c>
      <c r="AD280" s="1709">
        <f t="shared" si="207"/>
        <v>0</v>
      </c>
      <c r="AE280" s="1710">
        <f t="shared" si="207"/>
        <v>0</v>
      </c>
      <c r="AF280" s="1709">
        <f t="shared" si="207"/>
        <v>0</v>
      </c>
      <c r="AG280" s="1710">
        <f t="shared" si="207"/>
        <v>0</v>
      </c>
      <c r="AH280" s="1707">
        <f t="shared" si="198"/>
        <v>0</v>
      </c>
      <c r="AI280" s="1708">
        <f t="shared" si="199"/>
        <v>0</v>
      </c>
      <c r="AJ280" s="1709">
        <f t="shared" si="200"/>
        <v>0</v>
      </c>
      <c r="AK280" s="1710">
        <f t="shared" si="201"/>
        <v>0</v>
      </c>
      <c r="AL280" s="1631"/>
      <c r="AN280" s="105"/>
      <c r="AO280" s="105"/>
      <c r="AP280" s="105"/>
      <c r="AQ280" s="105"/>
    </row>
    <row r="281" spans="1:43" ht="13.5" customHeight="1">
      <c r="J281" s="100"/>
      <c r="K281" s="99"/>
      <c r="L281" s="143"/>
      <c r="M281" s="105"/>
      <c r="R281" s="1592"/>
      <c r="T281" s="1565"/>
      <c r="U281" s="1641"/>
      <c r="V281" s="1565"/>
      <c r="W281" s="1641"/>
      <c r="X281" s="1565"/>
      <c r="Y281" s="1648"/>
      <c r="Z281" s="1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1631"/>
      <c r="AN281" s="105"/>
      <c r="AO281" s="105"/>
      <c r="AP281" s="105"/>
      <c r="AQ281" s="105"/>
    </row>
    <row r="282" spans="1:43" ht="14.25" customHeight="1">
      <c r="A282" s="90"/>
      <c r="B282" s="1123"/>
      <c r="C282" s="90"/>
      <c r="D282" s="105"/>
      <c r="E282" s="105"/>
      <c r="F282" s="105"/>
      <c r="G282" s="105"/>
      <c r="H282" s="105"/>
      <c r="I282" s="105"/>
      <c r="M282" s="105"/>
      <c r="R282" s="1592"/>
      <c r="V282" s="1565"/>
      <c r="W282" s="1642"/>
      <c r="X282" s="1567"/>
      <c r="Y282" s="1648"/>
      <c r="Z282" s="10"/>
      <c r="AB282" s="1635"/>
      <c r="AC282" s="1592"/>
      <c r="AD282" s="1635"/>
      <c r="AE282" s="1592"/>
      <c r="AF282" s="1635"/>
      <c r="AG282" s="1592"/>
      <c r="AH282" s="1636"/>
      <c r="AI282" s="1592"/>
      <c r="AJ282" s="1636"/>
      <c r="AK282" s="1592"/>
      <c r="AL282" s="1631"/>
      <c r="AN282" s="105"/>
      <c r="AO282" s="105"/>
      <c r="AP282" s="105"/>
      <c r="AQ282" s="105"/>
    </row>
    <row r="283" spans="1:43" ht="15" customHeight="1">
      <c r="A283" s="90"/>
      <c r="B283" s="1123"/>
      <c r="C283" s="90"/>
      <c r="D283" s="105"/>
      <c r="E283" s="105"/>
      <c r="F283" s="105"/>
      <c r="G283" s="105"/>
      <c r="H283" s="105"/>
      <c r="I283" s="105"/>
      <c r="M283" s="90"/>
      <c r="R283" s="1592"/>
      <c r="V283" s="1565"/>
      <c r="W283" s="1642"/>
      <c r="X283" s="1567"/>
      <c r="Y283" s="1648"/>
      <c r="Z283" s="10"/>
      <c r="AB283" s="1635"/>
      <c r="AC283" s="1592"/>
      <c r="AD283" s="1635"/>
      <c r="AE283" s="1592"/>
      <c r="AF283" s="1635"/>
      <c r="AG283" s="1592"/>
      <c r="AH283" s="1636"/>
      <c r="AI283" s="1592"/>
      <c r="AJ283" s="1636"/>
      <c r="AK283" s="1592"/>
      <c r="AL283" s="1631"/>
      <c r="AN283" s="105"/>
      <c r="AO283" s="105"/>
      <c r="AP283" s="105"/>
      <c r="AQ283" s="105"/>
    </row>
    <row r="284" spans="1:43" ht="14.25" customHeight="1">
      <c r="A284" s="90"/>
      <c r="B284" s="1123"/>
      <c r="C284" s="90"/>
      <c r="D284" s="105"/>
      <c r="E284" s="105"/>
      <c r="F284" s="105"/>
      <c r="G284" s="100"/>
      <c r="H284" s="99"/>
      <c r="I284" s="149"/>
      <c r="M284" s="90"/>
      <c r="R284" s="1592"/>
      <c r="V284" s="1565"/>
      <c r="W284" s="1641"/>
      <c r="X284" s="1565"/>
      <c r="Y284" s="1648"/>
      <c r="Z284" s="10"/>
      <c r="AB284" s="1635"/>
      <c r="AC284" s="1592"/>
      <c r="AD284" s="1635"/>
      <c r="AE284" s="1618"/>
      <c r="AF284" s="1635"/>
      <c r="AG284" s="1592"/>
      <c r="AH284" s="1636"/>
      <c r="AI284" s="1592"/>
      <c r="AJ284" s="1636"/>
      <c r="AK284" s="1592"/>
      <c r="AL284" s="1631"/>
      <c r="AN284" s="105"/>
      <c r="AO284" s="105"/>
      <c r="AP284" s="105"/>
      <c r="AQ284" s="105"/>
    </row>
    <row r="285" spans="1:43">
      <c r="A285" s="90"/>
      <c r="B285" s="1123"/>
      <c r="C285" s="90"/>
      <c r="D285" s="100"/>
      <c r="E285" s="99"/>
      <c r="F285" s="149"/>
      <c r="G285" s="90"/>
      <c r="H285" s="90"/>
      <c r="I285" s="90"/>
      <c r="M285" s="90"/>
      <c r="R285" s="1592"/>
      <c r="T285" s="1565"/>
      <c r="U285" s="1641"/>
      <c r="V285" s="1565"/>
      <c r="W285" s="1641"/>
      <c r="X285" s="1565"/>
      <c r="Y285" s="1648"/>
      <c r="Z285" s="10"/>
      <c r="AB285" s="1635"/>
      <c r="AC285" s="1592"/>
      <c r="AD285" s="1635"/>
      <c r="AE285" s="1592"/>
      <c r="AF285" s="1635"/>
      <c r="AG285" s="1592"/>
      <c r="AH285" s="1636"/>
      <c r="AI285" s="1592"/>
      <c r="AJ285" s="1636"/>
      <c r="AK285" s="1592"/>
      <c r="AL285" s="1631"/>
      <c r="AN285" s="105"/>
      <c r="AO285" s="105"/>
      <c r="AP285" s="105"/>
      <c r="AQ285" s="105"/>
    </row>
    <row r="286" spans="1:43">
      <c r="A286" s="90"/>
      <c r="B286" s="1123"/>
      <c r="C286" s="90"/>
      <c r="D286" s="90"/>
      <c r="E286" s="90"/>
      <c r="F286" s="90"/>
      <c r="G286" s="90"/>
      <c r="H286" s="90"/>
      <c r="I286" s="90"/>
      <c r="M286" s="90"/>
      <c r="R286" s="1592"/>
      <c r="T286" s="1565"/>
      <c r="U286" s="1641"/>
      <c r="V286" s="1565"/>
      <c r="W286" s="1641"/>
      <c r="X286" s="1565"/>
      <c r="Y286" s="1648"/>
      <c r="Z286" s="10"/>
      <c r="AB286" s="1635"/>
      <c r="AC286" s="1592"/>
      <c r="AD286" s="1635"/>
      <c r="AE286" s="1592"/>
      <c r="AF286" s="1635"/>
      <c r="AG286" s="1592"/>
      <c r="AH286" s="1636"/>
      <c r="AI286" s="1592"/>
      <c r="AJ286" s="1636"/>
      <c r="AK286" s="1592"/>
      <c r="AL286" s="1631"/>
      <c r="AO286" s="105"/>
      <c r="AP286" s="105"/>
      <c r="AQ286" s="105"/>
    </row>
    <row r="287" spans="1:43">
      <c r="A287" s="90"/>
      <c r="B287" s="1123"/>
      <c r="C287" s="90"/>
      <c r="D287" s="90"/>
      <c r="E287" s="90"/>
      <c r="F287" s="90"/>
      <c r="G287" s="90"/>
      <c r="H287" s="90"/>
      <c r="I287" s="90"/>
      <c r="M287" s="90"/>
      <c r="R287" s="1592"/>
      <c r="T287" s="1565"/>
      <c r="U287" s="1641"/>
      <c r="V287" s="1565"/>
      <c r="W287" s="1641"/>
      <c r="X287" s="1565"/>
      <c r="Y287" s="1648"/>
      <c r="Z287" s="10"/>
      <c r="AB287" s="1635"/>
      <c r="AC287" s="1592"/>
      <c r="AD287" s="1635"/>
      <c r="AE287" s="1592"/>
      <c r="AF287" s="1635"/>
      <c r="AG287" s="1592"/>
      <c r="AH287" s="1636"/>
      <c r="AI287" s="1592"/>
      <c r="AJ287" s="1636"/>
      <c r="AK287" s="1592"/>
      <c r="AL287" s="1631"/>
      <c r="AO287" s="105"/>
      <c r="AP287" s="105"/>
      <c r="AQ287" s="105"/>
    </row>
    <row r="288" spans="1:43">
      <c r="A288" s="90"/>
      <c r="B288" s="1123"/>
      <c r="C288" s="90"/>
      <c r="D288" s="90"/>
      <c r="E288" s="90"/>
      <c r="F288" s="90"/>
      <c r="G288" s="117"/>
      <c r="H288" s="100"/>
      <c r="I288" s="97"/>
      <c r="M288" s="90"/>
      <c r="R288" s="1592"/>
      <c r="T288" s="1565"/>
      <c r="U288" s="1641"/>
      <c r="V288" s="1565"/>
      <c r="W288" s="1641"/>
      <c r="X288" s="1565"/>
      <c r="Y288" s="1648"/>
      <c r="Z288" s="10"/>
      <c r="AB288" s="1635"/>
      <c r="AC288" s="1592"/>
      <c r="AD288" s="1635"/>
      <c r="AE288" s="1592"/>
      <c r="AF288" s="1635"/>
      <c r="AG288" s="1592"/>
      <c r="AH288" s="1636"/>
      <c r="AI288" s="1592"/>
      <c r="AJ288" s="1636"/>
      <c r="AK288" s="1592"/>
      <c r="AL288" s="1631"/>
      <c r="AO288" s="105"/>
      <c r="AP288" s="105"/>
      <c r="AQ288" s="105"/>
    </row>
    <row r="289" spans="1:53">
      <c r="A289" s="90"/>
      <c r="B289" s="1063" t="s">
        <v>306</v>
      </c>
      <c r="C289" s="90"/>
      <c r="D289" s="90"/>
      <c r="E289" s="90"/>
      <c r="F289" s="978"/>
      <c r="G289" s="978"/>
      <c r="H289" s="978"/>
      <c r="I289" s="90"/>
      <c r="M289" s="90"/>
      <c r="R289" s="1592"/>
      <c r="T289" s="1570"/>
      <c r="U289" s="1638"/>
      <c r="V289" s="1570"/>
      <c r="W289" s="1638"/>
      <c r="X289" s="1570"/>
      <c r="Y289" s="1648"/>
      <c r="Z289" s="10"/>
      <c r="AB289" s="1635"/>
      <c r="AC289" s="1592"/>
      <c r="AD289" s="1635"/>
      <c r="AE289" s="1592"/>
      <c r="AF289" s="1635"/>
      <c r="AG289" s="1592"/>
      <c r="AH289" s="1636"/>
      <c r="AI289" s="1592"/>
      <c r="AJ289" s="1636"/>
      <c r="AK289" s="1592"/>
      <c r="AL289" s="1631"/>
      <c r="AN289" s="105"/>
      <c r="AO289" s="105"/>
      <c r="AP289" s="105"/>
      <c r="AQ289" s="105"/>
    </row>
    <row r="290" spans="1:53">
      <c r="A290" s="90"/>
      <c r="B290" s="1123"/>
      <c r="C290" s="90"/>
      <c r="D290" s="90"/>
      <c r="E290" s="90"/>
      <c r="F290" s="90"/>
      <c r="G290" s="90"/>
      <c r="H290" s="90"/>
      <c r="I290" s="90"/>
      <c r="M290" s="90"/>
      <c r="P290" s="1592"/>
      <c r="R290" s="1592"/>
      <c r="T290" s="1592"/>
      <c r="U290" s="1636"/>
      <c r="V290" s="1592"/>
      <c r="W290" s="1636"/>
      <c r="X290" s="1592"/>
      <c r="Y290" s="1631"/>
      <c r="AO290" s="105"/>
      <c r="AP290" s="105"/>
      <c r="AQ290" s="105"/>
    </row>
    <row r="291" spans="1:53" ht="15.6">
      <c r="A291" s="90"/>
      <c r="B291" s="1123"/>
      <c r="C291" s="1323" t="s">
        <v>305</v>
      </c>
      <c r="D291" s="90"/>
      <c r="E291" s="90"/>
      <c r="F291" s="90"/>
      <c r="G291" s="90"/>
      <c r="H291" s="90"/>
      <c r="I291" s="90"/>
      <c r="M291" s="90"/>
      <c r="P291" s="1592"/>
      <c r="R291" s="1592"/>
      <c r="T291" s="1592"/>
      <c r="U291" s="1636"/>
      <c r="V291" s="1592"/>
      <c r="W291" s="1636"/>
      <c r="X291" s="1592"/>
      <c r="Y291" s="1631"/>
      <c r="AO291" s="105"/>
      <c r="AP291" s="105"/>
      <c r="AQ291" s="105"/>
    </row>
    <row r="292" spans="1:53">
      <c r="A292" s="90"/>
      <c r="B292" s="1123"/>
      <c r="C292" s="90"/>
      <c r="D292" s="90"/>
      <c r="E292" s="90"/>
      <c r="F292" s="90"/>
      <c r="G292" s="90"/>
      <c r="H292" s="90"/>
      <c r="I292" s="90"/>
      <c r="M292" s="90"/>
      <c r="N292" s="1661" t="s">
        <v>613</v>
      </c>
      <c r="R292" s="1163" t="s">
        <v>162</v>
      </c>
      <c r="AO292" s="105"/>
      <c r="AP292" s="105"/>
      <c r="AQ292" s="105"/>
    </row>
    <row r="293" spans="1:53" ht="16.2" thickBot="1">
      <c r="A293" s="978" t="s">
        <v>439</v>
      </c>
      <c r="B293" s="978"/>
      <c r="C293" s="1162"/>
      <c r="D293" s="90"/>
      <c r="E293" s="1163" t="s">
        <v>162</v>
      </c>
      <c r="F293" s="90"/>
      <c r="G293" s="90"/>
      <c r="H293" s="1164" t="s">
        <v>879</v>
      </c>
      <c r="I293" s="90"/>
      <c r="M293" s="90"/>
      <c r="N293" s="1662" t="s">
        <v>614</v>
      </c>
      <c r="Q293" s="546" t="s">
        <v>615</v>
      </c>
      <c r="U293" t="s">
        <v>616</v>
      </c>
      <c r="AB293" s="1635"/>
      <c r="AC293" s="1592"/>
      <c r="AD293" s="1635"/>
      <c r="AE293" s="1592"/>
      <c r="AF293" s="1635"/>
      <c r="AG293" s="1592"/>
      <c r="AH293" s="1636"/>
      <c r="AI293" s="1592"/>
      <c r="AJ293" s="1636"/>
      <c r="AK293" s="1592"/>
      <c r="AL293" s="1631"/>
      <c r="AP293" s="105"/>
      <c r="AQ293" s="105"/>
    </row>
    <row r="294" spans="1:53" ht="15" thickBot="1">
      <c r="A294" s="90"/>
      <c r="B294" s="1123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2" t="s">
        <v>618</v>
      </c>
      <c r="P294" s="1663"/>
      <c r="Q294" s="1663"/>
      <c r="R294" s="183" t="s">
        <v>617</v>
      </c>
      <c r="S294" s="1663"/>
      <c r="T294" s="1663"/>
      <c r="U294" s="1663"/>
      <c r="Y294" s="286" t="s">
        <v>605</v>
      </c>
      <c r="Z294" s="1664"/>
      <c r="AE294" s="2080"/>
      <c r="AL294" s="286" t="s">
        <v>605</v>
      </c>
      <c r="AM294" s="1623"/>
      <c r="AP294" s="105"/>
      <c r="AQ294" s="105"/>
    </row>
    <row r="295" spans="1:53" ht="15" thickBot="1">
      <c r="A295" s="380" t="s">
        <v>2</v>
      </c>
      <c r="B295" s="381" t="s">
        <v>3</v>
      </c>
      <c r="C295" s="382" t="s">
        <v>4</v>
      </c>
      <c r="D295" s="257" t="s">
        <v>61</v>
      </c>
      <c r="E295" s="112"/>
      <c r="F295" s="112"/>
      <c r="G295" s="112"/>
      <c r="H295" s="112"/>
      <c r="I295" s="112"/>
      <c r="J295" s="112"/>
      <c r="K295" s="112"/>
      <c r="L295" s="242"/>
      <c r="M295" s="90"/>
      <c r="N295" s="286" t="s">
        <v>631</v>
      </c>
      <c r="O295" s="1624" t="s">
        <v>606</v>
      </c>
      <c r="P295" s="1625"/>
      <c r="Q295" s="1624" t="s">
        <v>607</v>
      </c>
      <c r="R295" s="1625"/>
      <c r="S295" s="1624" t="s">
        <v>612</v>
      </c>
      <c r="T295" s="1625"/>
      <c r="U295" s="1624" t="s">
        <v>609</v>
      </c>
      <c r="V295" s="1625"/>
      <c r="W295" s="1624" t="s">
        <v>610</v>
      </c>
      <c r="X295" s="1625"/>
      <c r="Y295" s="1626" t="s">
        <v>529</v>
      </c>
      <c r="Z295" s="57"/>
      <c r="AA295" s="1714" t="s">
        <v>112</v>
      </c>
      <c r="AB295" s="1713" t="s">
        <v>606</v>
      </c>
      <c r="AC295" s="1625"/>
      <c r="AD295" s="1624" t="s">
        <v>607</v>
      </c>
      <c r="AE295" s="1625"/>
      <c r="AF295" s="1624" t="s">
        <v>608</v>
      </c>
      <c r="AG295" s="1625"/>
      <c r="AH295" s="1624" t="s">
        <v>609</v>
      </c>
      <c r="AI295" s="1625"/>
      <c r="AJ295" s="1624" t="s">
        <v>610</v>
      </c>
      <c r="AK295" s="1625"/>
      <c r="AL295" s="1626" t="s">
        <v>529</v>
      </c>
      <c r="AM295" s="46"/>
      <c r="AP295" s="105"/>
      <c r="AQ295" s="105"/>
    </row>
    <row r="296" spans="1:53" ht="15" thickBot="1">
      <c r="A296" s="383" t="s">
        <v>5</v>
      </c>
      <c r="B296" s="90"/>
      <c r="C296" s="384" t="s">
        <v>63</v>
      </c>
      <c r="D296" s="102"/>
      <c r="E296" s="105"/>
      <c r="F296" s="105"/>
      <c r="G296" s="105"/>
      <c r="H296" s="105"/>
      <c r="I296" s="105"/>
      <c r="J296" s="998"/>
      <c r="K296" s="998"/>
      <c r="L296" s="999"/>
      <c r="M296" s="90"/>
      <c r="N296" s="1657" t="s">
        <v>434</v>
      </c>
      <c r="O296" s="1658" t="s">
        <v>113</v>
      </c>
      <c r="P296" s="1659" t="s">
        <v>114</v>
      </c>
      <c r="Q296" s="1658" t="s">
        <v>113</v>
      </c>
      <c r="R296" s="1659" t="s">
        <v>114</v>
      </c>
      <c r="S296" s="1658" t="s">
        <v>113</v>
      </c>
      <c r="T296" s="1659" t="s">
        <v>114</v>
      </c>
      <c r="U296" s="1658" t="s">
        <v>113</v>
      </c>
      <c r="V296" s="1660" t="s">
        <v>114</v>
      </c>
      <c r="W296" s="1658" t="s">
        <v>113</v>
      </c>
      <c r="X296" s="1659" t="s">
        <v>114</v>
      </c>
      <c r="Y296" s="1665" t="s">
        <v>113</v>
      </c>
      <c r="Z296" s="1666" t="s">
        <v>114</v>
      </c>
      <c r="AA296" s="72" t="s">
        <v>59</v>
      </c>
      <c r="AB296" s="1622" t="s">
        <v>113</v>
      </c>
      <c r="AC296" s="1627" t="s">
        <v>114</v>
      </c>
      <c r="AD296" s="1622" t="s">
        <v>113</v>
      </c>
      <c r="AE296" s="1627" t="s">
        <v>114</v>
      </c>
      <c r="AF296" s="1622" t="s">
        <v>113</v>
      </c>
      <c r="AG296" s="1627" t="s">
        <v>114</v>
      </c>
      <c r="AH296" s="1622" t="s">
        <v>113</v>
      </c>
      <c r="AI296" s="1627" t="s">
        <v>114</v>
      </c>
      <c r="AJ296" s="1622" t="s">
        <v>113</v>
      </c>
      <c r="AK296" s="1627" t="s">
        <v>114</v>
      </c>
      <c r="AL296" s="1628" t="s">
        <v>113</v>
      </c>
      <c r="AM296" s="1629" t="s">
        <v>114</v>
      </c>
      <c r="AO296" s="105"/>
      <c r="AP296" s="105"/>
      <c r="AQ296" s="105"/>
    </row>
    <row r="297" spans="1:53" ht="16.2" thickBot="1">
      <c r="A297" s="701" t="s">
        <v>363</v>
      </c>
      <c r="B297" s="112"/>
      <c r="C297" s="684"/>
      <c r="D297" s="1324" t="s">
        <v>361</v>
      </c>
      <c r="E297" s="124"/>
      <c r="F297" s="124"/>
      <c r="G297" s="997" t="s">
        <v>452</v>
      </c>
      <c r="H297" s="124"/>
      <c r="I297" s="111"/>
      <c r="J297" s="1021" t="s">
        <v>451</v>
      </c>
      <c r="K297" s="1325"/>
      <c r="L297" s="1326"/>
      <c r="M297" s="90"/>
      <c r="N297" s="607" t="s">
        <v>154</v>
      </c>
      <c r="O297" s="1652">
        <f>C305</f>
        <v>20</v>
      </c>
      <c r="P297" s="1575">
        <f>C305</f>
        <v>20</v>
      </c>
      <c r="Q297" s="1652">
        <f>C315</f>
        <v>40</v>
      </c>
      <c r="R297" s="1575">
        <f>C315</f>
        <v>40</v>
      </c>
      <c r="S297" s="1652"/>
      <c r="T297" s="1575"/>
      <c r="U297" s="1633">
        <f t="shared" ref="U297:U304" si="208">O297+Q297</f>
        <v>60</v>
      </c>
      <c r="V297" s="1576">
        <f t="shared" ref="V297:V304" si="209">P297+R297</f>
        <v>60</v>
      </c>
      <c r="W297" s="1632">
        <f t="shared" ref="W297:W304" si="210">Q297+S297</f>
        <v>40</v>
      </c>
      <c r="X297" s="1572">
        <f t="shared" ref="X297:X304" si="211">R297+T297</f>
        <v>40</v>
      </c>
      <c r="Y297" s="1728">
        <f t="shared" ref="Y297:Y304" si="212">O297+Q297+S297</f>
        <v>60</v>
      </c>
      <c r="Z297" s="619">
        <f t="shared" ref="Z297:Z304" si="213">P297+R297+T297</f>
        <v>60</v>
      </c>
      <c r="AA297" s="190" t="s">
        <v>397</v>
      </c>
      <c r="AB297" s="1632"/>
      <c r="AC297" s="1606"/>
      <c r="AD297" s="1632"/>
      <c r="AE297" s="1616"/>
      <c r="AF297" s="1632">
        <f>E328</f>
        <v>23.39</v>
      </c>
      <c r="AG297" s="1604">
        <f>F328</f>
        <v>14</v>
      </c>
      <c r="AH297" s="1633">
        <f t="shared" ref="AH297:AH300" si="214">AB297+AD297</f>
        <v>0</v>
      </c>
      <c r="AI297" s="1576">
        <f t="shared" ref="AI297:AI300" si="215">AC297+AE297</f>
        <v>0</v>
      </c>
      <c r="AJ297" s="1630">
        <f t="shared" ref="AJ297:AJ300" si="216">AD297+AF297</f>
        <v>23.39</v>
      </c>
      <c r="AK297" s="1605">
        <f t="shared" ref="AK297:AK300" si="217">AE297+AG297</f>
        <v>14</v>
      </c>
      <c r="AL297" s="1645">
        <f t="shared" ref="AL297:AL300" si="218">AB297+AD297+AF297</f>
        <v>23.39</v>
      </c>
      <c r="AM297" s="616">
        <f t="shared" ref="AM297:AM300" si="219">AC297+AE297+AG297</f>
        <v>14</v>
      </c>
      <c r="AO297" s="10"/>
      <c r="AP297" s="105"/>
      <c r="AQ297" s="105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</row>
    <row r="298" spans="1:53" ht="15" thickBot="1">
      <c r="A298" s="584"/>
      <c r="B298" s="394" t="s">
        <v>182</v>
      </c>
      <c r="C298" s="596"/>
      <c r="D298" s="1211" t="s">
        <v>112</v>
      </c>
      <c r="E298" s="1209" t="s">
        <v>113</v>
      </c>
      <c r="F298" s="1210" t="s">
        <v>114</v>
      </c>
      <c r="G298" s="1211" t="s">
        <v>112</v>
      </c>
      <c r="H298" s="1209" t="s">
        <v>113</v>
      </c>
      <c r="I298" s="1210" t="s">
        <v>114</v>
      </c>
      <c r="J298" s="1312" t="s">
        <v>447</v>
      </c>
      <c r="K298" s="998"/>
      <c r="L298" s="999"/>
      <c r="M298" s="90"/>
      <c r="N298" s="607" t="s">
        <v>153</v>
      </c>
      <c r="O298" s="1653">
        <f>C304</f>
        <v>40</v>
      </c>
      <c r="P298" s="1577">
        <f>C304</f>
        <v>40</v>
      </c>
      <c r="Q298" s="1653">
        <f>K311+C314</f>
        <v>83.5</v>
      </c>
      <c r="R298" s="1577">
        <f>L311+C314</f>
        <v>83.5</v>
      </c>
      <c r="S298" s="1653"/>
      <c r="T298" s="1577"/>
      <c r="U298" s="1633">
        <f t="shared" si="208"/>
        <v>123.5</v>
      </c>
      <c r="V298" s="1576">
        <f t="shared" si="209"/>
        <v>123.5</v>
      </c>
      <c r="W298" s="1632">
        <f t="shared" si="210"/>
        <v>83.5</v>
      </c>
      <c r="X298" s="1572">
        <f t="shared" si="211"/>
        <v>83.5</v>
      </c>
      <c r="Y298" s="1728">
        <f t="shared" si="212"/>
        <v>123.5</v>
      </c>
      <c r="Z298" s="619">
        <f t="shared" si="213"/>
        <v>123.5</v>
      </c>
      <c r="AA298" s="190" t="s">
        <v>408</v>
      </c>
      <c r="AB298" s="1632"/>
      <c r="AC298" s="1607"/>
      <c r="AD298" s="1632"/>
      <c r="AE298" s="1616"/>
      <c r="AF298" s="1632"/>
      <c r="AG298" s="1604"/>
      <c r="AH298" s="1633">
        <f t="shared" si="214"/>
        <v>0</v>
      </c>
      <c r="AI298" s="1576">
        <f t="shared" si="215"/>
        <v>0</v>
      </c>
      <c r="AJ298" s="1630">
        <f t="shared" si="216"/>
        <v>0</v>
      </c>
      <c r="AK298" s="1605">
        <f t="shared" si="217"/>
        <v>0</v>
      </c>
      <c r="AL298" s="1645">
        <f t="shared" si="218"/>
        <v>0</v>
      </c>
      <c r="AM298" s="616">
        <f t="shared" si="219"/>
        <v>0</v>
      </c>
      <c r="AO298" s="10"/>
      <c r="AP298" s="126"/>
      <c r="AQ298" s="113"/>
      <c r="AR298" s="95"/>
      <c r="AS298" s="10"/>
      <c r="AT298" s="10"/>
      <c r="AU298" s="10"/>
      <c r="AV298" s="10"/>
      <c r="AW298" s="10"/>
      <c r="AX298" s="10"/>
      <c r="AY298" s="10"/>
      <c r="AZ298" s="10"/>
      <c r="BA298" s="10"/>
    </row>
    <row r="299" spans="1:53" ht="15" thickBot="1">
      <c r="A299" s="1311" t="s">
        <v>547</v>
      </c>
      <c r="B299" s="266" t="s">
        <v>318</v>
      </c>
      <c r="C299" s="179">
        <v>80</v>
      </c>
      <c r="D299" s="2659" t="s">
        <v>211</v>
      </c>
      <c r="E299" s="1338">
        <v>74.8</v>
      </c>
      <c r="F299" s="1354">
        <v>66.599999999999994</v>
      </c>
      <c r="G299" s="132" t="s">
        <v>72</v>
      </c>
      <c r="H299" s="1185">
        <v>38.15</v>
      </c>
      <c r="I299" s="1187">
        <v>35</v>
      </c>
      <c r="J299" s="997" t="s">
        <v>112</v>
      </c>
      <c r="K299" s="165" t="s">
        <v>113</v>
      </c>
      <c r="L299" s="166" t="s">
        <v>114</v>
      </c>
      <c r="M299" s="90"/>
      <c r="N299" s="75" t="s">
        <v>86</v>
      </c>
      <c r="O299" s="1653"/>
      <c r="P299" s="1578"/>
      <c r="Q299" s="1654">
        <f>H318</f>
        <v>4.05</v>
      </c>
      <c r="R299" s="1579">
        <f>I318</f>
        <v>4.05</v>
      </c>
      <c r="S299" s="1653">
        <f>H329</f>
        <v>2.75</v>
      </c>
      <c r="T299" s="1579">
        <f>I329</f>
        <v>2.75</v>
      </c>
      <c r="U299" s="1633">
        <f t="shared" si="208"/>
        <v>4.05</v>
      </c>
      <c r="V299" s="1576">
        <f t="shared" si="209"/>
        <v>4.05</v>
      </c>
      <c r="W299" s="1632">
        <f t="shared" si="210"/>
        <v>6.8</v>
      </c>
      <c r="X299" s="1572">
        <f t="shared" si="211"/>
        <v>6.8</v>
      </c>
      <c r="Y299" s="1728">
        <f t="shared" si="212"/>
        <v>6.8</v>
      </c>
      <c r="Z299" s="619">
        <f t="shared" si="213"/>
        <v>6.8</v>
      </c>
      <c r="AA299" s="134" t="s">
        <v>837</v>
      </c>
      <c r="AB299" s="1632"/>
      <c r="AC299" s="1608"/>
      <c r="AD299" s="1633">
        <f>H312</f>
        <v>36.57</v>
      </c>
      <c r="AE299" s="1616">
        <f>I312</f>
        <v>23.96</v>
      </c>
      <c r="AF299" s="1632"/>
      <c r="AG299" s="1604"/>
      <c r="AH299" s="1633">
        <f t="shared" si="214"/>
        <v>36.57</v>
      </c>
      <c r="AI299" s="1576">
        <f t="shared" si="215"/>
        <v>23.96</v>
      </c>
      <c r="AJ299" s="1630">
        <f t="shared" si="216"/>
        <v>36.57</v>
      </c>
      <c r="AK299" s="1605">
        <f t="shared" si="217"/>
        <v>23.96</v>
      </c>
      <c r="AL299" s="1645">
        <f t="shared" si="218"/>
        <v>36.57</v>
      </c>
      <c r="AM299" s="616">
        <f t="shared" si="219"/>
        <v>23.96</v>
      </c>
      <c r="AO299" s="10"/>
      <c r="AP299" s="115"/>
      <c r="AQ299" s="100"/>
      <c r="AR299" s="14"/>
      <c r="AS299" s="10"/>
      <c r="AT299" s="10"/>
      <c r="AU299" s="10"/>
      <c r="AV299" s="10"/>
      <c r="AW299" s="10"/>
      <c r="AX299" s="10"/>
      <c r="AY299" s="10"/>
      <c r="AZ299" s="10"/>
      <c r="BA299" s="10"/>
    </row>
    <row r="300" spans="1:53">
      <c r="A300" s="1457" t="s">
        <v>673</v>
      </c>
      <c r="B300" s="285" t="s">
        <v>453</v>
      </c>
      <c r="C300" s="179" t="s">
        <v>862</v>
      </c>
      <c r="D300" s="1020" t="s">
        <v>179</v>
      </c>
      <c r="E300" s="247">
        <v>19.350000000000001</v>
      </c>
      <c r="F300" s="204">
        <v>16.399999999999999</v>
      </c>
      <c r="G300" s="1303" t="s">
        <v>89</v>
      </c>
      <c r="H300" s="249">
        <v>0.6</v>
      </c>
      <c r="I300" s="251">
        <v>0.6</v>
      </c>
      <c r="J300" s="1231" t="s">
        <v>60</v>
      </c>
      <c r="K300" s="1553">
        <v>200</v>
      </c>
      <c r="L300" s="1554">
        <v>200</v>
      </c>
      <c r="M300" s="90"/>
      <c r="N300" s="76" t="s">
        <v>155</v>
      </c>
      <c r="O300" s="1654">
        <f t="shared" ref="O300:T300" si="220">AB338</f>
        <v>0</v>
      </c>
      <c r="P300" s="1580">
        <f t="shared" si="220"/>
        <v>0</v>
      </c>
      <c r="Q300" s="1654">
        <f t="shared" si="220"/>
        <v>5.05</v>
      </c>
      <c r="R300" s="1580">
        <f t="shared" si="220"/>
        <v>5.05</v>
      </c>
      <c r="S300" s="1654">
        <f t="shared" si="220"/>
        <v>0</v>
      </c>
      <c r="T300" s="1580">
        <f t="shared" si="220"/>
        <v>0</v>
      </c>
      <c r="U300" s="1633">
        <f t="shared" si="208"/>
        <v>5.05</v>
      </c>
      <c r="V300" s="1576">
        <f t="shared" si="209"/>
        <v>5.05</v>
      </c>
      <c r="W300" s="1632">
        <f t="shared" si="210"/>
        <v>5.05</v>
      </c>
      <c r="X300" s="1572">
        <f t="shared" si="211"/>
        <v>5.05</v>
      </c>
      <c r="Y300" s="1728">
        <f t="shared" si="212"/>
        <v>5.05</v>
      </c>
      <c r="Z300" s="619">
        <f t="shared" si="213"/>
        <v>5.05</v>
      </c>
      <c r="AA300" s="134" t="s">
        <v>66</v>
      </c>
      <c r="AB300" s="1632"/>
      <c r="AC300" s="1609"/>
      <c r="AD300" s="1632"/>
      <c r="AE300" s="1603"/>
      <c r="AF300" s="1632"/>
      <c r="AG300" s="1604"/>
      <c r="AH300" s="1633">
        <f t="shared" si="214"/>
        <v>0</v>
      </c>
      <c r="AI300" s="1576">
        <f t="shared" si="215"/>
        <v>0</v>
      </c>
      <c r="AJ300" s="1630">
        <f t="shared" si="216"/>
        <v>0</v>
      </c>
      <c r="AK300" s="1605">
        <f t="shared" si="217"/>
        <v>0</v>
      </c>
      <c r="AL300" s="1645">
        <f t="shared" si="218"/>
        <v>0</v>
      </c>
      <c r="AM300" s="616">
        <f t="shared" si="219"/>
        <v>0</v>
      </c>
      <c r="AO300" s="10"/>
      <c r="AP300" s="233"/>
      <c r="AQ300" s="105"/>
      <c r="AR300" s="10"/>
      <c r="AS300" s="16"/>
      <c r="AT300" s="10"/>
      <c r="AU300" s="10"/>
      <c r="AV300" s="103"/>
      <c r="AW300" s="10"/>
      <c r="AX300" s="10"/>
      <c r="AY300" s="10"/>
      <c r="AZ300" s="10"/>
      <c r="BA300" s="10"/>
    </row>
    <row r="301" spans="1:53" ht="15" thickBot="1">
      <c r="A301" s="963" t="s">
        <v>721</v>
      </c>
      <c r="B301" s="755" t="s">
        <v>455</v>
      </c>
      <c r="C301" s="386"/>
      <c r="D301" s="203" t="s">
        <v>167</v>
      </c>
      <c r="E301" s="737">
        <v>18.239999999999998</v>
      </c>
      <c r="F301" s="691">
        <v>17.5</v>
      </c>
      <c r="G301" s="50"/>
      <c r="H301" s="10"/>
      <c r="I301" s="60"/>
      <c r="J301" s="1992" t="s">
        <v>120</v>
      </c>
      <c r="K301" s="249">
        <v>3.5</v>
      </c>
      <c r="L301" s="251">
        <v>3.5</v>
      </c>
      <c r="M301" s="90"/>
      <c r="N301" s="607" t="s">
        <v>117</v>
      </c>
      <c r="O301" s="1653"/>
      <c r="P301" s="1575"/>
      <c r="Q301" s="1653"/>
      <c r="R301" s="1575"/>
      <c r="S301" s="1655">
        <f>E324</f>
        <v>20.9</v>
      </c>
      <c r="T301" s="1578">
        <f>F324</f>
        <v>20.9</v>
      </c>
      <c r="U301" s="1633">
        <f t="shared" si="208"/>
        <v>0</v>
      </c>
      <c r="V301" s="1576">
        <f t="shared" si="209"/>
        <v>0</v>
      </c>
      <c r="W301" s="1632">
        <f t="shared" si="210"/>
        <v>20.9</v>
      </c>
      <c r="X301" s="1572">
        <f t="shared" si="211"/>
        <v>20.9</v>
      </c>
      <c r="Y301" s="1728">
        <f t="shared" si="212"/>
        <v>20.9</v>
      </c>
      <c r="Z301" s="619">
        <f t="shared" si="213"/>
        <v>20.9</v>
      </c>
      <c r="AA301" s="134" t="s">
        <v>151</v>
      </c>
      <c r="AB301" s="1632"/>
      <c r="AC301" s="1608"/>
      <c r="AD301" s="1632"/>
      <c r="AE301" s="1603"/>
      <c r="AF301" s="1632"/>
      <c r="AG301" s="1604"/>
      <c r="AH301" s="1633">
        <f t="shared" ref="AH301:AH310" si="221">AB301+AD301</f>
        <v>0</v>
      </c>
      <c r="AI301" s="1576">
        <f t="shared" ref="AI301:AI310" si="222">AC301+AE301</f>
        <v>0</v>
      </c>
      <c r="AJ301" s="1630">
        <f t="shared" ref="AJ301:AJ310" si="223">AD301+AF301</f>
        <v>0</v>
      </c>
      <c r="AK301" s="1605">
        <f t="shared" ref="AK301:AK310" si="224">AE301+AG301</f>
        <v>0</v>
      </c>
      <c r="AL301" s="1645">
        <f t="shared" ref="AL301:AL313" si="225">AB301+AD301+AF301</f>
        <v>0</v>
      </c>
      <c r="AM301" s="616">
        <f t="shared" ref="AM301:AM313" si="226">AC301+AE301+AG301</f>
        <v>0</v>
      </c>
      <c r="AO301" s="10"/>
      <c r="AP301" s="231"/>
      <c r="AQ301" s="210"/>
      <c r="AR301" s="142"/>
      <c r="AS301" s="374"/>
      <c r="AT301" s="77"/>
      <c r="AU301" s="142"/>
      <c r="AV301" s="374"/>
      <c r="AW301" s="77"/>
      <c r="AX301" s="142"/>
      <c r="AY301" s="10"/>
      <c r="AZ301" s="10"/>
      <c r="BA301" s="10"/>
    </row>
    <row r="302" spans="1:53" ht="15" thickBot="1">
      <c r="A302" s="621" t="s">
        <v>421</v>
      </c>
      <c r="B302" s="757" t="s">
        <v>451</v>
      </c>
      <c r="C302" s="1327">
        <v>200</v>
      </c>
      <c r="D302" s="203" t="s">
        <v>197</v>
      </c>
      <c r="E302" s="738" t="s">
        <v>861</v>
      </c>
      <c r="F302" s="691">
        <v>86.46</v>
      </c>
      <c r="G302" s="1137" t="s">
        <v>658</v>
      </c>
      <c r="H302" s="124"/>
      <c r="I302" s="111"/>
      <c r="J302" s="756" t="s">
        <v>49</v>
      </c>
      <c r="K302" s="264">
        <v>9</v>
      </c>
      <c r="L302" s="270">
        <v>9</v>
      </c>
      <c r="M302" s="90"/>
      <c r="N302" s="485" t="s">
        <v>44</v>
      </c>
      <c r="O302" s="1653"/>
      <c r="P302" s="1579"/>
      <c r="Q302" s="1653">
        <f>E310+H309</f>
        <v>177.4</v>
      </c>
      <c r="R302" s="1575">
        <f>F310+I309</f>
        <v>132.6</v>
      </c>
      <c r="S302" s="1653"/>
      <c r="T302" s="1579"/>
      <c r="U302" s="1633">
        <f t="shared" si="208"/>
        <v>177.4</v>
      </c>
      <c r="V302" s="1576">
        <f t="shared" si="209"/>
        <v>132.6</v>
      </c>
      <c r="W302" s="1632">
        <f t="shared" si="210"/>
        <v>177.4</v>
      </c>
      <c r="X302" s="1572">
        <f t="shared" si="211"/>
        <v>132.6</v>
      </c>
      <c r="Y302" s="1728">
        <f t="shared" si="212"/>
        <v>177.4</v>
      </c>
      <c r="Z302" s="619">
        <f t="shared" si="213"/>
        <v>132.6</v>
      </c>
      <c r="AA302" s="134" t="s">
        <v>145</v>
      </c>
      <c r="AB302" s="1632"/>
      <c r="AC302" s="1608"/>
      <c r="AD302" s="1633">
        <f>H313</f>
        <v>45</v>
      </c>
      <c r="AE302" s="1616">
        <f>I313</f>
        <v>36</v>
      </c>
      <c r="AF302" s="1632"/>
      <c r="AG302" s="1604"/>
      <c r="AH302" s="1633">
        <f t="shared" si="221"/>
        <v>45</v>
      </c>
      <c r="AI302" s="1576">
        <f t="shared" si="222"/>
        <v>36</v>
      </c>
      <c r="AJ302" s="1630">
        <f t="shared" si="223"/>
        <v>45</v>
      </c>
      <c r="AK302" s="1605">
        <f t="shared" si="224"/>
        <v>36</v>
      </c>
      <c r="AL302" s="1645">
        <f t="shared" si="225"/>
        <v>45</v>
      </c>
      <c r="AM302" s="616">
        <f t="shared" si="226"/>
        <v>36</v>
      </c>
      <c r="AO302" s="10"/>
      <c r="AP302" s="100"/>
      <c r="AQ302" s="113"/>
      <c r="AR302" s="367"/>
      <c r="AS302" s="7"/>
      <c r="AT302" s="13"/>
      <c r="AU302" s="377"/>
      <c r="AV302" s="103"/>
      <c r="AW302" s="99"/>
      <c r="AX302" s="133"/>
      <c r="AY302" s="10"/>
      <c r="AZ302" s="10"/>
      <c r="BA302" s="10"/>
    </row>
    <row r="303" spans="1:53" ht="15" thickBot="1">
      <c r="A303" s="373" t="s">
        <v>725</v>
      </c>
      <c r="B303" s="1743" t="s">
        <v>447</v>
      </c>
      <c r="C303" s="101"/>
      <c r="D303" s="203" t="s">
        <v>87</v>
      </c>
      <c r="E303" s="247">
        <v>30</v>
      </c>
      <c r="F303" s="691">
        <v>30</v>
      </c>
      <c r="G303" s="385" t="s">
        <v>112</v>
      </c>
      <c r="H303" s="165" t="s">
        <v>113</v>
      </c>
      <c r="I303" s="166" t="s">
        <v>114</v>
      </c>
      <c r="J303" s="1020" t="s">
        <v>88</v>
      </c>
      <c r="K303" s="249">
        <v>20</v>
      </c>
      <c r="L303" s="251">
        <v>20</v>
      </c>
      <c r="M303" s="90"/>
      <c r="N303" s="79" t="s">
        <v>74</v>
      </c>
      <c r="O303" s="1653">
        <f t="shared" ref="O303:T303" si="227">AB309</f>
        <v>147.9</v>
      </c>
      <c r="P303" s="1581">
        <f t="shared" si="227"/>
        <v>131.4</v>
      </c>
      <c r="Q303" s="1653">
        <f t="shared" si="227"/>
        <v>244.47</v>
      </c>
      <c r="R303" s="1581">
        <f t="shared" si="227"/>
        <v>198.16</v>
      </c>
      <c r="S303" s="1653">
        <f t="shared" si="227"/>
        <v>85.903999999999996</v>
      </c>
      <c r="T303" s="1581">
        <f t="shared" si="227"/>
        <v>64</v>
      </c>
      <c r="U303" s="1633">
        <f t="shared" si="208"/>
        <v>392.37</v>
      </c>
      <c r="V303" s="1576">
        <f t="shared" si="209"/>
        <v>329.56</v>
      </c>
      <c r="W303" s="1632">
        <f t="shared" si="210"/>
        <v>330.37400000000002</v>
      </c>
      <c r="X303" s="1572">
        <f t="shared" si="211"/>
        <v>262.15999999999997</v>
      </c>
      <c r="Y303" s="1728">
        <f t="shared" si="212"/>
        <v>478.274</v>
      </c>
      <c r="Z303" s="619">
        <f t="shared" si="213"/>
        <v>393.56</v>
      </c>
      <c r="AA303" s="134" t="s">
        <v>95</v>
      </c>
      <c r="AB303" s="1632"/>
      <c r="AC303" s="1610"/>
      <c r="AD303" s="1632">
        <f>E313+H311</f>
        <v>24</v>
      </c>
      <c r="AE303" s="1603">
        <f>F313+I311</f>
        <v>19.399999999999999</v>
      </c>
      <c r="AF303" s="1632"/>
      <c r="AG303" s="1604"/>
      <c r="AH303" s="1633">
        <f t="shared" si="221"/>
        <v>24</v>
      </c>
      <c r="AI303" s="1576">
        <f t="shared" si="222"/>
        <v>19.399999999999999</v>
      </c>
      <c r="AJ303" s="1630">
        <f t="shared" si="223"/>
        <v>24</v>
      </c>
      <c r="AK303" s="1605">
        <f t="shared" si="224"/>
        <v>19.399999999999999</v>
      </c>
      <c r="AL303" s="1645">
        <f t="shared" si="225"/>
        <v>24</v>
      </c>
      <c r="AM303" s="616">
        <f t="shared" si="226"/>
        <v>19.399999999999999</v>
      </c>
      <c r="AO303" s="10"/>
      <c r="AP303" s="100"/>
      <c r="AQ303" s="99"/>
      <c r="AR303" s="150"/>
      <c r="AS303" s="7"/>
      <c r="AT303" s="13"/>
      <c r="AU303" s="377"/>
      <c r="AV303" s="100"/>
      <c r="AW303" s="99"/>
      <c r="AX303" s="149"/>
      <c r="AY303" s="10"/>
      <c r="AZ303" s="10"/>
      <c r="BA303" s="10"/>
    </row>
    <row r="304" spans="1:53" ht="15" thickBot="1">
      <c r="A304" s="202" t="s">
        <v>9</v>
      </c>
      <c r="B304" s="266" t="s">
        <v>10</v>
      </c>
      <c r="C304" s="254">
        <v>40</v>
      </c>
      <c r="D304" s="756" t="s">
        <v>53</v>
      </c>
      <c r="E304" s="264">
        <v>0.6</v>
      </c>
      <c r="F304" s="599">
        <v>0.6</v>
      </c>
      <c r="G304" s="132" t="s">
        <v>362</v>
      </c>
      <c r="H304" s="1357">
        <v>145.44999999999999</v>
      </c>
      <c r="I304" s="1131">
        <v>100</v>
      </c>
      <c r="J304" s="1320" t="s">
        <v>318</v>
      </c>
      <c r="K304" s="124"/>
      <c r="L304" s="111"/>
      <c r="M304" s="90"/>
      <c r="N304" s="79" t="s">
        <v>783</v>
      </c>
      <c r="O304" s="1653">
        <f t="shared" ref="O304:T304" si="228">AB313</f>
        <v>0</v>
      </c>
      <c r="P304" s="1667">
        <f t="shared" si="228"/>
        <v>0</v>
      </c>
      <c r="Q304" s="1653">
        <f t="shared" si="228"/>
        <v>8.1170000000000009</v>
      </c>
      <c r="R304" s="1581">
        <f t="shared" si="228"/>
        <v>6.3</v>
      </c>
      <c r="S304" s="1653">
        <f t="shared" si="228"/>
        <v>0</v>
      </c>
      <c r="T304" s="1581">
        <f t="shared" si="228"/>
        <v>0</v>
      </c>
      <c r="U304" s="1633">
        <f t="shared" si="208"/>
        <v>8.1170000000000009</v>
      </c>
      <c r="V304" s="1576">
        <f t="shared" si="209"/>
        <v>6.3</v>
      </c>
      <c r="W304" s="1632">
        <f t="shared" si="210"/>
        <v>8.1170000000000009</v>
      </c>
      <c r="X304" s="1572">
        <f t="shared" si="211"/>
        <v>6.3</v>
      </c>
      <c r="Y304" s="1728">
        <f t="shared" si="212"/>
        <v>8.1170000000000009</v>
      </c>
      <c r="Z304" s="619">
        <f t="shared" si="213"/>
        <v>6.3</v>
      </c>
      <c r="AA304" s="134" t="s">
        <v>72</v>
      </c>
      <c r="AB304" s="1632">
        <f>H299</f>
        <v>38.15</v>
      </c>
      <c r="AC304" s="1608">
        <f>I299</f>
        <v>35</v>
      </c>
      <c r="AD304" s="1632">
        <f>E312+H310</f>
        <v>48.5</v>
      </c>
      <c r="AE304" s="1603">
        <f>F312+I310</f>
        <v>38.799999999999997</v>
      </c>
      <c r="AF304" s="1632">
        <f>E329</f>
        <v>62.514000000000003</v>
      </c>
      <c r="AG304" s="1604">
        <f>F329</f>
        <v>50</v>
      </c>
      <c r="AH304" s="1633">
        <f t="shared" si="221"/>
        <v>86.65</v>
      </c>
      <c r="AI304" s="1576">
        <f t="shared" si="222"/>
        <v>73.8</v>
      </c>
      <c r="AJ304" s="1630">
        <f t="shared" si="223"/>
        <v>111.01400000000001</v>
      </c>
      <c r="AK304" s="1605">
        <f t="shared" si="224"/>
        <v>88.8</v>
      </c>
      <c r="AL304" s="1645">
        <f t="shared" si="225"/>
        <v>149.16400000000002</v>
      </c>
      <c r="AM304" s="616">
        <f t="shared" si="226"/>
        <v>123.8</v>
      </c>
      <c r="AO304" s="10"/>
      <c r="AP304" s="100"/>
      <c r="AQ304" s="99"/>
      <c r="AR304" s="150"/>
      <c r="AS304" s="7"/>
      <c r="AT304" s="13"/>
      <c r="AU304" s="377"/>
      <c r="AV304" s="100"/>
      <c r="AW304" s="99"/>
      <c r="AX304" s="149"/>
      <c r="AY304" s="10"/>
      <c r="AZ304" s="10"/>
      <c r="BA304" s="10"/>
    </row>
    <row r="305" spans="1:53" ht="15" thickBot="1">
      <c r="A305" s="202" t="s">
        <v>9</v>
      </c>
      <c r="B305" s="266" t="s">
        <v>575</v>
      </c>
      <c r="C305" s="254">
        <v>20</v>
      </c>
      <c r="D305" s="752" t="s">
        <v>89</v>
      </c>
      <c r="E305" s="736">
        <v>5.59</v>
      </c>
      <c r="F305" s="599">
        <v>5.59</v>
      </c>
      <c r="G305" s="847"/>
      <c r="H305" s="210"/>
      <c r="I305" s="1334"/>
      <c r="J305" s="385" t="s">
        <v>112</v>
      </c>
      <c r="K305" s="165" t="s">
        <v>113</v>
      </c>
      <c r="L305" s="1130" t="s">
        <v>114</v>
      </c>
      <c r="M305" s="90"/>
      <c r="N305" s="2610" t="s">
        <v>784</v>
      </c>
      <c r="O305" s="2623">
        <f>O303+O304</f>
        <v>147.9</v>
      </c>
      <c r="P305" s="2623">
        <f>SUM(P303:P304)</f>
        <v>131.4</v>
      </c>
      <c r="Q305" s="2609">
        <f>SUM(Q303:Q304)</f>
        <v>252.58699999999999</v>
      </c>
      <c r="R305" s="2609">
        <f>SUM(R303:R304)</f>
        <v>204.46</v>
      </c>
      <c r="S305" s="2609">
        <f>SUM(S303:S304)</f>
        <v>85.903999999999996</v>
      </c>
      <c r="T305" s="2609">
        <f>SUM(T303:T304)</f>
        <v>64</v>
      </c>
      <c r="U305" s="1633">
        <f t="shared" ref="U305:U329" si="229">O305+Q305</f>
        <v>400.48699999999997</v>
      </c>
      <c r="V305" s="1576">
        <f t="shared" ref="V305:V329" si="230">P305+R305</f>
        <v>335.86</v>
      </c>
      <c r="W305" s="1632">
        <f t="shared" ref="W305:W329" si="231">Q305+S305</f>
        <v>338.49099999999999</v>
      </c>
      <c r="X305" s="1572">
        <f t="shared" ref="X305:X329" si="232">R305+T305</f>
        <v>268.46000000000004</v>
      </c>
      <c r="Y305" s="1728">
        <f t="shared" ref="Y305:Y329" si="233">O305+Q305+S305</f>
        <v>486.39099999999996</v>
      </c>
      <c r="Z305" s="619">
        <f t="shared" ref="Z305:Z329" si="234">P305+R305+T305</f>
        <v>399.86</v>
      </c>
      <c r="AA305" s="134" t="s">
        <v>80</v>
      </c>
      <c r="AB305" s="1632"/>
      <c r="AC305" s="1611"/>
      <c r="AD305" s="1632"/>
      <c r="AE305" s="1603"/>
      <c r="AF305" s="1632"/>
      <c r="AG305" s="1604"/>
      <c r="AH305" s="1633">
        <f t="shared" si="221"/>
        <v>0</v>
      </c>
      <c r="AI305" s="1576">
        <f t="shared" si="222"/>
        <v>0</v>
      </c>
      <c r="AJ305" s="1630">
        <f t="shared" si="223"/>
        <v>0</v>
      </c>
      <c r="AK305" s="1605">
        <f t="shared" si="224"/>
        <v>0</v>
      </c>
      <c r="AL305" s="1645">
        <f t="shared" si="225"/>
        <v>0</v>
      </c>
      <c r="AM305" s="616">
        <f t="shared" si="226"/>
        <v>0</v>
      </c>
      <c r="AO305" s="10"/>
      <c r="AP305" s="100"/>
      <c r="AQ305" s="104"/>
      <c r="AR305" s="150"/>
      <c r="AS305" s="7"/>
      <c r="AT305" s="606"/>
      <c r="AU305" s="686"/>
      <c r="AV305" s="100"/>
      <c r="AW305" s="99"/>
      <c r="AX305" s="149"/>
      <c r="AY305" s="10"/>
      <c r="AZ305" s="10"/>
      <c r="BA305" s="10"/>
    </row>
    <row r="306" spans="1:53" ht="15" thickBot="1">
      <c r="A306" s="1448" t="s">
        <v>651</v>
      </c>
      <c r="B306" s="285" t="s">
        <v>658</v>
      </c>
      <c r="C306" s="254">
        <v>100</v>
      </c>
      <c r="D306" s="1178"/>
      <c r="E306" s="1178"/>
      <c r="F306" s="1178"/>
      <c r="G306" s="1128"/>
      <c r="H306" s="1978"/>
      <c r="I306" s="1993"/>
      <c r="J306" s="132" t="s">
        <v>176</v>
      </c>
      <c r="K306" s="131">
        <v>90.4</v>
      </c>
      <c r="L306" s="140">
        <v>80</v>
      </c>
      <c r="M306" s="90"/>
      <c r="N306" s="607" t="s">
        <v>76</v>
      </c>
      <c r="O306" s="1655">
        <f>AB318</f>
        <v>145.44999999999999</v>
      </c>
      <c r="P306" s="1579">
        <f>AC318</f>
        <v>100</v>
      </c>
      <c r="Q306" s="1655">
        <f>AD318</f>
        <v>0</v>
      </c>
      <c r="R306" s="1575"/>
      <c r="S306" s="1655">
        <f>AF318</f>
        <v>0</v>
      </c>
      <c r="T306" s="1575"/>
      <c r="U306" s="1633">
        <f t="shared" si="229"/>
        <v>145.44999999999999</v>
      </c>
      <c r="V306" s="1576">
        <f t="shared" si="230"/>
        <v>100</v>
      </c>
      <c r="W306" s="1632">
        <f t="shared" si="231"/>
        <v>0</v>
      </c>
      <c r="X306" s="1572">
        <f t="shared" si="232"/>
        <v>0</v>
      </c>
      <c r="Y306" s="1728">
        <f t="shared" si="233"/>
        <v>145.44999999999999</v>
      </c>
      <c r="Z306" s="619">
        <f t="shared" si="234"/>
        <v>100</v>
      </c>
      <c r="AA306" s="134" t="s">
        <v>150</v>
      </c>
      <c r="AB306" s="1632">
        <f>E300+K306</f>
        <v>109.75</v>
      </c>
      <c r="AC306" s="1612">
        <f>F300+L306</f>
        <v>96.4</v>
      </c>
      <c r="AD306" s="1632"/>
      <c r="AE306" s="1603"/>
      <c r="AF306" s="1632"/>
      <c r="AG306" s="1604"/>
      <c r="AH306" s="1633">
        <f t="shared" si="221"/>
        <v>109.75</v>
      </c>
      <c r="AI306" s="1576">
        <f t="shared" si="222"/>
        <v>96.4</v>
      </c>
      <c r="AJ306" s="1630">
        <f t="shared" si="223"/>
        <v>0</v>
      </c>
      <c r="AK306" s="1605">
        <f t="shared" si="224"/>
        <v>0</v>
      </c>
      <c r="AL306" s="1645">
        <f t="shared" si="225"/>
        <v>109.75</v>
      </c>
      <c r="AM306" s="616">
        <f t="shared" si="226"/>
        <v>96.4</v>
      </c>
      <c r="AO306" s="10"/>
      <c r="AP306" s="100"/>
      <c r="AQ306" s="99"/>
      <c r="AR306" s="150"/>
      <c r="AS306" s="7"/>
      <c r="AT306" s="606"/>
      <c r="AU306" s="686"/>
      <c r="AV306" s="82"/>
      <c r="AW306" s="234"/>
      <c r="AX306" s="302"/>
      <c r="AY306" s="10"/>
      <c r="AZ306" s="10"/>
      <c r="BA306" s="10"/>
    </row>
    <row r="307" spans="1:53" ht="15" thickBot="1">
      <c r="A307" s="1862" t="s">
        <v>251</v>
      </c>
      <c r="B307" s="1994"/>
      <c r="C307" s="2660">
        <f>C302+C304+C305+C306+165+35+C299</f>
        <v>640</v>
      </c>
      <c r="D307" s="2000" t="s">
        <v>719</v>
      </c>
      <c r="E307" s="1250"/>
      <c r="F307" s="1997"/>
      <c r="G307" s="625" t="s">
        <v>215</v>
      </c>
      <c r="H307" s="998"/>
      <c r="I307" s="998"/>
      <c r="J307" s="288" t="s">
        <v>214</v>
      </c>
      <c r="K307" s="124"/>
      <c r="L307" s="111"/>
      <c r="M307" s="90"/>
      <c r="N307" s="608" t="s">
        <v>116</v>
      </c>
      <c r="O307" s="1653"/>
      <c r="P307" s="1582"/>
      <c r="Q307" s="1653"/>
      <c r="R307" s="1582"/>
      <c r="S307" s="1653"/>
      <c r="T307" s="1582"/>
      <c r="U307" s="1633">
        <f t="shared" si="229"/>
        <v>0</v>
      </c>
      <c r="V307" s="1576">
        <f t="shared" si="230"/>
        <v>0</v>
      </c>
      <c r="W307" s="1632">
        <f t="shared" si="231"/>
        <v>0</v>
      </c>
      <c r="X307" s="1572">
        <f t="shared" si="232"/>
        <v>0</v>
      </c>
      <c r="Y307" s="1728">
        <f t="shared" si="233"/>
        <v>0</v>
      </c>
      <c r="Z307" s="619">
        <f t="shared" si="234"/>
        <v>0</v>
      </c>
      <c r="AA307" s="134" t="s">
        <v>147</v>
      </c>
      <c r="AB307" s="1632"/>
      <c r="AC307" s="1612"/>
      <c r="AD307" s="1633">
        <f>K318</f>
        <v>90.4</v>
      </c>
      <c r="AE307" s="1616">
        <f>L318</f>
        <v>80</v>
      </c>
      <c r="AF307" s="1632"/>
      <c r="AG307" s="1604"/>
      <c r="AH307" s="1633">
        <f t="shared" si="221"/>
        <v>90.4</v>
      </c>
      <c r="AI307" s="1576">
        <f t="shared" si="222"/>
        <v>80</v>
      </c>
      <c r="AJ307" s="1630">
        <f t="shared" si="223"/>
        <v>90.4</v>
      </c>
      <c r="AK307" s="1605">
        <f t="shared" si="224"/>
        <v>80</v>
      </c>
      <c r="AL307" s="1645">
        <f t="shared" si="225"/>
        <v>90.4</v>
      </c>
      <c r="AM307" s="616">
        <f t="shared" si="226"/>
        <v>80</v>
      </c>
      <c r="AO307" s="10"/>
      <c r="AP307" s="103"/>
      <c r="AQ307" s="104"/>
      <c r="AR307" s="150"/>
      <c r="AS307" s="7"/>
      <c r="AT307" s="606"/>
      <c r="AU307" s="732"/>
      <c r="AV307" s="82"/>
      <c r="AW307" s="13"/>
      <c r="AX307" s="150"/>
      <c r="AY307" s="10"/>
      <c r="AZ307" s="10"/>
      <c r="BA307" s="10"/>
    </row>
    <row r="308" spans="1:53" ht="15" thickBot="1">
      <c r="A308" s="605"/>
      <c r="B308" s="370" t="s">
        <v>142</v>
      </c>
      <c r="C308" s="242"/>
      <c r="D308" s="2001" t="s">
        <v>720</v>
      </c>
      <c r="E308" s="1998"/>
      <c r="F308" s="1999"/>
      <c r="G308" s="231" t="s">
        <v>112</v>
      </c>
      <c r="H308" s="1014" t="s">
        <v>113</v>
      </c>
      <c r="I308" s="848" t="s">
        <v>114</v>
      </c>
      <c r="J308" s="997" t="s">
        <v>112</v>
      </c>
      <c r="K308" s="165" t="s">
        <v>113</v>
      </c>
      <c r="L308" s="166" t="s">
        <v>114</v>
      </c>
      <c r="M308" s="90"/>
      <c r="N308" s="75" t="s">
        <v>152</v>
      </c>
      <c r="O308" s="1653">
        <f>AB323</f>
        <v>0</v>
      </c>
      <c r="P308" s="1575"/>
      <c r="Q308" s="1653">
        <f>AD323</f>
        <v>200</v>
      </c>
      <c r="R308" s="1575">
        <f>AE323</f>
        <v>200</v>
      </c>
      <c r="S308" s="1653">
        <f>AF323</f>
        <v>0</v>
      </c>
      <c r="T308" s="1575"/>
      <c r="U308" s="1633">
        <f t="shared" si="229"/>
        <v>200</v>
      </c>
      <c r="V308" s="1576">
        <f t="shared" si="230"/>
        <v>200</v>
      </c>
      <c r="W308" s="1632">
        <f t="shared" si="231"/>
        <v>200</v>
      </c>
      <c r="X308" s="1572">
        <f t="shared" si="232"/>
        <v>200</v>
      </c>
      <c r="Y308" s="1728">
        <f t="shared" si="233"/>
        <v>200</v>
      </c>
      <c r="Z308" s="619">
        <f t="shared" si="234"/>
        <v>200</v>
      </c>
      <c r="AA308" s="137" t="s">
        <v>187</v>
      </c>
      <c r="AB308" s="1632"/>
      <c r="AC308" s="1607"/>
      <c r="AD308" s="1632"/>
      <c r="AE308" s="1603"/>
      <c r="AF308" s="1632"/>
      <c r="AG308" s="1604"/>
      <c r="AH308" s="1633">
        <f t="shared" si="221"/>
        <v>0</v>
      </c>
      <c r="AI308" s="1576">
        <f t="shared" si="222"/>
        <v>0</v>
      </c>
      <c r="AJ308" s="1630">
        <f t="shared" si="223"/>
        <v>0</v>
      </c>
      <c r="AK308" s="1605">
        <f t="shared" si="224"/>
        <v>0</v>
      </c>
      <c r="AL308" s="1645">
        <f t="shared" si="225"/>
        <v>0</v>
      </c>
      <c r="AM308" s="616">
        <f t="shared" si="226"/>
        <v>0</v>
      </c>
      <c r="AO308" s="10"/>
      <c r="AP308" s="100"/>
      <c r="AQ308" s="115"/>
      <c r="AR308" s="150"/>
      <c r="AS308" s="82"/>
      <c r="AT308" s="398"/>
      <c r="AU308" s="377"/>
      <c r="AV308" s="10"/>
      <c r="AW308" s="10"/>
      <c r="AX308" s="10"/>
      <c r="AY308" s="10"/>
      <c r="AZ308" s="10"/>
      <c r="BA308" s="10"/>
    </row>
    <row r="309" spans="1:53" ht="15" thickBot="1">
      <c r="A309" s="1125" t="s">
        <v>540</v>
      </c>
      <c r="B309" s="266" t="s">
        <v>704</v>
      </c>
      <c r="C309" s="179">
        <v>80</v>
      </c>
      <c r="D309" s="1211" t="s">
        <v>112</v>
      </c>
      <c r="E309" s="1209" t="s">
        <v>113</v>
      </c>
      <c r="F309" s="1210" t="s">
        <v>114</v>
      </c>
      <c r="G309" s="132" t="s">
        <v>44</v>
      </c>
      <c r="H309" s="131">
        <v>77.400000000000006</v>
      </c>
      <c r="I309" s="984">
        <v>57.6</v>
      </c>
      <c r="J309" s="132" t="s">
        <v>93</v>
      </c>
      <c r="K309" s="131">
        <v>36.43</v>
      </c>
      <c r="L309" s="984">
        <v>28.4</v>
      </c>
      <c r="M309" s="90"/>
      <c r="N309" s="203" t="s">
        <v>93</v>
      </c>
      <c r="O309" s="1653">
        <f>AB329</f>
        <v>0</v>
      </c>
      <c r="P309" s="1575"/>
      <c r="Q309" s="1653">
        <f>AD329</f>
        <v>36.43</v>
      </c>
      <c r="R309" s="1575">
        <f>AE329</f>
        <v>28.4</v>
      </c>
      <c r="S309" s="1653">
        <f>AF329</f>
        <v>0</v>
      </c>
      <c r="T309" s="1575"/>
      <c r="U309" s="1633">
        <f t="shared" si="229"/>
        <v>36.43</v>
      </c>
      <c r="V309" s="1576">
        <f t="shared" si="230"/>
        <v>28.4</v>
      </c>
      <c r="W309" s="1632">
        <f t="shared" si="231"/>
        <v>36.43</v>
      </c>
      <c r="X309" s="1572">
        <f t="shared" si="232"/>
        <v>28.4</v>
      </c>
      <c r="Y309" s="1728">
        <f t="shared" si="233"/>
        <v>36.43</v>
      </c>
      <c r="Z309" s="619">
        <f t="shared" si="234"/>
        <v>28.4</v>
      </c>
      <c r="AA309" s="191" t="s">
        <v>90</v>
      </c>
      <c r="AB309" s="1632">
        <f t="shared" ref="AB309:AG309" si="235">SUM(AB297:AB308)</f>
        <v>147.9</v>
      </c>
      <c r="AC309" s="1613">
        <f t="shared" si="235"/>
        <v>131.4</v>
      </c>
      <c r="AD309" s="1632">
        <f t="shared" si="235"/>
        <v>244.47</v>
      </c>
      <c r="AE309" s="1616">
        <f t="shared" si="235"/>
        <v>198.16</v>
      </c>
      <c r="AF309" s="1632">
        <f t="shared" si="235"/>
        <v>85.903999999999996</v>
      </c>
      <c r="AG309" s="1604">
        <f t="shared" si="235"/>
        <v>64</v>
      </c>
      <c r="AH309" s="1633">
        <f t="shared" si="221"/>
        <v>392.37</v>
      </c>
      <c r="AI309" s="1576">
        <f t="shared" si="222"/>
        <v>329.56</v>
      </c>
      <c r="AJ309" s="1630">
        <f t="shared" si="223"/>
        <v>330.37400000000002</v>
      </c>
      <c r="AK309" s="1605">
        <f t="shared" si="224"/>
        <v>262.15999999999997</v>
      </c>
      <c r="AL309" s="1645">
        <f t="shared" si="225"/>
        <v>478.274</v>
      </c>
      <c r="AM309" s="616">
        <f t="shared" si="226"/>
        <v>393.56</v>
      </c>
      <c r="AO309" s="10"/>
      <c r="AP309" s="106"/>
      <c r="AQ309" s="99"/>
      <c r="AR309" s="150"/>
      <c r="AS309" s="82"/>
      <c r="AT309" s="13"/>
      <c r="AU309" s="377"/>
      <c r="AV309" s="10"/>
      <c r="AW309" s="10"/>
      <c r="AX309" s="10"/>
      <c r="AY309" s="10"/>
      <c r="AZ309" s="10"/>
      <c r="BA309" s="10"/>
    </row>
    <row r="310" spans="1:53">
      <c r="A310" s="1448" t="s">
        <v>722</v>
      </c>
      <c r="B310" s="285" t="s">
        <v>320</v>
      </c>
      <c r="C310" s="1301">
        <v>250</v>
      </c>
      <c r="D310" s="1229" t="s">
        <v>44</v>
      </c>
      <c r="E310" s="1185">
        <v>100</v>
      </c>
      <c r="F310" s="1187">
        <v>75</v>
      </c>
      <c r="G310" s="198" t="s">
        <v>103</v>
      </c>
      <c r="H310" s="247">
        <v>36</v>
      </c>
      <c r="I310" s="751">
        <v>28.8</v>
      </c>
      <c r="J310" s="1303" t="s">
        <v>216</v>
      </c>
      <c r="K310" s="247">
        <v>47.82</v>
      </c>
      <c r="L310" s="250">
        <v>42.16</v>
      </c>
      <c r="M310" s="90"/>
      <c r="N310" s="607" t="s">
        <v>360</v>
      </c>
      <c r="O310" s="1653">
        <f>AB326</f>
        <v>74.8</v>
      </c>
      <c r="P310" s="1579">
        <f>AC326</f>
        <v>66.599999999999994</v>
      </c>
      <c r="Q310" s="1653">
        <f>AD326</f>
        <v>50.765000000000001</v>
      </c>
      <c r="R310" s="1579">
        <f>AE326</f>
        <v>44.66</v>
      </c>
      <c r="S310" s="1653">
        <f>AF326</f>
        <v>0</v>
      </c>
      <c r="T310" s="1579"/>
      <c r="U310" s="1633">
        <f t="shared" si="229"/>
        <v>125.565</v>
      </c>
      <c r="V310" s="1576">
        <f t="shared" si="230"/>
        <v>111.25999999999999</v>
      </c>
      <c r="W310" s="1632">
        <f t="shared" si="231"/>
        <v>50.765000000000001</v>
      </c>
      <c r="X310" s="1572">
        <f t="shared" si="232"/>
        <v>44.66</v>
      </c>
      <c r="Y310" s="1728">
        <f t="shared" si="233"/>
        <v>125.565</v>
      </c>
      <c r="Z310" s="619">
        <f t="shared" si="234"/>
        <v>111.25999999999999</v>
      </c>
      <c r="AA310" s="1887" t="s">
        <v>148</v>
      </c>
      <c r="AB310" s="1896"/>
      <c r="AC310" s="1900"/>
      <c r="AD310" s="1896"/>
      <c r="AE310" s="1603"/>
      <c r="AF310" s="1896"/>
      <c r="AG310" s="1603"/>
      <c r="AH310" s="1897">
        <f t="shared" si="221"/>
        <v>0</v>
      </c>
      <c r="AI310" s="1616">
        <f t="shared" si="222"/>
        <v>0</v>
      </c>
      <c r="AJ310" s="1898">
        <f t="shared" si="223"/>
        <v>0</v>
      </c>
      <c r="AK310" s="1899">
        <f t="shared" si="224"/>
        <v>0</v>
      </c>
      <c r="AL310" s="1902">
        <f t="shared" si="225"/>
        <v>0</v>
      </c>
      <c r="AM310" s="1903">
        <f t="shared" si="226"/>
        <v>0</v>
      </c>
      <c r="AO310" s="10"/>
      <c r="AP310" s="100"/>
      <c r="AQ310" s="99"/>
      <c r="AR310" s="148"/>
      <c r="AS310" s="42"/>
      <c r="AT310" s="13"/>
      <c r="AU310" s="150"/>
      <c r="AV310" s="10"/>
      <c r="AW310" s="10"/>
      <c r="AX310" s="10"/>
      <c r="AY310" s="10"/>
      <c r="AZ310" s="10"/>
      <c r="BA310" s="10"/>
    </row>
    <row r="311" spans="1:53" ht="15.6">
      <c r="A311" s="202" t="s">
        <v>723</v>
      </c>
      <c r="B311" s="266" t="s">
        <v>217</v>
      </c>
      <c r="C311" s="254">
        <v>180</v>
      </c>
      <c r="D311" s="203" t="s">
        <v>329</v>
      </c>
      <c r="E311" s="276">
        <v>5.05</v>
      </c>
      <c r="F311" s="600">
        <v>5.05</v>
      </c>
      <c r="G311" s="198" t="s">
        <v>192</v>
      </c>
      <c r="H311" s="247">
        <v>18</v>
      </c>
      <c r="I311" s="751">
        <v>14.4</v>
      </c>
      <c r="J311" s="198" t="s">
        <v>85</v>
      </c>
      <c r="K311" s="247">
        <v>23.5</v>
      </c>
      <c r="L311" s="250">
        <v>23.5</v>
      </c>
      <c r="M311" s="90"/>
      <c r="N311" s="607" t="s">
        <v>140</v>
      </c>
      <c r="O311" s="1653"/>
      <c r="P311" s="1579"/>
      <c r="Q311" s="1653"/>
      <c r="R311" s="1575"/>
      <c r="S311" s="1653"/>
      <c r="T311" s="1575"/>
      <c r="U311" s="1633">
        <f t="shared" si="229"/>
        <v>0</v>
      </c>
      <c r="V311" s="1576">
        <f t="shared" si="230"/>
        <v>0</v>
      </c>
      <c r="W311" s="1632">
        <f t="shared" si="231"/>
        <v>0</v>
      </c>
      <c r="X311" s="1572">
        <f t="shared" si="232"/>
        <v>0</v>
      </c>
      <c r="Y311" s="1728">
        <f t="shared" si="233"/>
        <v>0</v>
      </c>
      <c r="Z311" s="619">
        <f t="shared" si="234"/>
        <v>0</v>
      </c>
      <c r="AA311" s="1887" t="s">
        <v>146</v>
      </c>
      <c r="AB311" s="1896"/>
      <c r="AC311" s="1895"/>
      <c r="AD311" s="1896">
        <f>E315</f>
        <v>8.1170000000000009</v>
      </c>
      <c r="AE311" s="1603">
        <f>F315</f>
        <v>6.3</v>
      </c>
      <c r="AF311" s="1896"/>
      <c r="AG311" s="1603"/>
      <c r="AH311" s="1896"/>
      <c r="AI311" s="1616">
        <f t="shared" ref="AI311:AK313" si="236">AC311+AE311</f>
        <v>6.3</v>
      </c>
      <c r="AJ311" s="1898">
        <f t="shared" si="236"/>
        <v>8.1170000000000009</v>
      </c>
      <c r="AK311" s="1899">
        <f t="shared" si="236"/>
        <v>6.3</v>
      </c>
      <c r="AL311" s="1902">
        <f t="shared" si="225"/>
        <v>8.1170000000000009</v>
      </c>
      <c r="AM311" s="1903">
        <f t="shared" si="226"/>
        <v>6.3</v>
      </c>
      <c r="AO311" s="10"/>
      <c r="AP311" s="1715"/>
      <c r="AQ311" s="105"/>
      <c r="AR311" s="10"/>
      <c r="AS311" s="42"/>
      <c r="AT311" s="13"/>
      <c r="AU311" s="150"/>
      <c r="AV311" s="10"/>
      <c r="AW311" s="10"/>
      <c r="AX311" s="10"/>
      <c r="AY311" s="10"/>
      <c r="AZ311" s="10"/>
      <c r="BA311" s="10"/>
    </row>
    <row r="312" spans="1:53">
      <c r="A312" s="1797" t="s">
        <v>724</v>
      </c>
      <c r="B312" s="758" t="s">
        <v>407</v>
      </c>
      <c r="C312" s="1442">
        <v>100</v>
      </c>
      <c r="D312" s="203" t="s">
        <v>72</v>
      </c>
      <c r="E312" s="276">
        <v>12.5</v>
      </c>
      <c r="F312" s="600">
        <v>10</v>
      </c>
      <c r="G312" s="198" t="s">
        <v>837</v>
      </c>
      <c r="H312" s="748">
        <v>36.57</v>
      </c>
      <c r="I312" s="749">
        <v>23.96</v>
      </c>
      <c r="J312" s="198" t="s">
        <v>60</v>
      </c>
      <c r="K312" s="247">
        <v>22.84</v>
      </c>
      <c r="L312" s="751">
        <v>22.84</v>
      </c>
      <c r="M312" s="90"/>
      <c r="N312" s="607" t="s">
        <v>67</v>
      </c>
      <c r="O312" s="1653"/>
      <c r="P312" s="1575"/>
      <c r="Q312" s="1653"/>
      <c r="R312" s="1575"/>
      <c r="S312" s="1653"/>
      <c r="T312" s="1575"/>
      <c r="U312" s="1633">
        <f t="shared" si="229"/>
        <v>0</v>
      </c>
      <c r="V312" s="1576">
        <f t="shared" si="230"/>
        <v>0</v>
      </c>
      <c r="W312" s="1632">
        <f t="shared" si="231"/>
        <v>0</v>
      </c>
      <c r="X312" s="1572">
        <f t="shared" si="232"/>
        <v>0</v>
      </c>
      <c r="Y312" s="1728">
        <f t="shared" si="233"/>
        <v>0</v>
      </c>
      <c r="Z312" s="619">
        <f t="shared" si="234"/>
        <v>0</v>
      </c>
      <c r="AA312" s="135" t="s">
        <v>106</v>
      </c>
      <c r="AB312" s="1632"/>
      <c r="AC312" s="1608"/>
      <c r="AD312" s="1632"/>
      <c r="AE312" s="1616"/>
      <c r="AF312" s="1632"/>
      <c r="AG312" s="1604"/>
      <c r="AH312" s="1633">
        <f>AB312+AD312</f>
        <v>0</v>
      </c>
      <c r="AI312" s="1576">
        <f t="shared" si="236"/>
        <v>0</v>
      </c>
      <c r="AJ312" s="1630">
        <f t="shared" si="236"/>
        <v>0</v>
      </c>
      <c r="AK312" s="1605">
        <f t="shared" si="236"/>
        <v>0</v>
      </c>
      <c r="AL312" s="1645">
        <f t="shared" si="225"/>
        <v>0</v>
      </c>
      <c r="AM312" s="616">
        <f t="shared" si="226"/>
        <v>0</v>
      </c>
      <c r="AN312" s="103"/>
      <c r="AO312" s="10"/>
      <c r="AP312" s="105"/>
      <c r="AQ312" s="105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</row>
    <row r="313" spans="1:53">
      <c r="A313" s="202" t="s">
        <v>681</v>
      </c>
      <c r="B313" s="266" t="s">
        <v>141</v>
      </c>
      <c r="C313" s="254">
        <v>200</v>
      </c>
      <c r="D313" s="203" t="s">
        <v>192</v>
      </c>
      <c r="E313" s="276">
        <v>6</v>
      </c>
      <c r="F313" s="600">
        <v>5</v>
      </c>
      <c r="G313" s="198" t="s">
        <v>184</v>
      </c>
      <c r="H313" s="748">
        <v>45</v>
      </c>
      <c r="I313" s="749">
        <v>36</v>
      </c>
      <c r="J313" s="199" t="s">
        <v>125</v>
      </c>
      <c r="K313" s="249">
        <v>10</v>
      </c>
      <c r="L313" s="1005">
        <v>10</v>
      </c>
      <c r="M313" s="90"/>
      <c r="N313" s="609" t="s">
        <v>60</v>
      </c>
      <c r="O313" s="1742">
        <f>E303+K300</f>
        <v>230</v>
      </c>
      <c r="P313" s="1584">
        <f>F303+L300</f>
        <v>230</v>
      </c>
      <c r="Q313" s="1653">
        <f>K312</f>
        <v>22.84</v>
      </c>
      <c r="R313" s="1579">
        <f>L312</f>
        <v>22.84</v>
      </c>
      <c r="S313" s="1742">
        <f>H324+H327+K325</f>
        <v>257.23</v>
      </c>
      <c r="T313" s="1584">
        <f>I324+I327+L325</f>
        <v>257.23</v>
      </c>
      <c r="U313" s="1633">
        <f t="shared" si="229"/>
        <v>252.84</v>
      </c>
      <c r="V313" s="1576">
        <f t="shared" si="230"/>
        <v>252.84</v>
      </c>
      <c r="W313" s="1632">
        <f t="shared" si="231"/>
        <v>280.07</v>
      </c>
      <c r="X313" s="1572">
        <f t="shared" si="232"/>
        <v>280.07</v>
      </c>
      <c r="Y313" s="1728">
        <f t="shared" si="233"/>
        <v>510.07000000000005</v>
      </c>
      <c r="Z313" s="619">
        <f t="shared" si="234"/>
        <v>510.07000000000005</v>
      </c>
      <c r="AA313" s="191" t="s">
        <v>781</v>
      </c>
      <c r="AB313" s="1632">
        <f t="shared" ref="AB313:AG313" si="237">SUM(AB310:AB312)</f>
        <v>0</v>
      </c>
      <c r="AC313" s="1613">
        <f t="shared" si="237"/>
        <v>0</v>
      </c>
      <c r="AD313" s="1632">
        <f t="shared" si="237"/>
        <v>8.1170000000000009</v>
      </c>
      <c r="AE313" s="1603">
        <f t="shared" si="237"/>
        <v>6.3</v>
      </c>
      <c r="AF313" s="1632">
        <f t="shared" si="237"/>
        <v>0</v>
      </c>
      <c r="AG313" s="1604">
        <f t="shared" si="237"/>
        <v>0</v>
      </c>
      <c r="AH313" s="1633">
        <f>AB313+AD313</f>
        <v>8.1170000000000009</v>
      </c>
      <c r="AI313" s="1576">
        <f t="shared" si="236"/>
        <v>6.3</v>
      </c>
      <c r="AJ313" s="1630">
        <f t="shared" si="236"/>
        <v>8.1170000000000009</v>
      </c>
      <c r="AK313" s="1605">
        <f t="shared" si="236"/>
        <v>6.3</v>
      </c>
      <c r="AL313" s="1645">
        <f t="shared" si="225"/>
        <v>8.1170000000000009</v>
      </c>
      <c r="AM313" s="616">
        <f t="shared" si="226"/>
        <v>6.3</v>
      </c>
      <c r="AN313" s="105"/>
      <c r="AO313" s="10"/>
      <c r="AP313" s="105"/>
      <c r="AQ313" s="105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</row>
    <row r="314" spans="1:53" ht="12.75" customHeight="1">
      <c r="A314" s="202" t="s">
        <v>9</v>
      </c>
      <c r="B314" s="266" t="s">
        <v>10</v>
      </c>
      <c r="C314" s="254">
        <v>60</v>
      </c>
      <c r="D314" s="203" t="s">
        <v>89</v>
      </c>
      <c r="E314" s="276">
        <v>5</v>
      </c>
      <c r="F314" s="600">
        <v>5</v>
      </c>
      <c r="G314" s="198" t="s">
        <v>89</v>
      </c>
      <c r="H314" s="276">
        <v>7.3</v>
      </c>
      <c r="I314" s="600">
        <v>7.3</v>
      </c>
      <c r="J314" s="263" t="s">
        <v>97</v>
      </c>
      <c r="K314" s="264">
        <v>6.5</v>
      </c>
      <c r="L314" s="270">
        <v>6.5</v>
      </c>
      <c r="M314" s="90"/>
      <c r="N314" s="130" t="s">
        <v>159</v>
      </c>
      <c r="O314" s="1653"/>
      <c r="P314" s="1575"/>
      <c r="Q314" s="1653"/>
      <c r="R314" s="1575"/>
      <c r="S314" s="1653"/>
      <c r="T314" s="1575"/>
      <c r="U314" s="1633">
        <f t="shared" si="229"/>
        <v>0</v>
      </c>
      <c r="V314" s="1576">
        <f t="shared" si="230"/>
        <v>0</v>
      </c>
      <c r="W314" s="1632">
        <f t="shared" si="231"/>
        <v>0</v>
      </c>
      <c r="X314" s="1572">
        <f t="shared" si="232"/>
        <v>0</v>
      </c>
      <c r="Y314" s="1729">
        <f t="shared" si="233"/>
        <v>0</v>
      </c>
      <c r="Z314" s="617">
        <f t="shared" si="234"/>
        <v>0</v>
      </c>
      <c r="AA314" s="607" t="s">
        <v>289</v>
      </c>
      <c r="AB314" s="1632"/>
      <c r="AC314" s="1571"/>
      <c r="AD314" s="1632"/>
      <c r="AE314" s="1572"/>
      <c r="AF314" s="1632"/>
      <c r="AG314" s="1572"/>
      <c r="AH314" s="1633">
        <f t="shared" ref="AH314:AH338" si="238">AB314+AD314</f>
        <v>0</v>
      </c>
      <c r="AI314" s="1576">
        <f t="shared" ref="AI314:AI338" si="239">AC314+AE314</f>
        <v>0</v>
      </c>
      <c r="AJ314" s="1632">
        <f t="shared" ref="AJ314:AJ338" si="240">AD314+AF314</f>
        <v>0</v>
      </c>
      <c r="AK314" s="1572">
        <f t="shared" ref="AK314:AK338" si="241">AE314+AG314</f>
        <v>0</v>
      </c>
      <c r="AL314" s="1631"/>
      <c r="AN314" s="105"/>
      <c r="AO314" s="10"/>
      <c r="AP314" s="105"/>
      <c r="AQ314" s="105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</row>
    <row r="315" spans="1:53" ht="15" thickBot="1">
      <c r="A315" s="202" t="s">
        <v>9</v>
      </c>
      <c r="B315" s="266" t="s">
        <v>575</v>
      </c>
      <c r="C315" s="254">
        <v>40</v>
      </c>
      <c r="D315" s="203" t="s">
        <v>321</v>
      </c>
      <c r="E315" s="247">
        <v>8.1170000000000009</v>
      </c>
      <c r="F315" s="250">
        <v>6.3</v>
      </c>
      <c r="G315" s="1017" t="s">
        <v>193</v>
      </c>
      <c r="H315" s="247">
        <v>7.2500000000000004E-3</v>
      </c>
      <c r="I315" s="1996">
        <v>7.2500000000000004E-3</v>
      </c>
      <c r="J315" s="252"/>
      <c r="K315" s="246"/>
      <c r="L315" s="1995"/>
      <c r="M315" s="90"/>
      <c r="N315" s="130" t="s">
        <v>65</v>
      </c>
      <c r="O315" s="1653"/>
      <c r="P315" s="1585"/>
      <c r="Q315" s="1653"/>
      <c r="R315" s="1585"/>
      <c r="S315" s="1653"/>
      <c r="T315" s="1585"/>
      <c r="U315" s="1633">
        <f t="shared" si="229"/>
        <v>0</v>
      </c>
      <c r="V315" s="1576">
        <f t="shared" si="230"/>
        <v>0</v>
      </c>
      <c r="W315" s="1632">
        <f t="shared" si="231"/>
        <v>0</v>
      </c>
      <c r="X315" s="1572">
        <f t="shared" si="232"/>
        <v>0</v>
      </c>
      <c r="Y315" s="1729">
        <f t="shared" si="233"/>
        <v>0</v>
      </c>
      <c r="Z315" s="617">
        <f t="shared" si="234"/>
        <v>0</v>
      </c>
      <c r="AA315" s="240" t="s">
        <v>500</v>
      </c>
      <c r="AB315" s="1632"/>
      <c r="AC315" s="1588"/>
      <c r="AD315" s="1671"/>
      <c r="AE315" s="1588"/>
      <c r="AF315" s="1671"/>
      <c r="AG315" s="1588"/>
      <c r="AH315" s="1633">
        <f t="shared" si="238"/>
        <v>0</v>
      </c>
      <c r="AI315" s="1576">
        <f t="shared" si="239"/>
        <v>0</v>
      </c>
      <c r="AJ315" s="1632">
        <f t="shared" si="240"/>
        <v>0</v>
      </c>
      <c r="AK315" s="1572">
        <f t="shared" si="241"/>
        <v>0</v>
      </c>
      <c r="AL315" s="1631"/>
      <c r="AN315" s="105"/>
      <c r="AO315" s="10"/>
      <c r="AP315" s="105"/>
      <c r="AQ315" s="105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</row>
    <row r="316" spans="1:53" ht="14.25" customHeight="1" thickBot="1">
      <c r="A316" s="102"/>
      <c r="B316" s="968"/>
      <c r="C316" s="101"/>
      <c r="D316" s="1191" t="s">
        <v>91</v>
      </c>
      <c r="E316" s="837">
        <v>0.87</v>
      </c>
      <c r="F316" s="838">
        <v>0.87</v>
      </c>
      <c r="G316" s="198" t="s">
        <v>718</v>
      </c>
      <c r="H316" s="748">
        <v>51.3</v>
      </c>
      <c r="I316" s="749">
        <v>51.3</v>
      </c>
      <c r="J316" s="1137" t="s">
        <v>352</v>
      </c>
      <c r="K316" s="1003"/>
      <c r="L316" s="111"/>
      <c r="M316" s="90"/>
      <c r="N316" s="130" t="s">
        <v>46</v>
      </c>
      <c r="O316" s="1654">
        <f>E301</f>
        <v>18.239999999999998</v>
      </c>
      <c r="P316" s="1585">
        <f>F301</f>
        <v>17.5</v>
      </c>
      <c r="Q316" s="1653"/>
      <c r="R316" s="1585"/>
      <c r="S316" s="1653"/>
      <c r="T316" s="1585"/>
      <c r="U316" s="1633">
        <f t="shared" si="229"/>
        <v>18.239999999999998</v>
      </c>
      <c r="V316" s="1576">
        <f t="shared" si="230"/>
        <v>17.5</v>
      </c>
      <c r="W316" s="1632">
        <f t="shared" si="231"/>
        <v>0</v>
      </c>
      <c r="X316" s="1572">
        <f t="shared" si="232"/>
        <v>0</v>
      </c>
      <c r="Y316" s="1729">
        <f t="shared" si="233"/>
        <v>18.239999999999998</v>
      </c>
      <c r="Z316" s="617">
        <f t="shared" si="234"/>
        <v>17.5</v>
      </c>
      <c r="AA316" s="240" t="s">
        <v>620</v>
      </c>
      <c r="AB316" s="1741">
        <f>H304</f>
        <v>145.44999999999999</v>
      </c>
      <c r="AC316" s="1571">
        <f>C306</f>
        <v>100</v>
      </c>
      <c r="AD316" s="1671"/>
      <c r="AE316" s="1571"/>
      <c r="AF316" s="1671"/>
      <c r="AG316" s="1571"/>
      <c r="AH316" s="1633">
        <f t="shared" si="238"/>
        <v>145.44999999999999</v>
      </c>
      <c r="AI316" s="1576">
        <f t="shared" si="239"/>
        <v>100</v>
      </c>
      <c r="AJ316" s="1632">
        <f t="shared" si="240"/>
        <v>0</v>
      </c>
      <c r="AK316" s="1572">
        <f t="shared" si="241"/>
        <v>0</v>
      </c>
      <c r="AL316" s="1648"/>
      <c r="AM316" s="10"/>
      <c r="AN316" s="105"/>
      <c r="AO316" s="105"/>
      <c r="AP316" s="105"/>
      <c r="AQ316" s="105"/>
    </row>
    <row r="317" spans="1:53" ht="14.25" customHeight="1" thickBot="1">
      <c r="A317" s="102"/>
      <c r="B317" s="968"/>
      <c r="C317" s="101"/>
      <c r="D317" s="1191" t="s">
        <v>193</v>
      </c>
      <c r="E317" s="248">
        <v>0.01</v>
      </c>
      <c r="F317" s="1005">
        <v>0.01</v>
      </c>
      <c r="G317" s="198" t="s">
        <v>101</v>
      </c>
      <c r="H317" s="748">
        <v>8.1</v>
      </c>
      <c r="I317" s="749">
        <v>8.1</v>
      </c>
      <c r="J317" s="1145"/>
      <c r="K317" s="982" t="s">
        <v>113</v>
      </c>
      <c r="L317" s="983" t="s">
        <v>114</v>
      </c>
      <c r="M317" s="90"/>
      <c r="N317" s="130" t="s">
        <v>70</v>
      </c>
      <c r="O317" s="1653"/>
      <c r="P317" s="1597"/>
      <c r="Q317" s="1654">
        <f>H317</f>
        <v>8.1</v>
      </c>
      <c r="R317" s="1595">
        <f>I317</f>
        <v>8.1</v>
      </c>
      <c r="S317" s="1653"/>
      <c r="T317" s="1585"/>
      <c r="U317" s="1633">
        <f t="shared" si="229"/>
        <v>8.1</v>
      </c>
      <c r="V317" s="1576">
        <f t="shared" si="230"/>
        <v>8.1</v>
      </c>
      <c r="W317" s="1632">
        <f t="shared" si="231"/>
        <v>8.1</v>
      </c>
      <c r="X317" s="1572">
        <f t="shared" si="232"/>
        <v>8.1</v>
      </c>
      <c r="Y317" s="1729">
        <f t="shared" si="233"/>
        <v>8.1</v>
      </c>
      <c r="Z317" s="617">
        <f t="shared" si="234"/>
        <v>8.1</v>
      </c>
      <c r="AA317" s="240" t="s">
        <v>499</v>
      </c>
      <c r="AB317" s="1632"/>
      <c r="AC317" s="1588"/>
      <c r="AD317" s="1671"/>
      <c r="AE317" s="1588"/>
      <c r="AF317" s="1671"/>
      <c r="AG317" s="1588"/>
      <c r="AH317" s="1633">
        <f t="shared" si="238"/>
        <v>0</v>
      </c>
      <c r="AI317" s="1576">
        <f t="shared" si="239"/>
        <v>0</v>
      </c>
      <c r="AJ317" s="1632">
        <f t="shared" si="240"/>
        <v>0</v>
      </c>
      <c r="AK317" s="1572">
        <f t="shared" si="241"/>
        <v>0</v>
      </c>
      <c r="AL317" s="209"/>
      <c r="AM317" s="105"/>
      <c r="AN317" s="105"/>
      <c r="AO317" s="211"/>
      <c r="AP317" s="105"/>
      <c r="AQ317" s="105"/>
    </row>
    <row r="318" spans="1:53">
      <c r="A318" s="102"/>
      <c r="B318" s="968"/>
      <c r="C318" s="101"/>
      <c r="D318" s="1905" t="s">
        <v>643</v>
      </c>
      <c r="E318" s="264">
        <v>187.5</v>
      </c>
      <c r="F318" s="270">
        <v>187.5</v>
      </c>
      <c r="G318" s="198" t="s">
        <v>105</v>
      </c>
      <c r="H318" s="748">
        <v>4.05</v>
      </c>
      <c r="I318" s="749">
        <v>4.05</v>
      </c>
      <c r="J318" s="1290" t="s">
        <v>58</v>
      </c>
      <c r="K318" s="131">
        <v>90.4</v>
      </c>
      <c r="L318" s="140">
        <v>80</v>
      </c>
      <c r="M318" s="90"/>
      <c r="N318" s="130" t="s">
        <v>89</v>
      </c>
      <c r="O318" s="1653">
        <f>E305+H300</f>
        <v>6.1899999999999995</v>
      </c>
      <c r="P318" s="1579">
        <f>F305+I300</f>
        <v>6.1899999999999995</v>
      </c>
      <c r="Q318" s="1653">
        <f>E314+H314+H321</f>
        <v>22.3</v>
      </c>
      <c r="R318" s="1579">
        <f>F314+I314+I321</f>
        <v>22.3</v>
      </c>
      <c r="S318" s="1653">
        <f>E327+H325+H328</f>
        <v>5.6199999999999992</v>
      </c>
      <c r="T318" s="1579">
        <f>F327+I325+I328</f>
        <v>5.6199999999999992</v>
      </c>
      <c r="U318" s="1633">
        <f t="shared" si="229"/>
        <v>28.490000000000002</v>
      </c>
      <c r="V318" s="1576">
        <f t="shared" si="230"/>
        <v>28.490000000000002</v>
      </c>
      <c r="W318" s="1632">
        <f t="shared" si="231"/>
        <v>27.92</v>
      </c>
      <c r="X318" s="1572">
        <f t="shared" si="232"/>
        <v>27.92</v>
      </c>
      <c r="Y318" s="1729">
        <f t="shared" si="233"/>
        <v>34.11</v>
      </c>
      <c r="Z318" s="617">
        <f t="shared" si="234"/>
        <v>34.11</v>
      </c>
      <c r="AA318" s="1673" t="s">
        <v>619</v>
      </c>
      <c r="AB318" s="1674">
        <f t="shared" ref="AB318:AG318" si="242">SUM(AB314:AB317)</f>
        <v>145.44999999999999</v>
      </c>
      <c r="AC318" s="1675">
        <f t="shared" si="242"/>
        <v>100</v>
      </c>
      <c r="AD318" s="1674">
        <f t="shared" si="242"/>
        <v>0</v>
      </c>
      <c r="AE318" s="1675">
        <f t="shared" si="242"/>
        <v>0</v>
      </c>
      <c r="AF318" s="1674">
        <f t="shared" si="242"/>
        <v>0</v>
      </c>
      <c r="AG318" s="1675">
        <f t="shared" si="242"/>
        <v>0</v>
      </c>
      <c r="AH318" s="1676">
        <f t="shared" si="238"/>
        <v>145.44999999999999</v>
      </c>
      <c r="AI318" s="1677">
        <f t="shared" si="239"/>
        <v>100</v>
      </c>
      <c r="AJ318" s="1678">
        <f t="shared" si="240"/>
        <v>0</v>
      </c>
      <c r="AK318" s="1604">
        <f t="shared" si="241"/>
        <v>0</v>
      </c>
      <c r="AL318" s="208"/>
      <c r="AM318" s="103"/>
      <c r="AN318" s="105"/>
      <c r="AO318" s="133"/>
      <c r="AP318" s="105"/>
      <c r="AQ318" s="105"/>
    </row>
    <row r="319" spans="1:53" ht="15" customHeight="1">
      <c r="A319" s="102"/>
      <c r="B319" s="968"/>
      <c r="C319" s="101"/>
      <c r="D319" s="2002" t="s">
        <v>278</v>
      </c>
      <c r="E319" s="247">
        <v>2.9449999999999998</v>
      </c>
      <c r="F319" s="251">
        <v>2.5</v>
      </c>
      <c r="G319" s="198" t="s">
        <v>92</v>
      </c>
      <c r="H319" s="750">
        <v>8.9999999999999998E-4</v>
      </c>
      <c r="I319" s="751">
        <v>8.9999999999999998E-4</v>
      </c>
      <c r="J319" s="50"/>
      <c r="K319" s="10"/>
      <c r="L319" s="60"/>
      <c r="M319" s="90"/>
      <c r="N319" s="130" t="s">
        <v>97</v>
      </c>
      <c r="O319" s="1653"/>
      <c r="P319" s="1575"/>
      <c r="Q319" s="1653">
        <f>K314</f>
        <v>6.5</v>
      </c>
      <c r="R319" s="1575">
        <f>L314</f>
        <v>6.5</v>
      </c>
      <c r="S319" s="1653"/>
      <c r="T319" s="1575"/>
      <c r="U319" s="1633">
        <f t="shared" si="229"/>
        <v>6.5</v>
      </c>
      <c r="V319" s="1576">
        <f t="shared" si="230"/>
        <v>6.5</v>
      </c>
      <c r="W319" s="1632">
        <f t="shared" si="231"/>
        <v>6.5</v>
      </c>
      <c r="X319" s="1572">
        <f t="shared" si="232"/>
        <v>6.5</v>
      </c>
      <c r="Y319" s="1729">
        <f t="shared" si="233"/>
        <v>6.5</v>
      </c>
      <c r="Z319" s="617">
        <f t="shared" si="234"/>
        <v>6.5</v>
      </c>
      <c r="AA319" s="607" t="s">
        <v>622</v>
      </c>
      <c r="AB319" s="1632"/>
      <c r="AC319" s="1571"/>
      <c r="AD319" s="1671"/>
      <c r="AE319" s="1571"/>
      <c r="AF319" s="1671"/>
      <c r="AG319" s="1571"/>
      <c r="AH319" s="1633">
        <f t="shared" si="238"/>
        <v>0</v>
      </c>
      <c r="AI319" s="1576">
        <f t="shared" si="239"/>
        <v>0</v>
      </c>
      <c r="AJ319" s="1632">
        <f t="shared" si="240"/>
        <v>0</v>
      </c>
      <c r="AK319" s="1572">
        <f t="shared" si="241"/>
        <v>0</v>
      </c>
      <c r="AL319" s="209"/>
      <c r="AM319" s="105"/>
      <c r="AO319" s="105"/>
      <c r="AP319" s="105"/>
      <c r="AQ319" s="105"/>
    </row>
    <row r="320" spans="1:53">
      <c r="A320" s="102"/>
      <c r="B320" s="2003"/>
      <c r="C320" s="101"/>
      <c r="D320" s="10"/>
      <c r="E320" s="10"/>
      <c r="F320" s="60"/>
      <c r="G320" s="199" t="s">
        <v>53</v>
      </c>
      <c r="H320" s="247">
        <v>0.54</v>
      </c>
      <c r="I320" s="751">
        <v>0.54</v>
      </c>
      <c r="J320" s="2291"/>
      <c r="K320" s="10"/>
      <c r="L320" s="60"/>
      <c r="M320" s="90"/>
      <c r="N320" s="130" t="s">
        <v>213</v>
      </c>
      <c r="O320" s="1653">
        <f>P320/1000/0.04</f>
        <v>2.1614999999999998</v>
      </c>
      <c r="P320" s="1579">
        <f>F302</f>
        <v>86.46</v>
      </c>
      <c r="Q320" s="1653"/>
      <c r="R320" s="1579"/>
      <c r="S320" s="1653">
        <f>T320/1000/0.04</f>
        <v>0.57250000000000001</v>
      </c>
      <c r="T320" s="1598">
        <f>F331</f>
        <v>22.9</v>
      </c>
      <c r="U320" s="1633">
        <f t="shared" si="229"/>
        <v>2.1614999999999998</v>
      </c>
      <c r="V320" s="1576">
        <f t="shared" si="230"/>
        <v>86.46</v>
      </c>
      <c r="W320" s="1632">
        <f t="shared" si="231"/>
        <v>0.57250000000000001</v>
      </c>
      <c r="X320" s="1572">
        <f t="shared" si="232"/>
        <v>22.9</v>
      </c>
      <c r="Y320" s="1729">
        <f t="shared" si="233"/>
        <v>2.734</v>
      </c>
      <c r="Z320" s="617">
        <f t="shared" si="234"/>
        <v>109.35999999999999</v>
      </c>
      <c r="AA320" s="240" t="s">
        <v>623</v>
      </c>
      <c r="AB320" s="1632"/>
      <c r="AC320" s="1588"/>
      <c r="AD320" s="1671"/>
      <c r="AE320" s="1588"/>
      <c r="AF320" s="1671"/>
      <c r="AG320" s="1588"/>
      <c r="AH320" s="1633">
        <f t="shared" si="238"/>
        <v>0</v>
      </c>
      <c r="AI320" s="1576">
        <f t="shared" si="239"/>
        <v>0</v>
      </c>
      <c r="AJ320" s="1632">
        <f t="shared" si="240"/>
        <v>0</v>
      </c>
      <c r="AK320" s="1572">
        <f t="shared" si="241"/>
        <v>0</v>
      </c>
      <c r="AL320" s="1631"/>
      <c r="AO320" s="105"/>
      <c r="AP320" s="105"/>
      <c r="AQ320" s="105"/>
    </row>
    <row r="321" spans="1:43" ht="15" thickBot="1">
      <c r="A321" s="1906" t="s">
        <v>239</v>
      </c>
      <c r="B321" s="2004"/>
      <c r="C321" s="1867">
        <f>SUM(C309:C320)</f>
        <v>910</v>
      </c>
      <c r="D321" s="32"/>
      <c r="E321" s="32"/>
      <c r="F321" s="63"/>
      <c r="G321" s="198" t="s">
        <v>89</v>
      </c>
      <c r="H321" s="276">
        <v>10</v>
      </c>
      <c r="I321" s="600">
        <v>10</v>
      </c>
      <c r="J321" s="48"/>
      <c r="K321" s="32"/>
      <c r="L321" s="63"/>
      <c r="M321" s="90"/>
      <c r="N321" s="130" t="s">
        <v>49</v>
      </c>
      <c r="O321" s="1653">
        <f>K302</f>
        <v>9</v>
      </c>
      <c r="P321" s="1578">
        <f>L302</f>
        <v>9</v>
      </c>
      <c r="Q321" s="1653"/>
      <c r="R321" s="1578"/>
      <c r="S321" s="1653">
        <f>K327</f>
        <v>9</v>
      </c>
      <c r="T321" s="1578">
        <f>L327</f>
        <v>9</v>
      </c>
      <c r="U321" s="1633">
        <f t="shared" si="229"/>
        <v>9</v>
      </c>
      <c r="V321" s="1576">
        <f t="shared" si="230"/>
        <v>9</v>
      </c>
      <c r="W321" s="1632">
        <f t="shared" si="231"/>
        <v>9</v>
      </c>
      <c r="X321" s="1572">
        <f t="shared" si="232"/>
        <v>9</v>
      </c>
      <c r="Y321" s="1729">
        <f t="shared" si="233"/>
        <v>18</v>
      </c>
      <c r="Z321" s="617">
        <f t="shared" si="234"/>
        <v>18</v>
      </c>
      <c r="AA321" s="240" t="s">
        <v>624</v>
      </c>
      <c r="AB321" s="1632"/>
      <c r="AC321" s="1571"/>
      <c r="AD321" s="1671"/>
      <c r="AE321" s="1571"/>
      <c r="AF321" s="1671"/>
      <c r="AG321" s="1571"/>
      <c r="AH321" s="1633">
        <f t="shared" si="238"/>
        <v>0</v>
      </c>
      <c r="AI321" s="1576">
        <f t="shared" si="239"/>
        <v>0</v>
      </c>
      <c r="AJ321" s="1632">
        <f t="shared" si="240"/>
        <v>0</v>
      </c>
      <c r="AK321" s="1572">
        <f t="shared" si="241"/>
        <v>0</v>
      </c>
      <c r="AL321" s="1631"/>
      <c r="AO321" s="105"/>
      <c r="AP321" s="105"/>
      <c r="AQ321" s="105"/>
    </row>
    <row r="322" spans="1:43" ht="15" thickBot="1">
      <c r="A322" s="605"/>
      <c r="B322" s="370" t="s">
        <v>287</v>
      </c>
      <c r="C322" s="1203"/>
      <c r="D322" s="2129" t="s">
        <v>394</v>
      </c>
      <c r="E322" s="1296"/>
      <c r="F322" s="988"/>
      <c r="G322" s="761"/>
      <c r="H322" s="761"/>
      <c r="I322" s="111"/>
      <c r="J322" s="1021" t="s">
        <v>451</v>
      </c>
      <c r="K322" s="1325"/>
      <c r="L322" s="1326"/>
      <c r="M322" s="90"/>
      <c r="N322" s="130" t="s">
        <v>160</v>
      </c>
      <c r="O322" s="1653"/>
      <c r="P322" s="1575"/>
      <c r="Q322" s="1653"/>
      <c r="R322" s="1575"/>
      <c r="S322" s="1653"/>
      <c r="T322" s="1575"/>
      <c r="U322" s="1633">
        <f t="shared" si="229"/>
        <v>0</v>
      </c>
      <c r="V322" s="1576">
        <f t="shared" si="230"/>
        <v>0</v>
      </c>
      <c r="W322" s="1632">
        <f t="shared" si="231"/>
        <v>0</v>
      </c>
      <c r="X322" s="1572">
        <f t="shared" si="232"/>
        <v>0</v>
      </c>
      <c r="Y322" s="1729">
        <f t="shared" si="233"/>
        <v>0</v>
      </c>
      <c r="Z322" s="617">
        <f t="shared" si="234"/>
        <v>0</v>
      </c>
      <c r="AA322" s="1670" t="s">
        <v>625</v>
      </c>
      <c r="AB322" s="1632"/>
      <c r="AC322" s="1588"/>
      <c r="AD322" s="1671">
        <f>C313</f>
        <v>200</v>
      </c>
      <c r="AE322" s="1588">
        <f>C313</f>
        <v>200</v>
      </c>
      <c r="AF322" s="1671"/>
      <c r="AG322" s="1588"/>
      <c r="AH322" s="1633">
        <f t="shared" si="238"/>
        <v>200</v>
      </c>
      <c r="AI322" s="1576">
        <f t="shared" si="239"/>
        <v>200</v>
      </c>
      <c r="AJ322" s="1632">
        <f t="shared" si="240"/>
        <v>200</v>
      </c>
      <c r="AK322" s="1572">
        <f t="shared" si="241"/>
        <v>200</v>
      </c>
      <c r="AL322" s="1631"/>
      <c r="AO322" s="105"/>
      <c r="AP322" s="105"/>
      <c r="AQ322" s="105"/>
    </row>
    <row r="323" spans="1:43" ht="15" thickBot="1">
      <c r="A323" s="260" t="s">
        <v>421</v>
      </c>
      <c r="B323" s="285" t="s">
        <v>451</v>
      </c>
      <c r="C323" s="1443">
        <v>200</v>
      </c>
      <c r="D323" s="1145" t="s">
        <v>112</v>
      </c>
      <c r="E323" s="982" t="s">
        <v>113</v>
      </c>
      <c r="F323" s="983" t="s">
        <v>114</v>
      </c>
      <c r="G323" s="1145" t="s">
        <v>112</v>
      </c>
      <c r="H323" s="982" t="s">
        <v>113</v>
      </c>
      <c r="I323" s="983" t="s">
        <v>114</v>
      </c>
      <c r="J323" s="2783" t="s">
        <v>447</v>
      </c>
      <c r="K323" s="105"/>
      <c r="L323" s="101"/>
      <c r="M323" s="90"/>
      <c r="N323" s="130" t="s">
        <v>51</v>
      </c>
      <c r="O323" s="1653"/>
      <c r="P323" s="1575"/>
      <c r="Q323" s="1653"/>
      <c r="R323" s="1575"/>
      <c r="S323" s="1653"/>
      <c r="T323" s="1575"/>
      <c r="U323" s="1633">
        <f t="shared" si="229"/>
        <v>0</v>
      </c>
      <c r="V323" s="1576">
        <f t="shared" si="230"/>
        <v>0</v>
      </c>
      <c r="W323" s="1632">
        <f t="shared" si="231"/>
        <v>0</v>
      </c>
      <c r="X323" s="1572">
        <f t="shared" si="232"/>
        <v>0</v>
      </c>
      <c r="Y323" s="1729">
        <f t="shared" si="233"/>
        <v>0</v>
      </c>
      <c r="Z323" s="617">
        <f t="shared" si="234"/>
        <v>0</v>
      </c>
      <c r="AA323" s="1679" t="s">
        <v>621</v>
      </c>
      <c r="AB323" s="1680">
        <f t="shared" ref="AB323:AG323" si="243">SUM(AB319:AB322)</f>
        <v>0</v>
      </c>
      <c r="AC323" s="1681">
        <f t="shared" si="243"/>
        <v>0</v>
      </c>
      <c r="AD323" s="1680">
        <f t="shared" si="243"/>
        <v>200</v>
      </c>
      <c r="AE323" s="1681">
        <f t="shared" si="243"/>
        <v>200</v>
      </c>
      <c r="AF323" s="1680">
        <f t="shared" si="243"/>
        <v>0</v>
      </c>
      <c r="AG323" s="1681">
        <f t="shared" si="243"/>
        <v>0</v>
      </c>
      <c r="AH323" s="1682">
        <f t="shared" si="238"/>
        <v>200</v>
      </c>
      <c r="AI323" s="1683">
        <f t="shared" si="239"/>
        <v>200</v>
      </c>
      <c r="AJ323" s="1684">
        <f t="shared" si="240"/>
        <v>200</v>
      </c>
      <c r="AK323" s="1685">
        <f t="shared" si="241"/>
        <v>200</v>
      </c>
      <c r="AL323" s="1631"/>
      <c r="AO323" s="105"/>
      <c r="AP323" s="105"/>
      <c r="AQ323" s="105"/>
    </row>
    <row r="324" spans="1:43" ht="15" thickBot="1">
      <c r="A324" s="310" t="s">
        <v>725</v>
      </c>
      <c r="B324" s="1743" t="s">
        <v>447</v>
      </c>
      <c r="C324" s="105"/>
      <c r="D324" s="136" t="s">
        <v>117</v>
      </c>
      <c r="E324" s="1338">
        <v>20.9</v>
      </c>
      <c r="F324" s="2128">
        <v>20.9</v>
      </c>
      <c r="G324" s="740" t="s">
        <v>87</v>
      </c>
      <c r="H324" s="131">
        <v>29.23</v>
      </c>
      <c r="I324" s="1354">
        <v>29.23</v>
      </c>
      <c r="J324" s="396" t="s">
        <v>112</v>
      </c>
      <c r="K324" s="165" t="s">
        <v>113</v>
      </c>
      <c r="L324" s="166" t="s">
        <v>114</v>
      </c>
      <c r="M324" s="90"/>
      <c r="N324" s="130" t="s">
        <v>158</v>
      </c>
      <c r="O324" s="1653"/>
      <c r="P324" s="1575"/>
      <c r="Q324" s="1653"/>
      <c r="R324" s="1575"/>
      <c r="S324" s="1653"/>
      <c r="T324" s="1575"/>
      <c r="U324" s="1633">
        <f t="shared" si="229"/>
        <v>0</v>
      </c>
      <c r="V324" s="1576">
        <f t="shared" si="230"/>
        <v>0</v>
      </c>
      <c r="W324" s="1632">
        <f t="shared" si="231"/>
        <v>0</v>
      </c>
      <c r="X324" s="1572">
        <f t="shared" si="232"/>
        <v>0</v>
      </c>
      <c r="Y324" s="1729">
        <f t="shared" si="233"/>
        <v>0</v>
      </c>
      <c r="Z324" s="617">
        <f t="shared" si="234"/>
        <v>0</v>
      </c>
      <c r="AA324" s="1686" t="s">
        <v>115</v>
      </c>
      <c r="AB324" s="1740">
        <f>E299</f>
        <v>74.8</v>
      </c>
      <c r="AC324" s="1571">
        <f>F299</f>
        <v>66.599999999999994</v>
      </c>
      <c r="AD324" s="1671">
        <f>K310</f>
        <v>47.82</v>
      </c>
      <c r="AE324" s="1571">
        <f>L310</f>
        <v>42.16</v>
      </c>
      <c r="AF324" s="1671"/>
      <c r="AG324" s="1571"/>
      <c r="AH324" s="1633">
        <f t="shared" si="238"/>
        <v>122.62</v>
      </c>
      <c r="AI324" s="1576">
        <f t="shared" si="239"/>
        <v>108.75999999999999</v>
      </c>
      <c r="AJ324" s="1632">
        <f t="shared" si="240"/>
        <v>47.82</v>
      </c>
      <c r="AK324" s="1572">
        <f t="shared" si="241"/>
        <v>42.16</v>
      </c>
      <c r="AL324" s="1631"/>
      <c r="AN324" s="10"/>
      <c r="AO324" s="105"/>
      <c r="AP324" s="97"/>
      <c r="AQ324" s="105"/>
    </row>
    <row r="325" spans="1:43">
      <c r="A325" s="168" t="s">
        <v>726</v>
      </c>
      <c r="B325" s="285" t="s">
        <v>401</v>
      </c>
      <c r="C325" s="1102" t="s">
        <v>470</v>
      </c>
      <c r="D325" s="198" t="s">
        <v>88</v>
      </c>
      <c r="E325" s="247">
        <v>125.42</v>
      </c>
      <c r="F325" s="739"/>
      <c r="G325" s="180" t="s">
        <v>89</v>
      </c>
      <c r="H325" s="755">
        <v>2.82</v>
      </c>
      <c r="I325" s="2782">
        <v>2.82</v>
      </c>
      <c r="J325" s="1231" t="s">
        <v>60</v>
      </c>
      <c r="K325" s="1553">
        <v>200</v>
      </c>
      <c r="L325" s="1554">
        <v>200</v>
      </c>
      <c r="M325" s="90"/>
      <c r="N325" s="130" t="s">
        <v>157</v>
      </c>
      <c r="O325" s="1653">
        <f>K301</f>
        <v>3.5</v>
      </c>
      <c r="P325" s="1586">
        <f>L301</f>
        <v>3.5</v>
      </c>
      <c r="Q325" s="1653"/>
      <c r="R325" s="1586"/>
      <c r="S325" s="1653">
        <f>K326</f>
        <v>3.5</v>
      </c>
      <c r="T325" s="1586">
        <f>L326</f>
        <v>3.5</v>
      </c>
      <c r="U325" s="1633">
        <f t="shared" si="229"/>
        <v>3.5</v>
      </c>
      <c r="V325" s="1576">
        <f t="shared" si="230"/>
        <v>3.5</v>
      </c>
      <c r="W325" s="1632">
        <f t="shared" si="231"/>
        <v>3.5</v>
      </c>
      <c r="X325" s="1572">
        <f t="shared" si="232"/>
        <v>3.5</v>
      </c>
      <c r="Y325" s="1729">
        <f t="shared" si="233"/>
        <v>7</v>
      </c>
      <c r="Z325" s="617">
        <f t="shared" si="234"/>
        <v>7</v>
      </c>
      <c r="AA325" s="1686" t="s">
        <v>334</v>
      </c>
      <c r="AB325" s="1671"/>
      <c r="AC325" s="1588"/>
      <c r="AD325" s="1671">
        <f>E319</f>
        <v>2.9449999999999998</v>
      </c>
      <c r="AE325" s="1588">
        <f>F319</f>
        <v>2.5</v>
      </c>
      <c r="AF325" s="1671"/>
      <c r="AG325" s="1588"/>
      <c r="AH325" s="1702">
        <f t="shared" si="238"/>
        <v>2.9449999999999998</v>
      </c>
      <c r="AI325" s="1712">
        <f t="shared" si="239"/>
        <v>2.5</v>
      </c>
      <c r="AJ325" s="1671">
        <f t="shared" si="240"/>
        <v>2.9449999999999998</v>
      </c>
      <c r="AK325" s="1571">
        <f t="shared" si="241"/>
        <v>2.5</v>
      </c>
      <c r="AL325" s="1648"/>
      <c r="AM325" s="10"/>
      <c r="AN325" s="10"/>
      <c r="AO325" s="105"/>
      <c r="AP325" s="103"/>
      <c r="AQ325" s="105"/>
    </row>
    <row r="326" spans="1:43">
      <c r="A326" s="550"/>
      <c r="B326" s="2506" t="s">
        <v>395</v>
      </c>
      <c r="C326" s="1277"/>
      <c r="D326" s="2130" t="s">
        <v>760</v>
      </c>
      <c r="E326" s="10"/>
      <c r="F326" s="10"/>
      <c r="G326" s="180" t="s">
        <v>169</v>
      </c>
      <c r="H326" s="2131"/>
      <c r="I326" s="2132"/>
      <c r="J326" s="1992" t="s">
        <v>120</v>
      </c>
      <c r="K326" s="249">
        <v>3.5</v>
      </c>
      <c r="L326" s="251">
        <v>3.5</v>
      </c>
      <c r="M326" s="90"/>
      <c r="N326" s="130" t="s">
        <v>83</v>
      </c>
      <c r="O326" s="1653"/>
      <c r="P326" s="1586"/>
      <c r="Q326" s="1653"/>
      <c r="R326" s="1586"/>
      <c r="S326" s="1653"/>
      <c r="T326" s="1586"/>
      <c r="U326" s="1633">
        <f t="shared" si="229"/>
        <v>0</v>
      </c>
      <c r="V326" s="1576">
        <f t="shared" si="230"/>
        <v>0</v>
      </c>
      <c r="W326" s="1632">
        <f t="shared" si="231"/>
        <v>0</v>
      </c>
      <c r="X326" s="1572">
        <f t="shared" si="232"/>
        <v>0</v>
      </c>
      <c r="Y326" s="1729">
        <f t="shared" si="233"/>
        <v>0</v>
      </c>
      <c r="Z326" s="617">
        <f t="shared" si="234"/>
        <v>0</v>
      </c>
      <c r="AA326" s="1687" t="s">
        <v>611</v>
      </c>
      <c r="AB326" s="1688">
        <f t="shared" ref="AB326:AG326" si="244">SUM(AB324:AB325)</f>
        <v>74.8</v>
      </c>
      <c r="AC326" s="1689">
        <f t="shared" si="244"/>
        <v>66.599999999999994</v>
      </c>
      <c r="AD326" s="1688">
        <f t="shared" si="244"/>
        <v>50.765000000000001</v>
      </c>
      <c r="AE326" s="1689">
        <f t="shared" si="244"/>
        <v>44.66</v>
      </c>
      <c r="AF326" s="1688">
        <f t="shared" si="244"/>
        <v>0</v>
      </c>
      <c r="AG326" s="1689">
        <f t="shared" si="244"/>
        <v>0</v>
      </c>
      <c r="AH326" s="1690">
        <f t="shared" si="238"/>
        <v>125.565</v>
      </c>
      <c r="AI326" s="1691">
        <f t="shared" si="239"/>
        <v>111.25999999999999</v>
      </c>
      <c r="AJ326" s="1692">
        <f t="shared" si="240"/>
        <v>50.765000000000001</v>
      </c>
      <c r="AK326" s="1693">
        <f t="shared" si="241"/>
        <v>44.66</v>
      </c>
      <c r="AL326" s="1648"/>
      <c r="AM326" s="10"/>
      <c r="AN326" s="10"/>
      <c r="AP326" s="103"/>
      <c r="AQ326" s="105"/>
    </row>
    <row r="327" spans="1:43">
      <c r="A327" s="102"/>
      <c r="B327" s="968"/>
      <c r="C327" s="105"/>
      <c r="D327" s="198" t="s">
        <v>89</v>
      </c>
      <c r="E327" s="247">
        <v>2.2999999999999998</v>
      </c>
      <c r="F327" s="204">
        <v>2.2999999999999998</v>
      </c>
      <c r="G327" s="180" t="s">
        <v>759</v>
      </c>
      <c r="H327" s="247">
        <v>28</v>
      </c>
      <c r="I327" s="751">
        <v>28</v>
      </c>
      <c r="J327" s="756" t="s">
        <v>49</v>
      </c>
      <c r="K327" s="264">
        <v>9</v>
      </c>
      <c r="L327" s="270">
        <v>9</v>
      </c>
      <c r="M327" s="90"/>
      <c r="N327" s="130" t="s">
        <v>53</v>
      </c>
      <c r="O327" s="1653">
        <f>E304</f>
        <v>0.6</v>
      </c>
      <c r="P327" s="1586">
        <f>F304</f>
        <v>0.6</v>
      </c>
      <c r="Q327" s="1653">
        <f>E316+H320</f>
        <v>1.4100000000000001</v>
      </c>
      <c r="R327" s="1586">
        <f>F316+I320</f>
        <v>1.4100000000000001</v>
      </c>
      <c r="S327" s="1653">
        <f>H331</f>
        <v>0.25</v>
      </c>
      <c r="T327" s="1586">
        <f>I331</f>
        <v>0.25</v>
      </c>
      <c r="U327" s="1633">
        <f t="shared" si="229"/>
        <v>2.0100000000000002</v>
      </c>
      <c r="V327" s="1576">
        <f t="shared" si="230"/>
        <v>2.0100000000000002</v>
      </c>
      <c r="W327" s="1632">
        <f t="shared" si="231"/>
        <v>1.6600000000000001</v>
      </c>
      <c r="X327" s="1572">
        <f t="shared" si="232"/>
        <v>1.6600000000000001</v>
      </c>
      <c r="Y327" s="1729">
        <f t="shared" si="233"/>
        <v>2.2600000000000002</v>
      </c>
      <c r="Z327" s="617">
        <f t="shared" si="234"/>
        <v>2.2600000000000002</v>
      </c>
      <c r="AA327" s="1686" t="s">
        <v>335</v>
      </c>
      <c r="AB327" s="1671"/>
      <c r="AC327" s="1588"/>
      <c r="AD327" s="1671">
        <f>K309</f>
        <v>36.43</v>
      </c>
      <c r="AE327" s="1588">
        <f>L309</f>
        <v>28.4</v>
      </c>
      <c r="AF327" s="1671"/>
      <c r="AG327" s="1588"/>
      <c r="AH327" s="1702">
        <f t="shared" si="238"/>
        <v>36.43</v>
      </c>
      <c r="AI327" s="1712">
        <f t="shared" si="239"/>
        <v>28.4</v>
      </c>
      <c r="AJ327" s="1671">
        <f t="shared" si="240"/>
        <v>36.43</v>
      </c>
      <c r="AK327" s="1571">
        <f t="shared" si="241"/>
        <v>28.4</v>
      </c>
      <c r="AL327" s="1648"/>
      <c r="AM327" s="10"/>
      <c r="AN327" s="10"/>
      <c r="AP327" s="103"/>
      <c r="AQ327" s="105"/>
    </row>
    <row r="328" spans="1:43">
      <c r="A328" s="102"/>
      <c r="B328" s="968"/>
      <c r="C328" s="105"/>
      <c r="D328" s="198" t="s">
        <v>396</v>
      </c>
      <c r="E328" s="247">
        <v>23.39</v>
      </c>
      <c r="F328" s="1016">
        <v>14</v>
      </c>
      <c r="G328" s="266" t="s">
        <v>89</v>
      </c>
      <c r="H328" s="247">
        <v>0.5</v>
      </c>
      <c r="I328" s="250">
        <v>0.5</v>
      </c>
      <c r="J328" s="1020" t="s">
        <v>88</v>
      </c>
      <c r="K328" s="249">
        <v>20</v>
      </c>
      <c r="L328" s="251">
        <v>20</v>
      </c>
      <c r="M328" s="90"/>
      <c r="N328" s="130" t="s">
        <v>133</v>
      </c>
      <c r="O328" s="1653"/>
      <c r="P328" s="1586"/>
      <c r="Q328" s="1653"/>
      <c r="R328" s="1586"/>
      <c r="S328" s="1653"/>
      <c r="T328" s="1586"/>
      <c r="U328" s="1633">
        <f t="shared" si="229"/>
        <v>0</v>
      </c>
      <c r="V328" s="1576">
        <f t="shared" si="230"/>
        <v>0</v>
      </c>
      <c r="W328" s="1632">
        <f t="shared" si="231"/>
        <v>0</v>
      </c>
      <c r="X328" s="1572">
        <f t="shared" si="232"/>
        <v>0</v>
      </c>
      <c r="Y328" s="1729">
        <f t="shared" si="233"/>
        <v>0</v>
      </c>
      <c r="Z328" s="617">
        <f t="shared" si="234"/>
        <v>0</v>
      </c>
      <c r="AA328" s="1686" t="s">
        <v>175</v>
      </c>
      <c r="AB328" s="1671"/>
      <c r="AC328" s="1588"/>
      <c r="AD328" s="1671"/>
      <c r="AE328" s="1588"/>
      <c r="AF328" s="1671"/>
      <c r="AG328" s="1588"/>
      <c r="AH328" s="1702">
        <f t="shared" si="238"/>
        <v>0</v>
      </c>
      <c r="AI328" s="1712">
        <f t="shared" si="239"/>
        <v>0</v>
      </c>
      <c r="AJ328" s="1671">
        <f t="shared" si="240"/>
        <v>0</v>
      </c>
      <c r="AK328" s="1571">
        <f t="shared" si="241"/>
        <v>0</v>
      </c>
      <c r="AL328" s="1648"/>
      <c r="AM328" s="10"/>
      <c r="AN328" s="10"/>
      <c r="AP328" s="103"/>
      <c r="AQ328" s="105"/>
    </row>
    <row r="329" spans="1:43">
      <c r="A329" s="102"/>
      <c r="B329" s="968"/>
      <c r="C329" s="105"/>
      <c r="D329" s="198" t="s">
        <v>72</v>
      </c>
      <c r="E329" s="247">
        <v>62.514000000000003</v>
      </c>
      <c r="F329" s="1016">
        <v>50</v>
      </c>
      <c r="G329" s="180" t="s">
        <v>86</v>
      </c>
      <c r="H329" s="247">
        <v>2.75</v>
      </c>
      <c r="I329" s="250">
        <v>2.75</v>
      </c>
      <c r="J329" s="105"/>
      <c r="K329" s="105"/>
      <c r="L329" s="101"/>
      <c r="M329" s="90"/>
      <c r="N329" s="422" t="s">
        <v>201</v>
      </c>
      <c r="O329" s="1668">
        <f t="shared" ref="O329:T329" si="245">O330+O331+O332+O333</f>
        <v>0</v>
      </c>
      <c r="P329" s="1587">
        <f t="shared" si="245"/>
        <v>0</v>
      </c>
      <c r="Q329" s="1668">
        <f t="shared" si="245"/>
        <v>1.8150000000000003E-2</v>
      </c>
      <c r="R329" s="1587">
        <f t="shared" si="245"/>
        <v>1.8150000000000003E-2</v>
      </c>
      <c r="S329" s="1668">
        <f t="shared" si="245"/>
        <v>5.0000000000000001E-3</v>
      </c>
      <c r="T329" s="1587">
        <f t="shared" si="245"/>
        <v>5.0000000000000001E-3</v>
      </c>
      <c r="U329" s="1633">
        <f t="shared" si="229"/>
        <v>1.8150000000000003E-2</v>
      </c>
      <c r="V329" s="1576">
        <f t="shared" si="230"/>
        <v>1.8150000000000003E-2</v>
      </c>
      <c r="W329" s="1726">
        <f t="shared" si="231"/>
        <v>2.3150000000000004E-2</v>
      </c>
      <c r="X329" s="1593">
        <f t="shared" si="232"/>
        <v>2.3150000000000004E-2</v>
      </c>
      <c r="Y329" s="1729">
        <f t="shared" si="233"/>
        <v>2.3150000000000004E-2</v>
      </c>
      <c r="Z329" s="617">
        <f t="shared" si="234"/>
        <v>2.3150000000000004E-2</v>
      </c>
      <c r="AA329" s="1694" t="s">
        <v>71</v>
      </c>
      <c r="AB329" s="1695">
        <f t="shared" ref="AB329:AG329" si="246">SUM(AB327:AB328)</f>
        <v>0</v>
      </c>
      <c r="AC329" s="1696">
        <f t="shared" si="246"/>
        <v>0</v>
      </c>
      <c r="AD329" s="1695">
        <f t="shared" si="246"/>
        <v>36.43</v>
      </c>
      <c r="AE329" s="1696">
        <f t="shared" si="246"/>
        <v>28.4</v>
      </c>
      <c r="AF329" s="1695">
        <f t="shared" si="246"/>
        <v>0</v>
      </c>
      <c r="AG329" s="1696">
        <f t="shared" si="246"/>
        <v>0</v>
      </c>
      <c r="AH329" s="1697">
        <f t="shared" si="238"/>
        <v>36.43</v>
      </c>
      <c r="AI329" s="1698">
        <f t="shared" si="239"/>
        <v>28.4</v>
      </c>
      <c r="AJ329" s="1699">
        <f t="shared" si="240"/>
        <v>36.43</v>
      </c>
      <c r="AK329" s="1700">
        <f t="shared" si="241"/>
        <v>28.4</v>
      </c>
      <c r="AL329" s="1648"/>
      <c r="AM329" s="10"/>
      <c r="AN329" s="10"/>
      <c r="AP329" s="103"/>
      <c r="AQ329" s="105"/>
    </row>
    <row r="330" spans="1:43">
      <c r="A330" s="102"/>
      <c r="B330" s="968"/>
      <c r="C330" s="105"/>
      <c r="D330" s="2130" t="s">
        <v>758</v>
      </c>
      <c r="E330" s="10"/>
      <c r="F330" s="10"/>
      <c r="G330" s="1330" t="s">
        <v>92</v>
      </c>
      <c r="H330" s="247">
        <v>5.0000000000000001E-3</v>
      </c>
      <c r="I330" s="751">
        <v>5.0000000000000001E-3</v>
      </c>
      <c r="J330" s="105"/>
      <c r="K330" s="105"/>
      <c r="L330" s="101"/>
      <c r="M330" s="90"/>
      <c r="N330" s="423" t="s">
        <v>193</v>
      </c>
      <c r="O330" s="1653"/>
      <c r="P330" s="1589"/>
      <c r="Q330" s="1653">
        <f>E317+H315+H319</f>
        <v>1.8150000000000003E-2</v>
      </c>
      <c r="R330" s="1589">
        <f>F317+I315+I319</f>
        <v>1.8150000000000003E-2</v>
      </c>
      <c r="S330" s="1653">
        <f>H330</f>
        <v>5.0000000000000001E-3</v>
      </c>
      <c r="T330" s="1589">
        <f>I330</f>
        <v>5.0000000000000001E-3</v>
      </c>
      <c r="U330" s="1721"/>
      <c r="V330" s="1589"/>
      <c r="W330" s="1721"/>
      <c r="X330" s="1589"/>
      <c r="Y330" s="1730"/>
      <c r="Z330" s="618"/>
      <c r="AA330" s="1701" t="s">
        <v>186</v>
      </c>
      <c r="AB330" s="1671"/>
      <c r="AC330" s="1588"/>
      <c r="AD330" s="1671"/>
      <c r="AE330" s="1588"/>
      <c r="AF330" s="1671"/>
      <c r="AG330" s="1588"/>
      <c r="AH330" s="1702">
        <f t="shared" si="238"/>
        <v>0</v>
      </c>
      <c r="AI330" s="1712">
        <f t="shared" si="239"/>
        <v>0</v>
      </c>
      <c r="AJ330" s="1671">
        <f t="shared" si="240"/>
        <v>0</v>
      </c>
      <c r="AK330" s="1571">
        <f t="shared" si="241"/>
        <v>0</v>
      </c>
      <c r="AL330" s="1648"/>
      <c r="AM330" s="10"/>
      <c r="AN330" s="10"/>
      <c r="AP330" s="100"/>
      <c r="AQ330" s="105"/>
    </row>
    <row r="331" spans="1:43" ht="14.25" customHeight="1" thickBot="1">
      <c r="A331" s="1906" t="s">
        <v>312</v>
      </c>
      <c r="B331" s="966"/>
      <c r="C331" s="1955">
        <f>C323+155+25</f>
        <v>380</v>
      </c>
      <c r="D331" s="207" t="s">
        <v>197</v>
      </c>
      <c r="E331" s="819" t="s">
        <v>640</v>
      </c>
      <c r="F331" s="1307">
        <v>22.9</v>
      </c>
      <c r="G331" s="839" t="s">
        <v>91</v>
      </c>
      <c r="H331" s="1018">
        <v>0.25</v>
      </c>
      <c r="I331" s="1356">
        <v>0.25</v>
      </c>
      <c r="J331" s="998"/>
      <c r="K331" s="998"/>
      <c r="L331" s="999"/>
      <c r="M331" s="90"/>
      <c r="N331" s="424" t="s">
        <v>194</v>
      </c>
      <c r="O331" s="1653"/>
      <c r="P331" s="1590"/>
      <c r="Q331" s="1653"/>
      <c r="R331" s="1590"/>
      <c r="S331" s="1653"/>
      <c r="T331" s="1590"/>
      <c r="U331" s="1722"/>
      <c r="V331" s="1590"/>
      <c r="W331" s="1722"/>
      <c r="X331" s="1590"/>
      <c r="Y331" s="1631"/>
      <c r="AA331" s="1701" t="s">
        <v>75</v>
      </c>
      <c r="AB331" s="1671"/>
      <c r="AC331" s="1588"/>
      <c r="AD331" s="1671"/>
      <c r="AE331" s="1588"/>
      <c r="AF331" s="1671"/>
      <c r="AG331" s="1588"/>
      <c r="AH331" s="1702">
        <f t="shared" si="238"/>
        <v>0</v>
      </c>
      <c r="AI331" s="1712">
        <f t="shared" si="239"/>
        <v>0</v>
      </c>
      <c r="AJ331" s="1671">
        <f t="shared" si="240"/>
        <v>0</v>
      </c>
      <c r="AK331" s="1571">
        <f t="shared" si="241"/>
        <v>0</v>
      </c>
      <c r="AL331" s="1631"/>
      <c r="AN331" s="10"/>
      <c r="AO331" s="10"/>
      <c r="AP331" s="100"/>
      <c r="AQ331" s="105"/>
    </row>
    <row r="332" spans="1:43" ht="12.75" customHeight="1">
      <c r="G332" s="105"/>
      <c r="H332" s="105"/>
      <c r="I332" s="105"/>
      <c r="J332" s="105"/>
      <c r="K332" s="105"/>
      <c r="L332" s="105"/>
      <c r="M332" s="90"/>
      <c r="N332" s="430" t="s">
        <v>343</v>
      </c>
      <c r="O332" s="1717"/>
      <c r="P332" s="1591"/>
      <c r="Q332" s="1717"/>
      <c r="R332" s="1591"/>
      <c r="S332" s="1717"/>
      <c r="T332" s="1591"/>
      <c r="U332" s="1724"/>
      <c r="V332" s="1591"/>
      <c r="W332" s="1724"/>
      <c r="X332" s="1591"/>
      <c r="Y332" s="2610" t="s">
        <v>784</v>
      </c>
      <c r="AA332" s="1701" t="s">
        <v>77</v>
      </c>
      <c r="AB332" s="1702"/>
      <c r="AC332" s="1703"/>
      <c r="AD332" s="1702"/>
      <c r="AE332" s="1703"/>
      <c r="AF332" s="1702"/>
      <c r="AG332" s="1703"/>
      <c r="AH332" s="1702">
        <f t="shared" si="238"/>
        <v>0</v>
      </c>
      <c r="AI332" s="1712">
        <f t="shared" si="239"/>
        <v>0</v>
      </c>
      <c r="AJ332" s="1671">
        <f t="shared" si="240"/>
        <v>0</v>
      </c>
      <c r="AK332" s="1571">
        <f t="shared" si="241"/>
        <v>0</v>
      </c>
      <c r="AL332" s="1631"/>
      <c r="AN332" s="10"/>
      <c r="AO332" s="10"/>
      <c r="AP332" s="100"/>
      <c r="AQ332" s="105"/>
    </row>
    <row r="333" spans="1:43" ht="13.5" customHeight="1">
      <c r="M333" s="90"/>
      <c r="N333" s="1716" t="s">
        <v>156</v>
      </c>
      <c r="O333" s="1720"/>
      <c r="P333" s="1718"/>
      <c r="Q333" s="1720"/>
      <c r="R333" s="1718"/>
      <c r="S333" s="1720"/>
      <c r="T333" s="1718"/>
      <c r="U333" s="1723"/>
      <c r="V333" s="1718"/>
      <c r="W333" s="1723"/>
      <c r="X333" s="1718"/>
      <c r="Y333" s="280">
        <f>F300+F312+F313+F315+F328+F329+I310+I311+I312+I313+L306+L318+I299</f>
        <v>399.86</v>
      </c>
      <c r="AA333" s="1701" t="s">
        <v>78</v>
      </c>
      <c r="AB333" s="1671"/>
      <c r="AC333" s="1703"/>
      <c r="AD333" s="1671"/>
      <c r="AE333" s="1703"/>
      <c r="AF333" s="1671"/>
      <c r="AG333" s="1703"/>
      <c r="AH333" s="1702">
        <f t="shared" si="238"/>
        <v>0</v>
      </c>
      <c r="AI333" s="1712">
        <f t="shared" si="239"/>
        <v>0</v>
      </c>
      <c r="AJ333" s="1671">
        <f t="shared" si="240"/>
        <v>0</v>
      </c>
      <c r="AK333" s="1571">
        <f t="shared" si="241"/>
        <v>0</v>
      </c>
      <c r="AL333" s="1631"/>
      <c r="AN333" s="10"/>
      <c r="AO333" s="10"/>
      <c r="AP333" s="100"/>
      <c r="AQ333" s="105"/>
    </row>
    <row r="334" spans="1:43" ht="12" customHeight="1">
      <c r="M334" s="90"/>
      <c r="N334" s="255" t="s">
        <v>110</v>
      </c>
      <c r="O334" s="240"/>
      <c r="P334" s="1719"/>
      <c r="Q334" s="240">
        <f>K313</f>
        <v>10</v>
      </c>
      <c r="R334" s="1719">
        <f>L313</f>
        <v>10</v>
      </c>
      <c r="S334" s="240"/>
      <c r="T334" s="1719"/>
      <c r="U334" s="1634"/>
      <c r="V334" s="1719"/>
      <c r="W334" s="1634"/>
      <c r="X334" s="1719"/>
      <c r="Y334" s="208"/>
      <c r="Z334" s="103"/>
      <c r="AA334" s="1701" t="s">
        <v>79</v>
      </c>
      <c r="AB334" s="1671"/>
      <c r="AC334" s="1582"/>
      <c r="AD334" s="1671">
        <f>E311</f>
        <v>5.05</v>
      </c>
      <c r="AE334" s="1582">
        <f>F311</f>
        <v>5.05</v>
      </c>
      <c r="AF334" s="1671"/>
      <c r="AG334" s="1582"/>
      <c r="AH334" s="1702">
        <f t="shared" si="238"/>
        <v>5.05</v>
      </c>
      <c r="AI334" s="1712">
        <f t="shared" si="239"/>
        <v>5.05</v>
      </c>
      <c r="AJ334" s="1671">
        <f t="shared" si="240"/>
        <v>5.05</v>
      </c>
      <c r="AK334" s="1571">
        <f t="shared" si="241"/>
        <v>5.05</v>
      </c>
      <c r="AL334" s="1631"/>
      <c r="AN334" s="10"/>
      <c r="AO334" s="10"/>
      <c r="AP334" s="100"/>
      <c r="AQ334" s="105"/>
    </row>
    <row r="335" spans="1:43">
      <c r="A335" s="90"/>
      <c r="B335" s="1123"/>
      <c r="C335" s="90"/>
      <c r="D335" s="2809"/>
      <c r="E335" s="99"/>
      <c r="F335" s="143"/>
      <c r="G335" s="300"/>
      <c r="H335" s="2781"/>
      <c r="I335" s="99"/>
      <c r="J335" s="226"/>
      <c r="K335" s="105"/>
      <c r="L335" s="105"/>
      <c r="M335" s="105"/>
      <c r="P335" s="1592"/>
      <c r="R335" s="1592"/>
      <c r="T335" s="1592"/>
      <c r="U335" s="1636"/>
      <c r="V335" s="1592"/>
      <c r="W335" s="1636"/>
      <c r="X335" s="1592"/>
      <c r="Y335" s="1631"/>
      <c r="AA335" s="1701" t="s">
        <v>81</v>
      </c>
      <c r="AB335" s="1671"/>
      <c r="AC335" s="1583"/>
      <c r="AD335" s="1671"/>
      <c r="AE335" s="1582"/>
      <c r="AF335" s="1671"/>
      <c r="AG335" s="1582"/>
      <c r="AH335" s="1702">
        <f t="shared" si="238"/>
        <v>0</v>
      </c>
      <c r="AI335" s="1712">
        <f t="shared" si="239"/>
        <v>0</v>
      </c>
      <c r="AJ335" s="1671">
        <f t="shared" si="240"/>
        <v>0</v>
      </c>
      <c r="AK335" s="1571">
        <f t="shared" si="241"/>
        <v>0</v>
      </c>
      <c r="AL335" s="1631"/>
      <c r="AN335" s="10"/>
      <c r="AO335" s="10"/>
      <c r="AP335" s="100"/>
      <c r="AQ335" s="105"/>
    </row>
    <row r="336" spans="1:43" ht="13.5" customHeight="1">
      <c r="A336" s="90"/>
      <c r="B336" s="1123"/>
      <c r="C336" s="90"/>
      <c r="D336" s="100"/>
      <c r="E336" s="115"/>
      <c r="F336" s="133"/>
      <c r="G336" s="2292"/>
      <c r="H336" s="100"/>
      <c r="I336" s="99"/>
      <c r="J336" s="105"/>
      <c r="K336" s="105"/>
      <c r="L336" s="105"/>
      <c r="M336" s="105"/>
      <c r="N336" s="100"/>
      <c r="O336" s="99"/>
      <c r="P336" s="149"/>
      <c r="Q336" s="10"/>
      <c r="R336" s="1592"/>
      <c r="T336" s="1592"/>
      <c r="U336" s="1636"/>
      <c r="V336" s="1592"/>
      <c r="W336" s="1636"/>
      <c r="X336" s="1592"/>
      <c r="Y336" s="1631"/>
      <c r="AA336" s="1701" t="s">
        <v>82</v>
      </c>
      <c r="AB336" s="1671"/>
      <c r="AC336" s="1588"/>
      <c r="AD336" s="1671"/>
      <c r="AE336" s="1588"/>
      <c r="AF336" s="1671"/>
      <c r="AG336" s="1588"/>
      <c r="AH336" s="1702">
        <f t="shared" si="238"/>
        <v>0</v>
      </c>
      <c r="AI336" s="1712">
        <f t="shared" si="239"/>
        <v>0</v>
      </c>
      <c r="AJ336" s="1671">
        <f t="shared" si="240"/>
        <v>0</v>
      </c>
      <c r="AK336" s="1571">
        <f t="shared" si="241"/>
        <v>0</v>
      </c>
      <c r="AL336" s="1631"/>
      <c r="AN336" s="10"/>
      <c r="AO336" s="10"/>
      <c r="AP336" s="100"/>
      <c r="AQ336" s="105"/>
    </row>
    <row r="337" spans="1:43">
      <c r="A337" s="90"/>
      <c r="B337" s="1123"/>
      <c r="C337" s="90"/>
      <c r="D337" s="100"/>
      <c r="E337" s="99"/>
      <c r="F337" s="133"/>
      <c r="G337" s="279"/>
      <c r="H337" s="143"/>
      <c r="I337" s="147"/>
      <c r="J337" s="105"/>
      <c r="K337" s="105"/>
      <c r="L337" s="105"/>
      <c r="M337" s="105"/>
      <c r="N337" s="100"/>
      <c r="O337" s="99"/>
      <c r="P337" s="133"/>
      <c r="Q337" s="10"/>
      <c r="R337" s="1570"/>
      <c r="T337" s="1592"/>
      <c r="U337" s="1636"/>
      <c r="V337" s="1592"/>
      <c r="W337" s="1636"/>
      <c r="X337" s="1592"/>
      <c r="Y337" s="1631"/>
      <c r="AA337" s="1701" t="s">
        <v>84</v>
      </c>
      <c r="AB337" s="1704"/>
      <c r="AC337" s="1705"/>
      <c r="AD337" s="1704"/>
      <c r="AE337" s="1705"/>
      <c r="AF337" s="1704"/>
      <c r="AG337" s="1705"/>
      <c r="AH337" s="1702">
        <f t="shared" si="238"/>
        <v>0</v>
      </c>
      <c r="AI337" s="1712">
        <f t="shared" si="239"/>
        <v>0</v>
      </c>
      <c r="AJ337" s="1671">
        <f t="shared" si="240"/>
        <v>0</v>
      </c>
      <c r="AK337" s="1571">
        <f t="shared" si="241"/>
        <v>0</v>
      </c>
      <c r="AL337" s="1631"/>
      <c r="AN337" s="10"/>
      <c r="AO337" s="10"/>
      <c r="AP337" s="100"/>
      <c r="AQ337" s="105"/>
    </row>
    <row r="338" spans="1:43" ht="13.5" customHeight="1">
      <c r="A338" s="90"/>
      <c r="B338" s="1123"/>
      <c r="C338" s="90"/>
      <c r="D338" s="100"/>
      <c r="E338" s="113"/>
      <c r="F338" s="146"/>
      <c r="G338" s="99"/>
      <c r="H338" s="143"/>
      <c r="I338" s="149"/>
      <c r="J338" s="226"/>
      <c r="K338" s="105"/>
      <c r="L338" s="105"/>
      <c r="M338" s="105"/>
      <c r="N338" s="100"/>
      <c r="O338" s="104"/>
      <c r="P338" s="133"/>
      <c r="Q338" s="10"/>
      <c r="R338" s="1570"/>
      <c r="T338" s="1592"/>
      <c r="U338" s="1636"/>
      <c r="V338" s="1592"/>
      <c r="W338" s="1636"/>
      <c r="X338" s="1592"/>
      <c r="Y338" s="1631"/>
      <c r="AA338" s="1711" t="s">
        <v>626</v>
      </c>
      <c r="AB338" s="1709">
        <f t="shared" ref="AB338:AG338" si="247">SUM(AB330:AB337)</f>
        <v>0</v>
      </c>
      <c r="AC338" s="1710">
        <f t="shared" si="247"/>
        <v>0</v>
      </c>
      <c r="AD338" s="1709">
        <f t="shared" si="247"/>
        <v>5.05</v>
      </c>
      <c r="AE338" s="1710">
        <f t="shared" si="247"/>
        <v>5.05</v>
      </c>
      <c r="AF338" s="1709">
        <f t="shared" si="247"/>
        <v>0</v>
      </c>
      <c r="AG338" s="1710">
        <f t="shared" si="247"/>
        <v>0</v>
      </c>
      <c r="AH338" s="1707">
        <f t="shared" si="238"/>
        <v>5.05</v>
      </c>
      <c r="AI338" s="1708">
        <f t="shared" si="239"/>
        <v>5.05</v>
      </c>
      <c r="AJ338" s="1709">
        <f t="shared" si="240"/>
        <v>5.05</v>
      </c>
      <c r="AK338" s="1710">
        <f t="shared" si="241"/>
        <v>5.05</v>
      </c>
      <c r="AL338" s="1631"/>
      <c r="AN338" s="10"/>
      <c r="AO338" s="10"/>
      <c r="AP338" s="128"/>
      <c r="AQ338" s="105"/>
    </row>
    <row r="339" spans="1:43">
      <c r="A339" s="90"/>
      <c r="B339" s="1332"/>
      <c r="C339" s="90"/>
      <c r="G339" s="115"/>
      <c r="H339" s="113"/>
      <c r="I339" s="361"/>
      <c r="J339" s="105"/>
      <c r="K339" s="105"/>
      <c r="L339" s="105"/>
      <c r="M339" s="105"/>
      <c r="N339" s="100"/>
      <c r="O339" s="99"/>
      <c r="P339" s="133"/>
      <c r="Q339" s="10"/>
      <c r="R339" s="1570"/>
      <c r="T339" s="1592"/>
      <c r="U339" s="1636"/>
      <c r="V339" s="1592"/>
      <c r="W339" s="1636"/>
      <c r="X339" s="1592"/>
      <c r="Y339" s="1631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1631"/>
      <c r="AN339" s="10"/>
      <c r="AO339" s="10"/>
      <c r="AP339" s="105"/>
      <c r="AQ339" s="105"/>
    </row>
    <row r="340" spans="1:43">
      <c r="A340" s="90"/>
      <c r="B340" s="1123"/>
      <c r="C340" s="90"/>
      <c r="G340" s="100"/>
      <c r="H340" s="99"/>
      <c r="I340" s="149"/>
      <c r="J340" s="105"/>
      <c r="K340" s="105"/>
      <c r="L340" s="105"/>
      <c r="M340" s="105"/>
      <c r="N340" s="10"/>
      <c r="O340" s="10"/>
      <c r="P340" s="10"/>
      <c r="Q340" s="10"/>
      <c r="R340" s="1566"/>
      <c r="T340" s="1568"/>
      <c r="U340" s="1639"/>
      <c r="V340" s="1566"/>
      <c r="W340" s="1639"/>
      <c r="X340" s="1566"/>
      <c r="Y340" s="536"/>
      <c r="Z340" s="149"/>
      <c r="AB340" s="1635"/>
      <c r="AC340" s="1592"/>
      <c r="AD340" s="1635"/>
      <c r="AE340" s="1570"/>
      <c r="AF340" s="1635"/>
      <c r="AG340" s="1570"/>
      <c r="AH340" s="1638"/>
      <c r="AI340" s="1570"/>
      <c r="AJ340" s="1638"/>
      <c r="AK340" s="1570"/>
      <c r="AL340" s="1631"/>
      <c r="AN340" s="10"/>
      <c r="AO340" s="10"/>
      <c r="AP340" s="105"/>
      <c r="AQ340" s="105"/>
    </row>
    <row r="341" spans="1:43">
      <c r="A341" s="90"/>
      <c r="B341" s="1123"/>
      <c r="C341" s="90"/>
      <c r="D341" s="100"/>
      <c r="E341" s="99"/>
      <c r="F341" s="133"/>
      <c r="G341" s="100"/>
      <c r="H341" s="99"/>
      <c r="I341" s="149"/>
      <c r="J341" s="105"/>
      <c r="K341" s="105"/>
      <c r="L341" s="105"/>
      <c r="M341" s="105"/>
      <c r="N341" s="100"/>
      <c r="O341" s="279"/>
      <c r="P341" s="143"/>
      <c r="Q341" s="10"/>
      <c r="R341" s="1570"/>
      <c r="T341" s="1570"/>
      <c r="U341" s="1638"/>
      <c r="V341" s="1570"/>
      <c r="W341" s="390"/>
      <c r="X341" s="535"/>
      <c r="Y341" s="1648"/>
      <c r="Z341" s="10"/>
      <c r="AB341" s="1635"/>
      <c r="AC341" s="1592"/>
      <c r="AD341" s="1635"/>
      <c r="AE341" s="1565"/>
      <c r="AF341" s="1635"/>
      <c r="AG341" s="1565"/>
      <c r="AH341" s="1642"/>
      <c r="AI341" s="1567"/>
      <c r="AJ341" s="1638"/>
      <c r="AK341" s="1570"/>
      <c r="AL341" s="1648"/>
      <c r="AM341" s="10"/>
      <c r="AN341" s="105"/>
      <c r="AO341" s="10"/>
      <c r="AP341" s="105"/>
      <c r="AQ341" s="105"/>
    </row>
    <row r="342" spans="1:43">
      <c r="A342" s="90"/>
      <c r="B342" s="1123"/>
      <c r="C342" s="90"/>
      <c r="K342" s="105"/>
      <c r="L342" s="105"/>
      <c r="M342" s="105"/>
      <c r="N342" s="100"/>
      <c r="O342" s="99"/>
      <c r="P342" s="149"/>
      <c r="Q342" s="10"/>
      <c r="R342" s="1570"/>
      <c r="T342" s="535"/>
      <c r="U342" s="1639"/>
      <c r="V342" s="1566"/>
      <c r="W342" s="1639"/>
      <c r="X342" s="1566"/>
      <c r="Y342" s="209"/>
      <c r="Z342" s="105"/>
      <c r="AB342" s="1635"/>
      <c r="AC342" s="1592"/>
      <c r="AD342" s="1635"/>
      <c r="AE342" s="1565"/>
      <c r="AF342" s="1635"/>
      <c r="AG342" s="1565"/>
      <c r="AH342" s="1642"/>
      <c r="AI342" s="1567"/>
      <c r="AJ342" s="1638"/>
      <c r="AK342" s="1570"/>
      <c r="AL342" s="1648"/>
      <c r="AM342" s="10"/>
      <c r="AO342" s="10"/>
      <c r="AP342" s="105"/>
      <c r="AQ342" s="105"/>
    </row>
    <row r="343" spans="1:43">
      <c r="A343" s="90"/>
      <c r="B343" s="1123"/>
      <c r="C343" s="90"/>
      <c r="G343" s="100"/>
      <c r="H343" s="104"/>
      <c r="I343" s="133"/>
      <c r="J343" s="105"/>
      <c r="K343" s="105"/>
      <c r="L343" s="105"/>
      <c r="M343" s="105"/>
      <c r="N343" s="10"/>
      <c r="O343" s="10"/>
      <c r="P343" s="10"/>
      <c r="Q343" s="10"/>
      <c r="R343" s="1570"/>
      <c r="T343" s="1566"/>
      <c r="U343" s="1639"/>
      <c r="V343" s="1566"/>
      <c r="W343" s="1639"/>
      <c r="X343" s="1566"/>
      <c r="Y343" s="209"/>
      <c r="Z343" s="105"/>
      <c r="AB343" s="1635"/>
      <c r="AC343" s="1592"/>
      <c r="AD343" s="1635"/>
      <c r="AE343" s="1565"/>
      <c r="AF343" s="1635"/>
      <c r="AG343" s="1565"/>
      <c r="AH343" s="1642"/>
      <c r="AI343" s="1567"/>
      <c r="AJ343" s="1638"/>
      <c r="AK343" s="1570"/>
      <c r="AL343" s="1648"/>
      <c r="AM343" s="10"/>
      <c r="AO343" s="10"/>
      <c r="AP343" s="105"/>
      <c r="AQ343" s="105"/>
    </row>
    <row r="344" spans="1:43">
      <c r="A344" s="90"/>
      <c r="B344" s="1123"/>
      <c r="C344" s="90"/>
      <c r="J344" s="226"/>
      <c r="K344" s="105"/>
      <c r="L344" s="105"/>
      <c r="M344" s="105"/>
      <c r="N344" s="100"/>
      <c r="O344" s="104"/>
      <c r="P344" s="133"/>
      <c r="Q344" s="10"/>
      <c r="R344" s="1570"/>
      <c r="T344" s="535"/>
      <c r="U344" s="390"/>
      <c r="V344" s="535"/>
      <c r="W344" s="1727"/>
      <c r="X344" s="1521"/>
      <c r="Y344" s="209"/>
      <c r="Z344" s="105"/>
      <c r="AB344" s="1635"/>
      <c r="AC344" s="1592"/>
      <c r="AD344" s="1635"/>
      <c r="AE344" s="1565"/>
      <c r="AF344" s="1635"/>
      <c r="AG344" s="1565"/>
      <c r="AH344" s="1641"/>
      <c r="AI344" s="1565"/>
      <c r="AJ344" s="1638"/>
      <c r="AK344" s="1570"/>
      <c r="AL344" s="1648"/>
      <c r="AM344" s="10"/>
      <c r="AO344" s="10"/>
      <c r="AP344" s="105"/>
      <c r="AQ344" s="105"/>
    </row>
    <row r="345" spans="1:43">
      <c r="A345" s="90"/>
      <c r="B345" s="1123"/>
      <c r="C345" s="90"/>
      <c r="J345" s="105"/>
      <c r="K345" s="105"/>
      <c r="L345" s="105"/>
      <c r="M345" s="105"/>
      <c r="N345" s="100"/>
      <c r="O345" s="99"/>
      <c r="P345" s="133"/>
      <c r="Q345" s="10"/>
      <c r="R345" s="1570"/>
      <c r="T345" s="535"/>
      <c r="U345" s="390"/>
      <c r="V345" s="535"/>
      <c r="W345" s="1727"/>
      <c r="X345" s="1521"/>
      <c r="Y345" s="209"/>
      <c r="Z345" s="105"/>
      <c r="AB345" s="1635"/>
      <c r="AC345" s="1592"/>
      <c r="AD345" s="1635"/>
      <c r="AE345" s="1565"/>
      <c r="AF345" s="1635"/>
      <c r="AG345" s="1619"/>
      <c r="AH345" s="1643"/>
      <c r="AI345" s="1619"/>
      <c r="AJ345" s="1638"/>
      <c r="AK345" s="1570"/>
      <c r="AL345" s="1648"/>
      <c r="AM345" s="10"/>
      <c r="AO345" s="10"/>
      <c r="AP345" s="105"/>
      <c r="AQ345" s="105"/>
    </row>
    <row r="346" spans="1:43">
      <c r="A346" s="90"/>
      <c r="B346" s="1123"/>
      <c r="C346" s="90"/>
      <c r="G346" s="1154"/>
      <c r="H346" s="90"/>
      <c r="I346" s="90"/>
      <c r="J346" s="189"/>
      <c r="K346" s="105"/>
      <c r="L346" s="105"/>
      <c r="M346" s="105"/>
      <c r="N346" s="7"/>
      <c r="O346" s="13"/>
      <c r="P346" s="148"/>
      <c r="Q346" s="10"/>
      <c r="R346" s="1570"/>
      <c r="T346" s="535"/>
      <c r="U346" s="390"/>
      <c r="V346" s="535"/>
      <c r="W346" s="1727"/>
      <c r="X346" s="1521"/>
      <c r="Y346" s="209"/>
      <c r="Z346" s="105"/>
      <c r="AB346" s="1635"/>
      <c r="AC346" s="1592"/>
      <c r="AD346" s="1635"/>
      <c r="AE346" s="1565"/>
      <c r="AF346" s="1635"/>
      <c r="AG346" s="1600"/>
      <c r="AH346" s="1644"/>
      <c r="AI346" s="1600"/>
      <c r="AJ346" s="1638"/>
      <c r="AK346" s="1570"/>
      <c r="AL346" s="1648"/>
      <c r="AM346" s="10"/>
      <c r="AO346" s="10"/>
      <c r="AP346" s="105"/>
      <c r="AQ346" s="105"/>
    </row>
    <row r="347" spans="1:43">
      <c r="A347" s="90"/>
      <c r="B347" s="1123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100"/>
      <c r="O347" s="99"/>
      <c r="P347" s="133"/>
      <c r="Q347" s="10"/>
      <c r="R347" s="1570"/>
      <c r="T347" s="1570"/>
      <c r="U347" s="1638"/>
      <c r="V347" s="1570"/>
      <c r="W347" s="390"/>
      <c r="X347" s="535"/>
      <c r="Y347" s="1648"/>
      <c r="Z347" s="10"/>
      <c r="AB347" s="1635"/>
      <c r="AC347" s="1592"/>
      <c r="AD347" s="1635"/>
      <c r="AE347" s="1570"/>
      <c r="AF347" s="1635"/>
      <c r="AG347" s="1570"/>
      <c r="AH347" s="1638"/>
      <c r="AI347" s="1570"/>
      <c r="AJ347" s="1638"/>
      <c r="AK347" s="1570"/>
      <c r="AL347" s="1648"/>
      <c r="AM347" s="10"/>
      <c r="AO347" s="10"/>
      <c r="AP347" s="105"/>
      <c r="AQ347" s="105"/>
    </row>
    <row r="348" spans="1:43">
      <c r="A348" s="90"/>
      <c r="B348" s="1063" t="s">
        <v>306</v>
      </c>
      <c r="C348" s="90"/>
      <c r="D348" s="90"/>
      <c r="E348" s="90"/>
      <c r="F348" s="978"/>
      <c r="G348" s="978"/>
      <c r="H348" s="978"/>
      <c r="I348" s="90"/>
      <c r="J348" s="90"/>
      <c r="K348" s="978"/>
      <c r="L348" s="90"/>
      <c r="M348" s="90"/>
      <c r="R348" s="1570"/>
      <c r="T348" s="1570"/>
      <c r="U348" s="1638"/>
      <c r="V348" s="1570"/>
      <c r="W348" s="390"/>
      <c r="X348" s="535"/>
      <c r="Y348" s="1648"/>
      <c r="Z348" s="10"/>
      <c r="AB348" s="1635"/>
      <c r="AC348" s="1592"/>
      <c r="AD348" s="1635"/>
      <c r="AE348" s="1570"/>
      <c r="AF348" s="1635"/>
      <c r="AG348" s="1570"/>
      <c r="AH348" s="1638"/>
      <c r="AI348" s="1570"/>
      <c r="AJ348" s="1638"/>
      <c r="AK348" s="1570"/>
      <c r="AL348" s="1648"/>
      <c r="AM348" s="10"/>
      <c r="AO348" s="105"/>
      <c r="AP348" s="105"/>
      <c r="AQ348" s="105"/>
    </row>
    <row r="349" spans="1:43" ht="15.6">
      <c r="A349" s="90"/>
      <c r="B349" s="1123"/>
      <c r="C349" s="1323" t="s">
        <v>305</v>
      </c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100"/>
      <c r="O349" s="99"/>
      <c r="P349" s="133"/>
      <c r="R349" s="1570"/>
      <c r="T349" s="1570"/>
      <c r="U349" s="1638"/>
      <c r="V349" s="1570"/>
      <c r="W349" s="1639"/>
      <c r="X349" s="1566"/>
      <c r="Y349" s="1648"/>
      <c r="Z349" s="10"/>
      <c r="AB349" s="1635"/>
      <c r="AC349" s="1592"/>
      <c r="AD349" s="1635"/>
      <c r="AE349" s="1565"/>
      <c r="AF349" s="1635"/>
      <c r="AG349" s="1570"/>
      <c r="AH349" s="1638"/>
      <c r="AI349" s="1570"/>
      <c r="AJ349" s="1638"/>
      <c r="AK349" s="1570"/>
      <c r="AL349" s="1648"/>
      <c r="AM349" s="10"/>
      <c r="AP349" s="105"/>
      <c r="AQ349" s="105"/>
    </row>
    <row r="350" spans="1:43" ht="15" thickBot="1">
      <c r="A350" s="978" t="s">
        <v>439</v>
      </c>
      <c r="B350" s="978"/>
      <c r="C350" s="1162"/>
      <c r="D350" s="90"/>
      <c r="E350" s="1163" t="s">
        <v>162</v>
      </c>
      <c r="F350" s="90"/>
      <c r="G350" s="90"/>
      <c r="H350" s="1164" t="s">
        <v>880</v>
      </c>
      <c r="I350" s="90"/>
      <c r="J350" s="1165"/>
      <c r="K350" s="90"/>
      <c r="L350" s="90"/>
      <c r="M350" s="90"/>
      <c r="N350" s="10"/>
      <c r="P350" s="1570"/>
      <c r="R350" s="1570"/>
      <c r="T350" s="1570"/>
      <c r="U350" s="1638"/>
      <c r="V350" s="1570"/>
      <c r="W350" s="1639"/>
      <c r="X350" s="1566"/>
      <c r="Y350" s="1648"/>
      <c r="Z350" s="10"/>
      <c r="AP350" s="105"/>
      <c r="AQ350" s="105"/>
    </row>
    <row r="351" spans="1:43">
      <c r="A351" s="380" t="s">
        <v>2</v>
      </c>
      <c r="B351" s="381" t="s">
        <v>3</v>
      </c>
      <c r="C351" s="382" t="s">
        <v>4</v>
      </c>
      <c r="D351" s="257" t="s">
        <v>61</v>
      </c>
      <c r="E351" s="112"/>
      <c r="F351" s="112"/>
      <c r="G351" s="112"/>
      <c r="H351" s="112"/>
      <c r="I351" s="112"/>
      <c r="J351" s="112"/>
      <c r="K351" s="112"/>
      <c r="L351" s="242"/>
      <c r="M351" s="90"/>
      <c r="N351" s="1661" t="s">
        <v>613</v>
      </c>
      <c r="R351" s="1163" t="s">
        <v>162</v>
      </c>
      <c r="AP351" s="105"/>
      <c r="AQ351" s="105"/>
    </row>
    <row r="352" spans="1:43" ht="16.2" thickBot="1">
      <c r="A352" s="383" t="s">
        <v>5</v>
      </c>
      <c r="B352" s="105"/>
      <c r="C352" s="384" t="s">
        <v>63</v>
      </c>
      <c r="D352" s="2668"/>
      <c r="E352" s="105"/>
      <c r="F352" s="105"/>
      <c r="G352" s="998"/>
      <c r="H352" s="998"/>
      <c r="I352" s="998"/>
      <c r="J352" s="625"/>
      <c r="K352" s="998"/>
      <c r="L352" s="999"/>
      <c r="M352" s="559"/>
      <c r="N352" s="1662" t="s">
        <v>614</v>
      </c>
      <c r="Q352" s="546" t="s">
        <v>615</v>
      </c>
      <c r="U352" t="s">
        <v>616</v>
      </c>
      <c r="AP352" s="105"/>
      <c r="AQ352" s="105"/>
    </row>
    <row r="353" spans="1:44" ht="16.2" thickBot="1">
      <c r="A353" s="683" t="s">
        <v>367</v>
      </c>
      <c r="B353" s="684"/>
      <c r="C353" s="1205"/>
      <c r="D353" s="2826" t="s">
        <v>820</v>
      </c>
      <c r="E353" s="636"/>
      <c r="F353" s="636"/>
      <c r="G353" s="2828" t="s">
        <v>857</v>
      </c>
      <c r="H353" s="112"/>
      <c r="I353" s="242"/>
      <c r="J353" s="2830" t="s">
        <v>202</v>
      </c>
      <c r="K353" s="636"/>
      <c r="L353" s="637"/>
      <c r="M353" s="90"/>
      <c r="N353" s="2" t="s">
        <v>618</v>
      </c>
      <c r="P353" s="1663"/>
      <c r="Q353" s="1663"/>
      <c r="R353" s="183" t="s">
        <v>617</v>
      </c>
      <c r="S353" s="1663"/>
      <c r="T353" s="1663"/>
      <c r="U353" s="1663"/>
      <c r="Y353" s="286" t="s">
        <v>605</v>
      </c>
      <c r="Z353" s="1664"/>
      <c r="AL353" s="286" t="s">
        <v>605</v>
      </c>
      <c r="AM353" s="1623"/>
      <c r="AP353" s="105"/>
      <c r="AQ353" s="105"/>
    </row>
    <row r="354" spans="1:44" ht="15" thickBot="1">
      <c r="A354" s="257"/>
      <c r="B354" s="370" t="s">
        <v>182</v>
      </c>
      <c r="C354" s="112"/>
      <c r="D354" s="2827" t="s">
        <v>850</v>
      </c>
      <c r="E354" s="2820"/>
      <c r="F354" s="2820"/>
      <c r="G354" s="396" t="s">
        <v>112</v>
      </c>
      <c r="H354" s="165" t="s">
        <v>113</v>
      </c>
      <c r="I354" s="166" t="s">
        <v>114</v>
      </c>
      <c r="J354" s="2827" t="s">
        <v>283</v>
      </c>
      <c r="K354" s="1023"/>
      <c r="L354" s="2831"/>
      <c r="M354" s="90"/>
      <c r="N354" s="286" t="s">
        <v>630</v>
      </c>
      <c r="O354" s="1624" t="s">
        <v>606</v>
      </c>
      <c r="P354" s="1625"/>
      <c r="Q354" s="1624" t="s">
        <v>607</v>
      </c>
      <c r="R354" s="1625"/>
      <c r="S354" s="1624" t="s">
        <v>612</v>
      </c>
      <c r="T354" s="1625"/>
      <c r="U354" s="1624" t="s">
        <v>609</v>
      </c>
      <c r="V354" s="1625"/>
      <c r="W354" s="1624" t="s">
        <v>610</v>
      </c>
      <c r="X354" s="1625"/>
      <c r="Y354" s="1626" t="s">
        <v>529</v>
      </c>
      <c r="Z354" s="57"/>
      <c r="AA354" s="1714" t="s">
        <v>112</v>
      </c>
      <c r="AB354" s="1713" t="s">
        <v>606</v>
      </c>
      <c r="AC354" s="1625"/>
      <c r="AD354" s="1624" t="s">
        <v>607</v>
      </c>
      <c r="AE354" s="1625"/>
      <c r="AF354" s="1624" t="s">
        <v>608</v>
      </c>
      <c r="AG354" s="1625"/>
      <c r="AH354" s="1624" t="s">
        <v>609</v>
      </c>
      <c r="AI354" s="1625"/>
      <c r="AJ354" s="1624" t="s">
        <v>610</v>
      </c>
      <c r="AK354" s="1625"/>
      <c r="AL354" s="1626" t="s">
        <v>529</v>
      </c>
      <c r="AM354" s="46"/>
      <c r="AP354" s="105"/>
      <c r="AQ354" s="105"/>
    </row>
    <row r="355" spans="1:44" ht="15" thickBot="1">
      <c r="A355" s="2607" t="s">
        <v>540</v>
      </c>
      <c r="B355" s="271" t="s">
        <v>704</v>
      </c>
      <c r="C355" s="272">
        <v>80</v>
      </c>
      <c r="D355" s="396" t="s">
        <v>112</v>
      </c>
      <c r="E355" s="165" t="s">
        <v>113</v>
      </c>
      <c r="F355" s="166" t="s">
        <v>114</v>
      </c>
      <c r="G355" s="1432" t="s">
        <v>817</v>
      </c>
      <c r="H355" s="2760">
        <v>95.1</v>
      </c>
      <c r="I355" s="1265">
        <v>82.2</v>
      </c>
      <c r="J355" s="396" t="s">
        <v>112</v>
      </c>
      <c r="K355" s="165" t="s">
        <v>113</v>
      </c>
      <c r="L355" s="166" t="s">
        <v>114</v>
      </c>
      <c r="M355" s="90"/>
      <c r="N355" s="1657" t="s">
        <v>434</v>
      </c>
      <c r="O355" s="1658" t="s">
        <v>113</v>
      </c>
      <c r="P355" s="1659" t="s">
        <v>114</v>
      </c>
      <c r="Q355" s="1658" t="s">
        <v>113</v>
      </c>
      <c r="R355" s="1659" t="s">
        <v>114</v>
      </c>
      <c r="S355" s="1658" t="s">
        <v>113</v>
      </c>
      <c r="T355" s="1659" t="s">
        <v>114</v>
      </c>
      <c r="U355" s="1658" t="s">
        <v>113</v>
      </c>
      <c r="V355" s="1660" t="s">
        <v>114</v>
      </c>
      <c r="W355" s="1658" t="s">
        <v>113</v>
      </c>
      <c r="X355" s="1659" t="s">
        <v>114</v>
      </c>
      <c r="Y355" s="1665" t="s">
        <v>113</v>
      </c>
      <c r="Z355" s="1666" t="s">
        <v>114</v>
      </c>
      <c r="AA355" s="72" t="s">
        <v>59</v>
      </c>
      <c r="AB355" s="1622" t="s">
        <v>113</v>
      </c>
      <c r="AC355" s="1627" t="s">
        <v>114</v>
      </c>
      <c r="AD355" s="1622" t="s">
        <v>113</v>
      </c>
      <c r="AE355" s="1627" t="s">
        <v>114</v>
      </c>
      <c r="AF355" s="1622" t="s">
        <v>113</v>
      </c>
      <c r="AG355" s="1627" t="s">
        <v>114</v>
      </c>
      <c r="AH355" s="1622" t="s">
        <v>113</v>
      </c>
      <c r="AI355" s="1627" t="s">
        <v>114</v>
      </c>
      <c r="AJ355" s="1622" t="s">
        <v>113</v>
      </c>
      <c r="AK355" s="1627" t="s">
        <v>114</v>
      </c>
      <c r="AL355" s="1628" t="s">
        <v>113</v>
      </c>
      <c r="AM355" s="1629" t="s">
        <v>114</v>
      </c>
      <c r="AP355" s="105"/>
      <c r="AQ355" s="105"/>
    </row>
    <row r="356" spans="1:44">
      <c r="A356" s="168" t="s">
        <v>856</v>
      </c>
      <c r="B356" s="271" t="s">
        <v>857</v>
      </c>
      <c r="C356" s="272" t="s">
        <v>570</v>
      </c>
      <c r="D356" s="1417" t="s">
        <v>68</v>
      </c>
      <c r="E356" s="1418">
        <v>50</v>
      </c>
      <c r="F356" s="1419">
        <v>50</v>
      </c>
      <c r="G356" s="2829" t="s">
        <v>818</v>
      </c>
      <c r="H356" s="10"/>
      <c r="I356" s="10"/>
      <c r="J356" s="132" t="s">
        <v>94</v>
      </c>
      <c r="K356" s="131">
        <v>20</v>
      </c>
      <c r="L356" s="984">
        <v>20</v>
      </c>
      <c r="M356" s="90"/>
      <c r="N356" s="607" t="s">
        <v>154</v>
      </c>
      <c r="O356" s="1652">
        <f>C362</f>
        <v>40</v>
      </c>
      <c r="P356" s="1575">
        <f>C362</f>
        <v>40</v>
      </c>
      <c r="Q356" s="1652">
        <f>C372</f>
        <v>40</v>
      </c>
      <c r="R356" s="1575">
        <f>C372</f>
        <v>40</v>
      </c>
      <c r="S356" s="1652">
        <f>C383</f>
        <v>40</v>
      </c>
      <c r="T356" s="1575">
        <f>C383</f>
        <v>40</v>
      </c>
      <c r="U356" s="1633">
        <f t="shared" ref="U356:U363" si="248">O356+Q356</f>
        <v>80</v>
      </c>
      <c r="V356" s="1576">
        <f t="shared" ref="V356:V363" si="249">P356+R356</f>
        <v>80</v>
      </c>
      <c r="W356" s="1632">
        <f t="shared" ref="W356:W363" si="250">Q356+S356</f>
        <v>80</v>
      </c>
      <c r="X356" s="1572">
        <f t="shared" ref="X356:X363" si="251">R356+T356</f>
        <v>80</v>
      </c>
      <c r="Y356" s="1728">
        <f t="shared" ref="Y356:Y363" si="252">O356+Q356+S356</f>
        <v>120</v>
      </c>
      <c r="Z356" s="619">
        <f t="shared" ref="Z356:Z361" si="253">P356+R356+T356</f>
        <v>120</v>
      </c>
      <c r="AA356" s="190" t="s">
        <v>149</v>
      </c>
      <c r="AB356" s="1632"/>
      <c r="AC356" s="1606"/>
      <c r="AD356" s="1632">
        <f>K370</f>
        <v>7.69</v>
      </c>
      <c r="AE356" s="1616">
        <f>L370</f>
        <v>5</v>
      </c>
      <c r="AF356" s="1632"/>
      <c r="AG356" s="1604"/>
      <c r="AH356" s="1633">
        <f t="shared" ref="AH356:AH359" si="254">AB356+AD356</f>
        <v>7.69</v>
      </c>
      <c r="AI356" s="1576">
        <f t="shared" ref="AI356:AI359" si="255">AC356+AE356</f>
        <v>5</v>
      </c>
      <c r="AJ356" s="1630">
        <f t="shared" ref="AJ356:AJ359" si="256">AD356+AF356</f>
        <v>7.69</v>
      </c>
      <c r="AK356" s="1605">
        <f t="shared" ref="AK356:AK359" si="257">AE356+AG356</f>
        <v>5</v>
      </c>
      <c r="AL356" s="1645">
        <f t="shared" ref="AL356:AL359" si="258">AB356+AD356+AF356</f>
        <v>7.69</v>
      </c>
      <c r="AM356" s="616">
        <f t="shared" ref="AM356:AM359" si="259">AC356+AE356+AG356</f>
        <v>5</v>
      </c>
      <c r="AP356" s="105"/>
      <c r="AQ356" s="105"/>
    </row>
    <row r="357" spans="1:44">
      <c r="A357" s="168" t="s">
        <v>855</v>
      </c>
      <c r="B357" s="285" t="s">
        <v>820</v>
      </c>
      <c r="C357" s="179">
        <v>180</v>
      </c>
      <c r="D357" s="1905" t="s">
        <v>772</v>
      </c>
      <c r="E357" s="247">
        <v>299.39999999999998</v>
      </c>
      <c r="F357" s="250">
        <v>250</v>
      </c>
      <c r="G357" s="198" t="s">
        <v>72</v>
      </c>
      <c r="H357" s="247">
        <v>4.8</v>
      </c>
      <c r="I357" s="691">
        <v>3.8</v>
      </c>
      <c r="J357" s="263" t="s">
        <v>49</v>
      </c>
      <c r="K357" s="264">
        <v>10</v>
      </c>
      <c r="L357" s="841">
        <v>10</v>
      </c>
      <c r="M357" s="1149"/>
      <c r="N357" s="607" t="s">
        <v>153</v>
      </c>
      <c r="O357" s="1653">
        <f>C361</f>
        <v>20</v>
      </c>
      <c r="P357" s="1577">
        <f>C361</f>
        <v>20</v>
      </c>
      <c r="Q357" s="1653">
        <f>C371</f>
        <v>60</v>
      </c>
      <c r="R357" s="1577">
        <f>C371</f>
        <v>60</v>
      </c>
      <c r="S357" s="1653"/>
      <c r="T357" s="1577"/>
      <c r="U357" s="1633">
        <f t="shared" si="248"/>
        <v>80</v>
      </c>
      <c r="V357" s="1576">
        <f t="shared" si="249"/>
        <v>80</v>
      </c>
      <c r="W357" s="1632">
        <f t="shared" si="250"/>
        <v>60</v>
      </c>
      <c r="X357" s="1572">
        <f t="shared" si="251"/>
        <v>60</v>
      </c>
      <c r="Y357" s="1728">
        <f t="shared" si="252"/>
        <v>80</v>
      </c>
      <c r="Z357" s="619">
        <f t="shared" si="253"/>
        <v>80</v>
      </c>
      <c r="AA357" s="190" t="s">
        <v>62</v>
      </c>
      <c r="AB357" s="1632"/>
      <c r="AC357" s="1607"/>
      <c r="AD357" s="1632"/>
      <c r="AE357" s="1603"/>
      <c r="AF357" s="1632"/>
      <c r="AG357" s="1604"/>
      <c r="AH357" s="1633">
        <f t="shared" si="254"/>
        <v>0</v>
      </c>
      <c r="AI357" s="1576">
        <f t="shared" si="255"/>
        <v>0</v>
      </c>
      <c r="AJ357" s="1630">
        <f t="shared" si="256"/>
        <v>0</v>
      </c>
      <c r="AK357" s="1605">
        <f t="shared" si="257"/>
        <v>0</v>
      </c>
      <c r="AL357" s="1645">
        <f t="shared" si="258"/>
        <v>0</v>
      </c>
      <c r="AM357" s="616">
        <f t="shared" si="259"/>
        <v>0</v>
      </c>
      <c r="AP357" s="105"/>
      <c r="AQ357" s="105"/>
    </row>
    <row r="358" spans="1:44">
      <c r="A358" s="550"/>
      <c r="B358" s="180" t="s">
        <v>850</v>
      </c>
      <c r="C358" s="386"/>
      <c r="D358" s="2785" t="s">
        <v>859</v>
      </c>
      <c r="G358" s="198" t="s">
        <v>89</v>
      </c>
      <c r="H358" s="247">
        <v>1.5</v>
      </c>
      <c r="I358" s="204">
        <v>1.5</v>
      </c>
      <c r="J358" s="198" t="s">
        <v>88</v>
      </c>
      <c r="K358" s="247">
        <v>190</v>
      </c>
      <c r="L358" s="250">
        <v>190</v>
      </c>
      <c r="M358" s="90"/>
      <c r="N358" s="75" t="s">
        <v>86</v>
      </c>
      <c r="O358" s="1653">
        <f>H361</f>
        <v>3.1</v>
      </c>
      <c r="P358" s="1598">
        <f>I361</f>
        <v>3.1</v>
      </c>
      <c r="Q358" s="1653">
        <f>H367+K380</f>
        <v>7.8</v>
      </c>
      <c r="R358" s="1579">
        <f>I367+L380</f>
        <v>7.8</v>
      </c>
      <c r="S358" s="1653"/>
      <c r="T358" s="1579"/>
      <c r="U358" s="1633">
        <f t="shared" si="248"/>
        <v>10.9</v>
      </c>
      <c r="V358" s="1576">
        <f t="shared" si="249"/>
        <v>10.9</v>
      </c>
      <c r="W358" s="1632">
        <f t="shared" si="250"/>
        <v>7.8</v>
      </c>
      <c r="X358" s="1572">
        <f t="shared" si="251"/>
        <v>7.8</v>
      </c>
      <c r="Y358" s="1728">
        <f t="shared" si="252"/>
        <v>10.9</v>
      </c>
      <c r="Z358" s="619">
        <f t="shared" si="253"/>
        <v>10.9</v>
      </c>
      <c r="AA358" s="134" t="s">
        <v>64</v>
      </c>
      <c r="AB358" s="1632"/>
      <c r="AC358" s="1608"/>
      <c r="AD358" s="1632"/>
      <c r="AE358" s="1616"/>
      <c r="AF358" s="1632"/>
      <c r="AG358" s="1604"/>
      <c r="AH358" s="1633">
        <f t="shared" si="254"/>
        <v>0</v>
      </c>
      <c r="AI358" s="1576">
        <f t="shared" si="255"/>
        <v>0</v>
      </c>
      <c r="AJ358" s="1630">
        <f t="shared" si="256"/>
        <v>0</v>
      </c>
      <c r="AK358" s="1605">
        <f t="shared" si="257"/>
        <v>0</v>
      </c>
      <c r="AL358" s="1645">
        <f t="shared" si="258"/>
        <v>0</v>
      </c>
      <c r="AM358" s="616">
        <f t="shared" si="259"/>
        <v>0</v>
      </c>
      <c r="AP358" s="105"/>
      <c r="AQ358" s="105"/>
    </row>
    <row r="359" spans="1:44">
      <c r="A359" s="621" t="s">
        <v>421</v>
      </c>
      <c r="B359" s="757" t="s">
        <v>202</v>
      </c>
      <c r="C359" s="1335">
        <v>200</v>
      </c>
      <c r="D359" s="1420" t="s">
        <v>72</v>
      </c>
      <c r="E359" s="262">
        <v>25</v>
      </c>
      <c r="F359" s="1421">
        <v>20</v>
      </c>
      <c r="G359" s="198" t="s">
        <v>88</v>
      </c>
      <c r="H359" s="276">
        <v>20</v>
      </c>
      <c r="I359" s="1265">
        <v>20</v>
      </c>
      <c r="J359" s="198" t="s">
        <v>366</v>
      </c>
      <c r="K359" s="247">
        <v>0.2</v>
      </c>
      <c r="L359" s="250">
        <v>0.2</v>
      </c>
      <c r="M359" s="90"/>
      <c r="N359" s="76" t="s">
        <v>155</v>
      </c>
      <c r="O359" s="1654">
        <f t="shared" ref="O359:T359" si="260">AB397</f>
        <v>0</v>
      </c>
      <c r="P359" s="1580">
        <f t="shared" si="260"/>
        <v>0</v>
      </c>
      <c r="Q359" s="1654">
        <f t="shared" si="260"/>
        <v>20</v>
      </c>
      <c r="R359" s="1580">
        <f t="shared" si="260"/>
        <v>20</v>
      </c>
      <c r="S359" s="1654">
        <f t="shared" si="260"/>
        <v>0</v>
      </c>
      <c r="T359" s="1580">
        <f t="shared" si="260"/>
        <v>0</v>
      </c>
      <c r="U359" s="1633">
        <f t="shared" si="248"/>
        <v>20</v>
      </c>
      <c r="V359" s="1576">
        <f t="shared" si="249"/>
        <v>20</v>
      </c>
      <c r="W359" s="1632">
        <f t="shared" si="250"/>
        <v>20</v>
      </c>
      <c r="X359" s="1572">
        <f t="shared" si="251"/>
        <v>20</v>
      </c>
      <c r="Y359" s="1728">
        <f t="shared" si="252"/>
        <v>20</v>
      </c>
      <c r="Z359" s="619">
        <f t="shared" si="253"/>
        <v>20</v>
      </c>
      <c r="AA359" s="134" t="s">
        <v>816</v>
      </c>
      <c r="AB359" s="1632"/>
      <c r="AC359" s="1610"/>
      <c r="AD359" s="1632"/>
      <c r="AE359" s="1603"/>
      <c r="AF359" s="1632"/>
      <c r="AG359" s="1604"/>
      <c r="AH359" s="1633">
        <f t="shared" si="254"/>
        <v>0</v>
      </c>
      <c r="AI359" s="1576">
        <f t="shared" si="255"/>
        <v>0</v>
      </c>
      <c r="AJ359" s="1630">
        <f t="shared" si="256"/>
        <v>0</v>
      </c>
      <c r="AK359" s="1605">
        <f t="shared" si="257"/>
        <v>0</v>
      </c>
      <c r="AL359" s="1645">
        <f t="shared" si="258"/>
        <v>0</v>
      </c>
      <c r="AM359" s="616">
        <f t="shared" si="259"/>
        <v>0</v>
      </c>
      <c r="AP359" s="105"/>
      <c r="AQ359" s="105"/>
    </row>
    <row r="360" spans="1:44" ht="15" thickBot="1">
      <c r="A360" s="310" t="s">
        <v>671</v>
      </c>
      <c r="B360" s="180" t="s">
        <v>283</v>
      </c>
      <c r="C360" s="386"/>
      <c r="D360" s="1420" t="s">
        <v>192</v>
      </c>
      <c r="E360" s="262">
        <v>23.72</v>
      </c>
      <c r="F360" s="1421">
        <v>20</v>
      </c>
      <c r="G360" s="263" t="s">
        <v>87</v>
      </c>
      <c r="H360" s="736">
        <v>23.1</v>
      </c>
      <c r="I360" s="599">
        <v>23.1</v>
      </c>
      <c r="J360" s="50"/>
      <c r="K360" s="10"/>
      <c r="L360" s="60"/>
      <c r="M360" s="90"/>
      <c r="N360" s="607" t="s">
        <v>117</v>
      </c>
      <c r="O360" s="1653">
        <f>E356</f>
        <v>50</v>
      </c>
      <c r="P360" s="1575">
        <f>F356</f>
        <v>50</v>
      </c>
      <c r="Q360" s="1653"/>
      <c r="R360" s="1575"/>
      <c r="S360" s="1653"/>
      <c r="T360" s="1575"/>
      <c r="U360" s="1633">
        <f t="shared" si="248"/>
        <v>50</v>
      </c>
      <c r="V360" s="1576">
        <f t="shared" si="249"/>
        <v>50</v>
      </c>
      <c r="W360" s="1632">
        <f t="shared" si="250"/>
        <v>0</v>
      </c>
      <c r="X360" s="1572">
        <f t="shared" si="251"/>
        <v>0</v>
      </c>
      <c r="Y360" s="1728">
        <f t="shared" si="252"/>
        <v>50</v>
      </c>
      <c r="Z360" s="619">
        <f t="shared" si="253"/>
        <v>50</v>
      </c>
      <c r="AA360" s="134" t="s">
        <v>151</v>
      </c>
      <c r="AB360" s="1632"/>
      <c r="AC360" s="1608"/>
      <c r="AD360" s="1632"/>
      <c r="AE360" s="1603"/>
      <c r="AF360" s="1632"/>
      <c r="AG360" s="1604"/>
      <c r="AH360" s="1633">
        <f t="shared" ref="AH360:AH372" si="261">AB360+AD360</f>
        <v>0</v>
      </c>
      <c r="AI360" s="1576">
        <f t="shared" ref="AI360:AI372" si="262">AC360+AE360</f>
        <v>0</v>
      </c>
      <c r="AJ360" s="1630">
        <f t="shared" ref="AJ360:AJ372" si="263">AD360+AF360</f>
        <v>0</v>
      </c>
      <c r="AK360" s="1605">
        <f t="shared" ref="AK360:AK372" si="264">AE360+AG360</f>
        <v>0</v>
      </c>
      <c r="AL360" s="1645">
        <f t="shared" ref="AL360:AL372" si="265">AB360+AD360+AF360</f>
        <v>0</v>
      </c>
      <c r="AM360" s="616">
        <f t="shared" ref="AM360:AM372" si="266">AC360+AE360+AG360</f>
        <v>0</v>
      </c>
      <c r="AP360" s="105"/>
      <c r="AQ360" s="105"/>
    </row>
    <row r="361" spans="1:44" ht="15" thickBot="1">
      <c r="A361" s="967" t="s">
        <v>9</v>
      </c>
      <c r="B361" s="180" t="s">
        <v>10</v>
      </c>
      <c r="C361" s="705">
        <v>20</v>
      </c>
      <c r="D361" s="1422" t="s">
        <v>106</v>
      </c>
      <c r="E361" s="2822">
        <v>3.09</v>
      </c>
      <c r="F361" s="2823">
        <v>3.09</v>
      </c>
      <c r="G361" s="198" t="s">
        <v>86</v>
      </c>
      <c r="H361" s="750">
        <v>3.1</v>
      </c>
      <c r="I361" s="1016">
        <v>3.1</v>
      </c>
      <c r="J361" s="2759" t="s">
        <v>352</v>
      </c>
      <c r="K361" s="2661"/>
      <c r="L361" s="2662"/>
      <c r="M361" s="90"/>
      <c r="N361" s="485" t="s">
        <v>44</v>
      </c>
      <c r="O361" s="1653"/>
      <c r="P361" s="1579"/>
      <c r="Q361" s="1653">
        <f>K365</f>
        <v>102.8</v>
      </c>
      <c r="R361" s="1575">
        <f>L365</f>
        <v>76.47</v>
      </c>
      <c r="S361" s="1653"/>
      <c r="T361" s="1575"/>
      <c r="U361" s="1633">
        <f t="shared" si="248"/>
        <v>102.8</v>
      </c>
      <c r="V361" s="1576">
        <f t="shared" si="249"/>
        <v>76.47</v>
      </c>
      <c r="W361" s="1632">
        <f t="shared" si="250"/>
        <v>102.8</v>
      </c>
      <c r="X361" s="1572">
        <f t="shared" si="251"/>
        <v>76.47</v>
      </c>
      <c r="Y361" s="1728">
        <f t="shared" si="252"/>
        <v>102.8</v>
      </c>
      <c r="Z361" s="619">
        <f t="shared" si="253"/>
        <v>76.47</v>
      </c>
      <c r="AA361" s="134" t="s">
        <v>145</v>
      </c>
      <c r="AB361" s="1632"/>
      <c r="AC361" s="1608"/>
      <c r="AD361" s="1632">
        <f>H373</f>
        <v>84</v>
      </c>
      <c r="AE361" s="1616">
        <f>I373</f>
        <v>67.2</v>
      </c>
      <c r="AF361" s="1632"/>
      <c r="AG361" s="1604"/>
      <c r="AH361" s="1633">
        <f t="shared" si="261"/>
        <v>84</v>
      </c>
      <c r="AI361" s="1576">
        <f t="shared" si="262"/>
        <v>67.2</v>
      </c>
      <c r="AJ361" s="1630">
        <f t="shared" si="263"/>
        <v>84</v>
      </c>
      <c r="AK361" s="1605">
        <f t="shared" si="264"/>
        <v>67.2</v>
      </c>
      <c r="AL361" s="1645">
        <f t="shared" si="265"/>
        <v>84</v>
      </c>
      <c r="AM361" s="616">
        <f t="shared" si="266"/>
        <v>67.2</v>
      </c>
      <c r="AP361" s="105"/>
      <c r="AQ361" s="105"/>
    </row>
    <row r="362" spans="1:44">
      <c r="A362" s="202" t="s">
        <v>9</v>
      </c>
      <c r="B362" s="266" t="s">
        <v>575</v>
      </c>
      <c r="C362" s="254">
        <v>40</v>
      </c>
      <c r="D362" s="1422" t="s">
        <v>89</v>
      </c>
      <c r="E362" s="1423">
        <v>6.4</v>
      </c>
      <c r="F362" s="2824">
        <v>6.4</v>
      </c>
      <c r="G362" s="198" t="s">
        <v>101</v>
      </c>
      <c r="H362" s="249">
        <v>6.9</v>
      </c>
      <c r="I362" s="691">
        <v>6.9</v>
      </c>
      <c r="J362" s="2832" t="s">
        <v>423</v>
      </c>
      <c r="K362" s="131">
        <v>90.4</v>
      </c>
      <c r="L362" s="140">
        <v>80</v>
      </c>
      <c r="M362" s="90"/>
      <c r="N362" s="79" t="s">
        <v>74</v>
      </c>
      <c r="O362" s="1653">
        <f t="shared" ref="O362:T362" si="267">AB368</f>
        <v>143.92000000000002</v>
      </c>
      <c r="P362" s="1581">
        <f t="shared" si="267"/>
        <v>123.8</v>
      </c>
      <c r="Q362" s="1653">
        <f t="shared" si="267"/>
        <v>199.88</v>
      </c>
      <c r="R362" s="1581">
        <f t="shared" si="267"/>
        <v>160.03</v>
      </c>
      <c r="S362" s="1653">
        <f t="shared" si="267"/>
        <v>0</v>
      </c>
      <c r="T362" s="1581">
        <f t="shared" si="267"/>
        <v>0</v>
      </c>
      <c r="U362" s="1633">
        <f t="shared" si="248"/>
        <v>343.8</v>
      </c>
      <c r="V362" s="1576">
        <f t="shared" si="249"/>
        <v>283.83</v>
      </c>
      <c r="W362" s="1632">
        <f t="shared" si="250"/>
        <v>199.88</v>
      </c>
      <c r="X362" s="1572">
        <f t="shared" si="251"/>
        <v>160.03</v>
      </c>
      <c r="Y362" s="1728">
        <f t="shared" si="252"/>
        <v>343.8</v>
      </c>
      <c r="Z362" s="619">
        <f>P362+R362+T362</f>
        <v>283.83</v>
      </c>
      <c r="AA362" s="134" t="s">
        <v>95</v>
      </c>
      <c r="AB362" s="1632">
        <f>E360</f>
        <v>23.72</v>
      </c>
      <c r="AC362" s="1610">
        <f>F360</f>
        <v>20</v>
      </c>
      <c r="AD362" s="1632">
        <f>E368+K368+K379</f>
        <v>35.090000000000003</v>
      </c>
      <c r="AE362" s="1603">
        <f>F368+L368+L379</f>
        <v>29.4</v>
      </c>
      <c r="AF362" s="1632"/>
      <c r="AG362" s="1604"/>
      <c r="AH362" s="1633">
        <f t="shared" si="261"/>
        <v>58.81</v>
      </c>
      <c r="AI362" s="1576">
        <f t="shared" si="262"/>
        <v>49.4</v>
      </c>
      <c r="AJ362" s="1630">
        <f t="shared" si="263"/>
        <v>35.090000000000003</v>
      </c>
      <c r="AK362" s="1605">
        <f t="shared" si="264"/>
        <v>29.4</v>
      </c>
      <c r="AL362" s="1645">
        <f t="shared" si="265"/>
        <v>58.81</v>
      </c>
      <c r="AM362" s="616">
        <f t="shared" si="266"/>
        <v>49.4</v>
      </c>
      <c r="AO362" s="98" t="s">
        <v>808</v>
      </c>
      <c r="AP362" s="105"/>
      <c r="AQ362" s="105"/>
      <c r="AR362" t="s">
        <v>811</v>
      </c>
    </row>
    <row r="363" spans="1:44" ht="15" thickBot="1">
      <c r="A363" s="1862" t="s">
        <v>251</v>
      </c>
      <c r="B363" s="966"/>
      <c r="C363" s="1867">
        <f>C362+C361+C359+C357+C355+50+50</f>
        <v>620</v>
      </c>
      <c r="D363" s="1420" t="s">
        <v>91</v>
      </c>
      <c r="E363" s="262">
        <v>0.65</v>
      </c>
      <c r="F363" s="1421">
        <v>0.65</v>
      </c>
      <c r="G363" s="692" t="s">
        <v>53</v>
      </c>
      <c r="H363" s="2017">
        <v>0.5</v>
      </c>
      <c r="I363" s="2833">
        <v>0.5</v>
      </c>
      <c r="J363" s="48"/>
      <c r="K363" s="32"/>
      <c r="L363" s="63"/>
      <c r="M363" s="90"/>
      <c r="N363" s="79" t="s">
        <v>783</v>
      </c>
      <c r="O363" s="1653">
        <f t="shared" ref="O363:T363" si="268">AB372</f>
        <v>3.09</v>
      </c>
      <c r="P363" s="1667">
        <f t="shared" si="268"/>
        <v>3.09</v>
      </c>
      <c r="Q363" s="1653">
        <f t="shared" si="268"/>
        <v>4.32</v>
      </c>
      <c r="R363" s="1581">
        <f t="shared" si="268"/>
        <v>4.32</v>
      </c>
      <c r="S363" s="1653">
        <f t="shared" si="268"/>
        <v>0</v>
      </c>
      <c r="T363" s="1581">
        <f t="shared" si="268"/>
        <v>0</v>
      </c>
      <c r="U363" s="1633">
        <f t="shared" si="248"/>
        <v>7.41</v>
      </c>
      <c r="V363" s="1576">
        <f t="shared" si="249"/>
        <v>7.41</v>
      </c>
      <c r="W363" s="1632">
        <f t="shared" si="250"/>
        <v>4.32</v>
      </c>
      <c r="X363" s="1572">
        <f t="shared" si="251"/>
        <v>4.32</v>
      </c>
      <c r="Y363" s="1728">
        <f t="shared" si="252"/>
        <v>7.41</v>
      </c>
      <c r="Z363" s="619">
        <f t="shared" ref="Z363" si="269">P363+R363+T363</f>
        <v>7.41</v>
      </c>
      <c r="AA363" s="134" t="s">
        <v>72</v>
      </c>
      <c r="AB363" s="1632">
        <f>E359+H357</f>
        <v>29.8</v>
      </c>
      <c r="AC363" s="1608">
        <f>F359+I357</f>
        <v>23.8</v>
      </c>
      <c r="AD363" s="1632">
        <f>E367+H374+K366+K378</f>
        <v>73.100000000000009</v>
      </c>
      <c r="AE363" s="1603">
        <f>F367+I374+L366+L378</f>
        <v>58.43</v>
      </c>
      <c r="AF363" s="1632"/>
      <c r="AG363" s="1604"/>
      <c r="AH363" s="1633">
        <f t="shared" si="261"/>
        <v>102.9</v>
      </c>
      <c r="AI363" s="1576">
        <f t="shared" si="262"/>
        <v>82.23</v>
      </c>
      <c r="AJ363" s="1630">
        <f t="shared" si="263"/>
        <v>73.100000000000009</v>
      </c>
      <c r="AK363" s="1605">
        <f t="shared" si="264"/>
        <v>58.43</v>
      </c>
      <c r="AL363" s="1645">
        <f t="shared" si="265"/>
        <v>102.9</v>
      </c>
      <c r="AM363" s="616">
        <f t="shared" si="266"/>
        <v>82.23</v>
      </c>
      <c r="AO363" t="s">
        <v>809</v>
      </c>
      <c r="AP363" s="105"/>
      <c r="AQ363" s="105"/>
    </row>
    <row r="364" spans="1:44" ht="15" thickBot="1">
      <c r="A364" s="605"/>
      <c r="B364" s="370" t="s">
        <v>142</v>
      </c>
      <c r="C364" s="242"/>
      <c r="D364" s="1144" t="s">
        <v>203</v>
      </c>
      <c r="E364" s="124"/>
      <c r="F364" s="111"/>
      <c r="G364" s="1027" t="s">
        <v>806</v>
      </c>
      <c r="H364" s="112"/>
      <c r="I364" s="112"/>
      <c r="J364" s="2757" t="s">
        <v>812</v>
      </c>
      <c r="K364" s="2661"/>
      <c r="L364" s="2662"/>
      <c r="M364" s="90"/>
      <c r="N364" s="2610" t="s">
        <v>784</v>
      </c>
      <c r="O364" s="2623">
        <f>O362+O363</f>
        <v>147.01000000000002</v>
      </c>
      <c r="P364" s="2623">
        <f>SUM(P362:P363)</f>
        <v>126.89</v>
      </c>
      <c r="Q364" s="2609">
        <f>SUM(Q362:Q363)</f>
        <v>204.2</v>
      </c>
      <c r="R364" s="2609">
        <f>SUM(R362:R363)</f>
        <v>164.35</v>
      </c>
      <c r="S364" s="2609">
        <f>SUM(S362:S363)</f>
        <v>0</v>
      </c>
      <c r="T364" s="2609">
        <f>SUM(T362:T363)</f>
        <v>0</v>
      </c>
      <c r="U364" s="1633">
        <f t="shared" ref="U364:U388" si="270">O364+Q364</f>
        <v>351.21000000000004</v>
      </c>
      <c r="V364" s="1576">
        <f t="shared" ref="V364:V388" si="271">P364+R364</f>
        <v>291.24</v>
      </c>
      <c r="W364" s="1632">
        <f t="shared" ref="W364:W388" si="272">Q364+S364</f>
        <v>204.2</v>
      </c>
      <c r="X364" s="1572">
        <f t="shared" ref="X364:X388" si="273">R364+T364</f>
        <v>164.35</v>
      </c>
      <c r="Y364" s="1728">
        <f t="shared" ref="Y364:Y388" si="274">O364+Q364+S364</f>
        <v>351.21000000000004</v>
      </c>
      <c r="Z364" s="619">
        <f>P364+R364+T364</f>
        <v>291.24</v>
      </c>
      <c r="AA364" s="134" t="s">
        <v>80</v>
      </c>
      <c r="AB364" s="1632"/>
      <c r="AC364" s="1611"/>
      <c r="AD364" s="1632"/>
      <c r="AE364" s="1603"/>
      <c r="AF364" s="1632"/>
      <c r="AG364" s="1604"/>
      <c r="AH364" s="1633">
        <f t="shared" si="261"/>
        <v>0</v>
      </c>
      <c r="AI364" s="1576">
        <f t="shared" si="262"/>
        <v>0</v>
      </c>
      <c r="AJ364" s="1630">
        <f t="shared" si="263"/>
        <v>0</v>
      </c>
      <c r="AK364" s="1605">
        <f t="shared" si="264"/>
        <v>0</v>
      </c>
      <c r="AL364" s="1645">
        <f t="shared" si="265"/>
        <v>0</v>
      </c>
      <c r="AM364" s="616">
        <f t="shared" si="266"/>
        <v>0</v>
      </c>
      <c r="AN364" s="103"/>
      <c r="AO364" t="s">
        <v>810</v>
      </c>
      <c r="AP364" s="105"/>
      <c r="AQ364" s="105"/>
    </row>
    <row r="365" spans="1:44" ht="15" thickBot="1">
      <c r="A365" s="1188" t="s">
        <v>838</v>
      </c>
      <c r="B365" s="753" t="s">
        <v>821</v>
      </c>
      <c r="C365" s="1301">
        <v>80</v>
      </c>
      <c r="D365" s="997" t="s">
        <v>112</v>
      </c>
      <c r="E365" s="165" t="s">
        <v>113</v>
      </c>
      <c r="F365" s="166" t="s">
        <v>114</v>
      </c>
      <c r="G365" s="1007" t="s">
        <v>112</v>
      </c>
      <c r="H365" s="982" t="s">
        <v>113</v>
      </c>
      <c r="I365" s="1146" t="s">
        <v>114</v>
      </c>
      <c r="J365" s="132" t="s">
        <v>44</v>
      </c>
      <c r="K365" s="131">
        <v>102.8</v>
      </c>
      <c r="L365" s="1253">
        <v>76.47</v>
      </c>
      <c r="M365" s="90"/>
      <c r="N365" s="607" t="s">
        <v>76</v>
      </c>
      <c r="O365" s="1655">
        <f>AB377</f>
        <v>0</v>
      </c>
      <c r="P365" s="1579"/>
      <c r="Q365" s="1744">
        <f>AD377</f>
        <v>136.19999999999999</v>
      </c>
      <c r="R365" s="1575">
        <f>AE377</f>
        <v>120</v>
      </c>
      <c r="S365" s="1655">
        <f>AF377</f>
        <v>0</v>
      </c>
      <c r="T365" s="1575"/>
      <c r="U365" s="1633">
        <f t="shared" si="270"/>
        <v>136.19999999999999</v>
      </c>
      <c r="V365" s="1576">
        <f t="shared" si="271"/>
        <v>120</v>
      </c>
      <c r="W365" s="1632">
        <f t="shared" si="272"/>
        <v>136.19999999999999</v>
      </c>
      <c r="X365" s="1572">
        <f t="shared" si="273"/>
        <v>120</v>
      </c>
      <c r="Y365" s="1728">
        <f t="shared" si="274"/>
        <v>136.19999999999999</v>
      </c>
      <c r="Z365" s="619">
        <f t="shared" ref="Z365:Z388" si="275">P365+R365+T365</f>
        <v>120</v>
      </c>
      <c r="AA365" s="134" t="s">
        <v>150</v>
      </c>
      <c r="AB365" s="1632"/>
      <c r="AC365" s="1612"/>
      <c r="AD365" s="1632"/>
      <c r="AE365" s="1616"/>
      <c r="AF365" s="1632"/>
      <c r="AG365" s="1604"/>
      <c r="AH365" s="1633">
        <f t="shared" si="261"/>
        <v>0</v>
      </c>
      <c r="AI365" s="1576">
        <f t="shared" si="262"/>
        <v>0</v>
      </c>
      <c r="AJ365" s="1630">
        <f t="shared" si="263"/>
        <v>0</v>
      </c>
      <c r="AK365" s="1605">
        <f t="shared" si="264"/>
        <v>0</v>
      </c>
      <c r="AL365" s="1645">
        <f t="shared" si="265"/>
        <v>0</v>
      </c>
      <c r="AM365" s="616">
        <f t="shared" si="266"/>
        <v>0</v>
      </c>
      <c r="AP365" s="105"/>
      <c r="AQ365" s="105"/>
    </row>
    <row r="366" spans="1:44">
      <c r="A366" s="181"/>
      <c r="B366" s="2753" t="s">
        <v>804</v>
      </c>
      <c r="C366" s="1456"/>
      <c r="D366" s="1229" t="s">
        <v>819</v>
      </c>
      <c r="E366" s="1185">
        <v>20</v>
      </c>
      <c r="F366" s="1186">
        <v>20</v>
      </c>
      <c r="G366" s="132" t="s">
        <v>140</v>
      </c>
      <c r="H366" s="1185">
        <v>170.59</v>
      </c>
      <c r="I366" s="1186">
        <v>118</v>
      </c>
      <c r="J366" s="198" t="s">
        <v>72</v>
      </c>
      <c r="K366" s="276">
        <v>45.2</v>
      </c>
      <c r="L366" s="600">
        <v>36.11</v>
      </c>
      <c r="M366" s="90"/>
      <c r="N366" s="608" t="s">
        <v>116</v>
      </c>
      <c r="O366" s="1653">
        <f>K356</f>
        <v>20</v>
      </c>
      <c r="P366" s="1582">
        <f>L356</f>
        <v>20</v>
      </c>
      <c r="Q366" s="1653"/>
      <c r="R366" s="1582"/>
      <c r="S366" s="1653">
        <f>H382</f>
        <v>20</v>
      </c>
      <c r="T366" s="1582">
        <f>I382</f>
        <v>20</v>
      </c>
      <c r="U366" s="1633">
        <f t="shared" si="270"/>
        <v>20</v>
      </c>
      <c r="V366" s="1576">
        <f t="shared" si="271"/>
        <v>20</v>
      </c>
      <c r="W366" s="1632">
        <f t="shared" si="272"/>
        <v>20</v>
      </c>
      <c r="X366" s="1572">
        <f t="shared" si="273"/>
        <v>20</v>
      </c>
      <c r="Y366" s="1728">
        <f t="shared" si="274"/>
        <v>40</v>
      </c>
      <c r="Z366" s="619">
        <f t="shared" si="275"/>
        <v>40</v>
      </c>
      <c r="AA366" s="134" t="s">
        <v>147</v>
      </c>
      <c r="AB366" s="1632">
        <f>K362</f>
        <v>90.4</v>
      </c>
      <c r="AC366" s="1612">
        <f>L362</f>
        <v>80</v>
      </c>
      <c r="AD366" s="1632"/>
      <c r="AE366" s="1603"/>
      <c r="AF366" s="1632"/>
      <c r="AG366" s="1604"/>
      <c r="AH366" s="1633">
        <f t="shared" si="261"/>
        <v>90.4</v>
      </c>
      <c r="AI366" s="1576">
        <f t="shared" si="262"/>
        <v>80</v>
      </c>
      <c r="AJ366" s="1630">
        <f t="shared" si="263"/>
        <v>0</v>
      </c>
      <c r="AK366" s="1605">
        <f t="shared" si="264"/>
        <v>0</v>
      </c>
      <c r="AL366" s="1645">
        <f t="shared" si="265"/>
        <v>90.4</v>
      </c>
      <c r="AM366" s="616">
        <f t="shared" si="266"/>
        <v>80</v>
      </c>
      <c r="AP366" s="105"/>
      <c r="AQ366" s="105"/>
    </row>
    <row r="367" spans="1:44">
      <c r="A367" s="2752" t="s">
        <v>730</v>
      </c>
      <c r="B367" s="180" t="s">
        <v>822</v>
      </c>
      <c r="C367" s="2025">
        <v>250</v>
      </c>
      <c r="D367" s="203" t="s">
        <v>72</v>
      </c>
      <c r="E367" s="276">
        <v>12.5</v>
      </c>
      <c r="F367" s="1265">
        <v>10</v>
      </c>
      <c r="G367" s="198" t="s">
        <v>86</v>
      </c>
      <c r="H367" s="276">
        <v>6</v>
      </c>
      <c r="I367" s="1265">
        <v>6</v>
      </c>
      <c r="J367" s="2775" t="s">
        <v>846</v>
      </c>
      <c r="K367" s="10"/>
      <c r="L367" s="60"/>
      <c r="M367" s="559"/>
      <c r="N367" s="75" t="s">
        <v>152</v>
      </c>
      <c r="O367" s="1653">
        <f>AB382</f>
        <v>0</v>
      </c>
      <c r="P367" s="1575"/>
      <c r="Q367" s="1653">
        <f>AD382</f>
        <v>200</v>
      </c>
      <c r="R367" s="1575">
        <f>AE382</f>
        <v>200</v>
      </c>
      <c r="S367" s="1653">
        <f>AF382</f>
        <v>0</v>
      </c>
      <c r="T367" s="1575"/>
      <c r="U367" s="1633">
        <f t="shared" si="270"/>
        <v>200</v>
      </c>
      <c r="V367" s="1576">
        <f t="shared" si="271"/>
        <v>200</v>
      </c>
      <c r="W367" s="1632">
        <f t="shared" si="272"/>
        <v>200</v>
      </c>
      <c r="X367" s="1572">
        <f t="shared" si="273"/>
        <v>200</v>
      </c>
      <c r="Y367" s="1728">
        <f t="shared" si="274"/>
        <v>200</v>
      </c>
      <c r="Z367" s="619">
        <f t="shared" si="275"/>
        <v>200</v>
      </c>
      <c r="AA367" s="137" t="s">
        <v>187</v>
      </c>
      <c r="AB367" s="1632"/>
      <c r="AC367" s="1607"/>
      <c r="AD367" s="1632"/>
      <c r="AE367" s="1603"/>
      <c r="AF367" s="1632"/>
      <c r="AG367" s="1604"/>
      <c r="AH367" s="1633">
        <f t="shared" si="261"/>
        <v>0</v>
      </c>
      <c r="AI367" s="1576">
        <f t="shared" si="262"/>
        <v>0</v>
      </c>
      <c r="AJ367" s="1630">
        <f t="shared" si="263"/>
        <v>0</v>
      </c>
      <c r="AK367" s="1605">
        <f t="shared" si="264"/>
        <v>0</v>
      </c>
      <c r="AL367" s="1645">
        <f t="shared" si="265"/>
        <v>0</v>
      </c>
      <c r="AM367" s="616">
        <f t="shared" si="266"/>
        <v>0</v>
      </c>
      <c r="AP367" s="105"/>
      <c r="AQ367" s="105"/>
    </row>
    <row r="368" spans="1:44">
      <c r="A368" s="168" t="s">
        <v>807</v>
      </c>
      <c r="B368" s="285" t="s">
        <v>806</v>
      </c>
      <c r="C368" s="179">
        <v>100</v>
      </c>
      <c r="D368" s="203" t="s">
        <v>123</v>
      </c>
      <c r="E368" s="276">
        <v>12</v>
      </c>
      <c r="F368" s="1265">
        <v>10</v>
      </c>
      <c r="G368" s="199" t="s">
        <v>118</v>
      </c>
      <c r="H368" s="247">
        <v>4</v>
      </c>
      <c r="I368" s="1016">
        <v>4</v>
      </c>
      <c r="J368" s="198" t="s">
        <v>123</v>
      </c>
      <c r="K368" s="276">
        <v>21.42</v>
      </c>
      <c r="L368" s="600">
        <v>18</v>
      </c>
      <c r="M368" s="90"/>
      <c r="N368" s="203" t="s">
        <v>93</v>
      </c>
      <c r="O368" s="1653">
        <f>AB388</f>
        <v>95.1</v>
      </c>
      <c r="P368" s="1575">
        <f>AC388</f>
        <v>82.2</v>
      </c>
      <c r="Q368" s="1653">
        <f>AD388</f>
        <v>0</v>
      </c>
      <c r="R368" s="1575"/>
      <c r="S368" s="1653">
        <f>AF388</f>
        <v>0</v>
      </c>
      <c r="T368" s="1575"/>
      <c r="U368" s="1633">
        <f t="shared" si="270"/>
        <v>95.1</v>
      </c>
      <c r="V368" s="1576">
        <f t="shared" si="271"/>
        <v>82.2</v>
      </c>
      <c r="W368" s="1632">
        <f t="shared" si="272"/>
        <v>0</v>
      </c>
      <c r="X368" s="1572">
        <f t="shared" si="273"/>
        <v>0</v>
      </c>
      <c r="Y368" s="1728">
        <f t="shared" si="274"/>
        <v>95.1</v>
      </c>
      <c r="Z368" s="619">
        <f t="shared" si="275"/>
        <v>82.2</v>
      </c>
      <c r="AA368" s="191" t="s">
        <v>90</v>
      </c>
      <c r="AB368" s="1632">
        <f t="shared" ref="AB368:AG368" si="276">SUM(AB356:AB367)</f>
        <v>143.92000000000002</v>
      </c>
      <c r="AC368" s="1613">
        <f t="shared" si="276"/>
        <v>123.8</v>
      </c>
      <c r="AD368" s="1632">
        <f t="shared" si="276"/>
        <v>199.88</v>
      </c>
      <c r="AE368" s="1616">
        <f>SUM(AE356:AE367)</f>
        <v>160.03</v>
      </c>
      <c r="AF368" s="1632">
        <f t="shared" si="276"/>
        <v>0</v>
      </c>
      <c r="AG368" s="1604">
        <f t="shared" si="276"/>
        <v>0</v>
      </c>
      <c r="AH368" s="1633">
        <f t="shared" si="261"/>
        <v>343.8</v>
      </c>
      <c r="AI368" s="1576">
        <f t="shared" si="262"/>
        <v>283.83</v>
      </c>
      <c r="AJ368" s="1630">
        <f t="shared" si="263"/>
        <v>199.88</v>
      </c>
      <c r="AK368" s="1605">
        <f t="shared" si="264"/>
        <v>160.03</v>
      </c>
      <c r="AL368" s="1645">
        <f t="shared" si="265"/>
        <v>343.8</v>
      </c>
      <c r="AM368" s="616">
        <f t="shared" si="266"/>
        <v>283.83</v>
      </c>
      <c r="AO368" s="105"/>
      <c r="AP368" s="105"/>
      <c r="AQ368" s="105"/>
    </row>
    <row r="369" spans="1:55">
      <c r="A369" s="168" t="s">
        <v>813</v>
      </c>
      <c r="B369" s="285" t="s">
        <v>812</v>
      </c>
      <c r="C369" s="179">
        <v>180</v>
      </c>
      <c r="D369" s="203" t="s">
        <v>89</v>
      </c>
      <c r="E369" s="276">
        <v>5</v>
      </c>
      <c r="F369" s="1265">
        <v>5</v>
      </c>
      <c r="G369" s="263" t="s">
        <v>91</v>
      </c>
      <c r="H369" s="264">
        <v>0.5</v>
      </c>
      <c r="I369" s="1148">
        <v>0.5</v>
      </c>
      <c r="J369" s="2775" t="s">
        <v>847</v>
      </c>
      <c r="K369" s="10"/>
      <c r="L369" s="60"/>
      <c r="M369" s="90"/>
      <c r="N369" s="607" t="s">
        <v>360</v>
      </c>
      <c r="O369" s="1653">
        <f>AB385</f>
        <v>0</v>
      </c>
      <c r="P369" s="1579"/>
      <c r="Q369" s="1653">
        <f>AD385</f>
        <v>2.9449999999999998</v>
      </c>
      <c r="R369" s="1579">
        <f>AE385</f>
        <v>2.5</v>
      </c>
      <c r="S369" s="2766">
        <f>AF385</f>
        <v>135.28899999999999</v>
      </c>
      <c r="T369" s="1579">
        <f>AG385</f>
        <v>96</v>
      </c>
      <c r="U369" s="1633">
        <f t="shared" si="270"/>
        <v>2.9449999999999998</v>
      </c>
      <c r="V369" s="1576">
        <f t="shared" si="271"/>
        <v>2.5</v>
      </c>
      <c r="W369" s="1632">
        <f t="shared" si="272"/>
        <v>138.23399999999998</v>
      </c>
      <c r="X369" s="1572">
        <f t="shared" si="273"/>
        <v>98.5</v>
      </c>
      <c r="Y369" s="1728">
        <f t="shared" si="274"/>
        <v>138.23399999999998</v>
      </c>
      <c r="Z369" s="619">
        <f t="shared" si="275"/>
        <v>98.5</v>
      </c>
      <c r="AA369" s="1887" t="s">
        <v>148</v>
      </c>
      <c r="AB369" s="1896"/>
      <c r="AC369" s="1895"/>
      <c r="AD369" s="1896"/>
      <c r="AE369" s="1616"/>
      <c r="AF369" s="1896"/>
      <c r="AG369" s="1603"/>
      <c r="AH369" s="1897">
        <f t="shared" si="261"/>
        <v>0</v>
      </c>
      <c r="AI369" s="1616">
        <f t="shared" si="262"/>
        <v>0</v>
      </c>
      <c r="AJ369" s="1898">
        <f t="shared" si="263"/>
        <v>0</v>
      </c>
      <c r="AK369" s="1899">
        <f t="shared" si="264"/>
        <v>0</v>
      </c>
      <c r="AL369" s="1902">
        <f t="shared" si="265"/>
        <v>0</v>
      </c>
      <c r="AM369" s="1903">
        <f t="shared" si="266"/>
        <v>0</v>
      </c>
      <c r="AO369" s="211"/>
      <c r="AP369" s="105"/>
      <c r="AQ369" s="105"/>
    </row>
    <row r="370" spans="1:55" ht="15" thickBot="1">
      <c r="A370" s="202" t="s">
        <v>681</v>
      </c>
      <c r="B370" s="266" t="s">
        <v>501</v>
      </c>
      <c r="C370" s="254">
        <v>200</v>
      </c>
      <c r="D370" s="1191" t="s">
        <v>193</v>
      </c>
      <c r="E370" s="248">
        <v>0.01</v>
      </c>
      <c r="F370" s="366">
        <v>0.01</v>
      </c>
      <c r="G370" s="252"/>
      <c r="H370" s="246"/>
      <c r="I370" s="246"/>
      <c r="J370" s="198" t="s">
        <v>836</v>
      </c>
      <c r="K370" s="276">
        <v>7.69</v>
      </c>
      <c r="L370" s="600">
        <v>5</v>
      </c>
      <c r="M370" s="90"/>
      <c r="N370" s="607" t="s">
        <v>140</v>
      </c>
      <c r="O370" s="1653"/>
      <c r="P370" s="1579"/>
      <c r="Q370" s="1653">
        <f>H366</f>
        <v>170.59</v>
      </c>
      <c r="R370" s="1575">
        <f>I366</f>
        <v>118</v>
      </c>
      <c r="S370" s="1653"/>
      <c r="T370" s="1575"/>
      <c r="U370" s="1633">
        <f t="shared" si="270"/>
        <v>170.59</v>
      </c>
      <c r="V370" s="1576">
        <f t="shared" si="271"/>
        <v>118</v>
      </c>
      <c r="W370" s="1632">
        <f t="shared" si="272"/>
        <v>170.59</v>
      </c>
      <c r="X370" s="1572">
        <f t="shared" si="273"/>
        <v>118</v>
      </c>
      <c r="Y370" s="1728">
        <f t="shared" si="274"/>
        <v>170.59</v>
      </c>
      <c r="Z370" s="619">
        <f t="shared" si="275"/>
        <v>118</v>
      </c>
      <c r="AA370" s="1887" t="s">
        <v>146</v>
      </c>
      <c r="AB370" s="1896"/>
      <c r="AC370" s="1901"/>
      <c r="AD370" s="1896"/>
      <c r="AE370" s="1603"/>
      <c r="AF370" s="1896"/>
      <c r="AG370" s="1603"/>
      <c r="AH370" s="1897">
        <f t="shared" si="261"/>
        <v>0</v>
      </c>
      <c r="AI370" s="1616">
        <f t="shared" si="262"/>
        <v>0</v>
      </c>
      <c r="AJ370" s="1898">
        <f t="shared" si="263"/>
        <v>0</v>
      </c>
      <c r="AK370" s="1899">
        <f t="shared" si="264"/>
        <v>0</v>
      </c>
      <c r="AL370" s="1902">
        <f t="shared" si="265"/>
        <v>0</v>
      </c>
      <c r="AM370" s="1903">
        <f t="shared" si="266"/>
        <v>0</v>
      </c>
      <c r="AO370" s="133"/>
      <c r="AP370" s="105"/>
      <c r="AQ370" s="105"/>
    </row>
    <row r="371" spans="1:55">
      <c r="A371" s="202" t="s">
        <v>9</v>
      </c>
      <c r="B371" s="266" t="s">
        <v>10</v>
      </c>
      <c r="C371" s="254">
        <v>60</v>
      </c>
      <c r="D371" s="1191" t="s">
        <v>91</v>
      </c>
      <c r="E371" s="1424">
        <v>1</v>
      </c>
      <c r="F371" s="1427">
        <v>1</v>
      </c>
      <c r="G371" s="2755" t="s">
        <v>821</v>
      </c>
      <c r="H371" s="1308"/>
      <c r="I371" s="1308"/>
      <c r="J371" s="1303" t="s">
        <v>772</v>
      </c>
      <c r="K371" s="264">
        <v>45</v>
      </c>
      <c r="L371" s="270">
        <v>45</v>
      </c>
      <c r="M371" s="90"/>
      <c r="N371" s="607" t="s">
        <v>67</v>
      </c>
      <c r="O371" s="1653"/>
      <c r="P371" s="1575"/>
      <c r="Q371" s="1653"/>
      <c r="R371" s="1575"/>
      <c r="S371" s="1655"/>
      <c r="T371" s="1579"/>
      <c r="U371" s="1633">
        <f t="shared" si="270"/>
        <v>0</v>
      </c>
      <c r="V371" s="1576">
        <f t="shared" si="271"/>
        <v>0</v>
      </c>
      <c r="W371" s="1632">
        <f t="shared" si="272"/>
        <v>0</v>
      </c>
      <c r="X371" s="1572">
        <f t="shared" si="273"/>
        <v>0</v>
      </c>
      <c r="Y371" s="1728">
        <f t="shared" si="274"/>
        <v>0</v>
      </c>
      <c r="Z371" s="619">
        <f t="shared" si="275"/>
        <v>0</v>
      </c>
      <c r="AA371" s="135" t="s">
        <v>106</v>
      </c>
      <c r="AB371" s="1632">
        <f>E361</f>
        <v>3.09</v>
      </c>
      <c r="AC371" s="1608">
        <f>F361</f>
        <v>3.09</v>
      </c>
      <c r="AD371" s="1632">
        <f>K376</f>
        <v>4.32</v>
      </c>
      <c r="AE371" s="1603">
        <f>L376</f>
        <v>4.32</v>
      </c>
      <c r="AF371" s="1632"/>
      <c r="AG371" s="1604"/>
      <c r="AH371" s="1633">
        <f t="shared" si="261"/>
        <v>7.41</v>
      </c>
      <c r="AI371" s="1576">
        <f t="shared" si="262"/>
        <v>7.41</v>
      </c>
      <c r="AJ371" s="1630">
        <f t="shared" si="263"/>
        <v>4.32</v>
      </c>
      <c r="AK371" s="1605">
        <f t="shared" si="264"/>
        <v>4.32</v>
      </c>
      <c r="AL371" s="1645">
        <f t="shared" si="265"/>
        <v>7.41</v>
      </c>
      <c r="AM371" s="616">
        <f t="shared" si="266"/>
        <v>7.41</v>
      </c>
      <c r="AO371" s="105"/>
      <c r="AP371" s="105"/>
      <c r="AQ371" s="105"/>
    </row>
    <row r="372" spans="1:55" ht="15" thickBot="1">
      <c r="A372" s="202" t="s">
        <v>9</v>
      </c>
      <c r="B372" s="266" t="s">
        <v>575</v>
      </c>
      <c r="C372" s="254">
        <v>40</v>
      </c>
      <c r="D372" s="1905" t="s">
        <v>772</v>
      </c>
      <c r="E372" s="264">
        <v>250</v>
      </c>
      <c r="F372" s="1193">
        <v>250</v>
      </c>
      <c r="G372" s="2756" t="s">
        <v>804</v>
      </c>
      <c r="H372" s="210"/>
      <c r="I372" s="211"/>
      <c r="J372" s="199" t="s">
        <v>118</v>
      </c>
      <c r="K372" s="262">
        <v>8.1</v>
      </c>
      <c r="L372" s="2758">
        <v>8.1</v>
      </c>
      <c r="M372" s="90"/>
      <c r="N372" s="609" t="s">
        <v>60</v>
      </c>
      <c r="O372" s="1653">
        <f>H360</f>
        <v>23.1</v>
      </c>
      <c r="P372" s="1579">
        <f>I360</f>
        <v>23.1</v>
      </c>
      <c r="Q372" s="1653"/>
      <c r="R372" s="1598"/>
      <c r="S372" s="1653"/>
      <c r="T372" s="1584"/>
      <c r="U372" s="1633">
        <f t="shared" si="270"/>
        <v>23.1</v>
      </c>
      <c r="V372" s="1576">
        <f t="shared" si="271"/>
        <v>23.1</v>
      </c>
      <c r="W372" s="1632">
        <f t="shared" si="272"/>
        <v>0</v>
      </c>
      <c r="X372" s="1572">
        <f t="shared" si="273"/>
        <v>0</v>
      </c>
      <c r="Y372" s="1728">
        <f t="shared" si="274"/>
        <v>23.1</v>
      </c>
      <c r="Z372" s="619">
        <f t="shared" si="275"/>
        <v>23.1</v>
      </c>
      <c r="AA372" s="191" t="s">
        <v>781</v>
      </c>
      <c r="AB372" s="1632">
        <f t="shared" ref="AB372:AG372" si="277">SUM(AB369:AB371)</f>
        <v>3.09</v>
      </c>
      <c r="AC372" s="1613">
        <f t="shared" si="277"/>
        <v>3.09</v>
      </c>
      <c r="AD372" s="1632">
        <f t="shared" si="277"/>
        <v>4.32</v>
      </c>
      <c r="AE372" s="1603">
        <f t="shared" si="277"/>
        <v>4.32</v>
      </c>
      <c r="AF372" s="1632">
        <f t="shared" si="277"/>
        <v>0</v>
      </c>
      <c r="AG372" s="1604">
        <f t="shared" si="277"/>
        <v>0</v>
      </c>
      <c r="AH372" s="1633">
        <f t="shared" si="261"/>
        <v>7.41</v>
      </c>
      <c r="AI372" s="1576">
        <f t="shared" si="262"/>
        <v>7.41</v>
      </c>
      <c r="AJ372" s="1630">
        <f t="shared" si="263"/>
        <v>4.32</v>
      </c>
      <c r="AK372" s="1605">
        <f t="shared" si="264"/>
        <v>4.32</v>
      </c>
      <c r="AL372" s="1645">
        <f t="shared" si="265"/>
        <v>7.41</v>
      </c>
      <c r="AM372" s="616">
        <f t="shared" si="266"/>
        <v>7.41</v>
      </c>
      <c r="AP372" s="105"/>
      <c r="AQ372" s="105"/>
    </row>
    <row r="373" spans="1:55">
      <c r="A373" s="1812" t="s">
        <v>651</v>
      </c>
      <c r="B373" s="266" t="s">
        <v>650</v>
      </c>
      <c r="C373" s="254">
        <v>120</v>
      </c>
      <c r="D373" s="836" t="s">
        <v>278</v>
      </c>
      <c r="E373" s="247">
        <v>2.9449999999999998</v>
      </c>
      <c r="F373" s="251">
        <v>2.5</v>
      </c>
      <c r="G373" s="1433" t="s">
        <v>803</v>
      </c>
      <c r="H373" s="2754">
        <v>84</v>
      </c>
      <c r="I373" s="2771">
        <v>67.2</v>
      </c>
      <c r="J373" s="263" t="s">
        <v>199</v>
      </c>
      <c r="K373" s="264">
        <v>1.7999999999999999E-2</v>
      </c>
      <c r="L373" s="1011">
        <v>1.7999999999999999E-2</v>
      </c>
      <c r="M373" s="90"/>
      <c r="N373" s="130" t="s">
        <v>159</v>
      </c>
      <c r="O373" s="1653"/>
      <c r="P373" s="1575"/>
      <c r="Q373" s="1653"/>
      <c r="R373" s="1575"/>
      <c r="S373" s="1653"/>
      <c r="T373" s="1575"/>
      <c r="U373" s="1633">
        <f t="shared" si="270"/>
        <v>0</v>
      </c>
      <c r="V373" s="1576">
        <f t="shared" si="271"/>
        <v>0</v>
      </c>
      <c r="W373" s="1632">
        <f t="shared" si="272"/>
        <v>0</v>
      </c>
      <c r="X373" s="1572">
        <f t="shared" si="273"/>
        <v>0</v>
      </c>
      <c r="Y373" s="1729">
        <f t="shared" si="274"/>
        <v>0</v>
      </c>
      <c r="Z373" s="617">
        <f t="shared" si="275"/>
        <v>0</v>
      </c>
      <c r="AA373" s="607" t="s">
        <v>289</v>
      </c>
      <c r="AB373" s="1632"/>
      <c r="AC373" s="1571"/>
      <c r="AD373" s="1734">
        <f>E377</f>
        <v>136.19999999999999</v>
      </c>
      <c r="AE373" s="1572">
        <f>C373</f>
        <v>120</v>
      </c>
      <c r="AF373" s="1632"/>
      <c r="AG373" s="1572"/>
      <c r="AH373" s="1633">
        <f t="shared" ref="AH373:AH397" si="278">AB373+AD373</f>
        <v>136.19999999999999</v>
      </c>
      <c r="AI373" s="1576">
        <f t="shared" ref="AI373:AI397" si="279">AC373+AE373</f>
        <v>120</v>
      </c>
      <c r="AJ373" s="1632">
        <f t="shared" ref="AJ373:AJ397" si="280">AD373+AF373</f>
        <v>136.19999999999999</v>
      </c>
      <c r="AK373" s="1572">
        <f t="shared" ref="AK373:AK397" si="281">AE373+AG373</f>
        <v>120</v>
      </c>
      <c r="AL373" s="1631"/>
      <c r="AP373" s="105"/>
      <c r="AQ373" s="105"/>
    </row>
    <row r="374" spans="1:55" ht="15" thickBot="1">
      <c r="A374" s="102"/>
      <c r="B374" s="968"/>
      <c r="C374" s="101"/>
      <c r="D374" s="51" t="s">
        <v>848</v>
      </c>
      <c r="E374" s="247">
        <v>0.19600000000000001</v>
      </c>
      <c r="F374" s="251">
        <v>0.19600000000000001</v>
      </c>
      <c r="G374" s="1420" t="s">
        <v>72</v>
      </c>
      <c r="H374" s="265">
        <v>10</v>
      </c>
      <c r="I374" s="2772">
        <v>8</v>
      </c>
      <c r="J374" s="2770" t="s">
        <v>718</v>
      </c>
      <c r="K374" s="264">
        <v>41.4</v>
      </c>
      <c r="L374" s="841">
        <v>41.4</v>
      </c>
      <c r="M374" s="90"/>
      <c r="N374" s="130" t="s">
        <v>65</v>
      </c>
      <c r="O374" s="1653"/>
      <c r="P374" s="1585"/>
      <c r="Q374" s="1653"/>
      <c r="R374" s="1585"/>
      <c r="S374" s="1653"/>
      <c r="T374" s="1585"/>
      <c r="U374" s="1633">
        <f t="shared" si="270"/>
        <v>0</v>
      </c>
      <c r="V374" s="1576">
        <f t="shared" si="271"/>
        <v>0</v>
      </c>
      <c r="W374" s="1632">
        <f t="shared" si="272"/>
        <v>0</v>
      </c>
      <c r="X374" s="1572">
        <f t="shared" si="273"/>
        <v>0</v>
      </c>
      <c r="Y374" s="1729">
        <f t="shared" si="274"/>
        <v>0</v>
      </c>
      <c r="Z374" s="617">
        <f t="shared" si="275"/>
        <v>0</v>
      </c>
      <c r="AA374" s="240" t="s">
        <v>500</v>
      </c>
      <c r="AB374" s="1632"/>
      <c r="AC374" s="1588"/>
      <c r="AD374" s="1671"/>
      <c r="AE374" s="1588"/>
      <c r="AF374" s="1671"/>
      <c r="AG374" s="1588"/>
      <c r="AH374" s="1633">
        <f t="shared" si="278"/>
        <v>0</v>
      </c>
      <c r="AI374" s="1576">
        <f t="shared" si="279"/>
        <v>0</v>
      </c>
      <c r="AJ374" s="1632">
        <f t="shared" si="280"/>
        <v>0</v>
      </c>
      <c r="AK374" s="1572">
        <f t="shared" si="281"/>
        <v>0</v>
      </c>
      <c r="AL374" s="1631"/>
      <c r="AP374" s="105"/>
      <c r="AQ374" s="105"/>
    </row>
    <row r="375" spans="1:55" ht="15" thickBot="1">
      <c r="A375" s="102"/>
      <c r="B375" s="1515"/>
      <c r="C375" s="1329"/>
      <c r="D375" s="1137" t="s">
        <v>650</v>
      </c>
      <c r="E375" s="124"/>
      <c r="F375" s="111"/>
      <c r="G375" s="2780" t="s">
        <v>97</v>
      </c>
      <c r="H375" s="1440">
        <v>8</v>
      </c>
      <c r="I375" s="2773">
        <v>8</v>
      </c>
      <c r="J375" s="199" t="s">
        <v>118</v>
      </c>
      <c r="K375" s="262">
        <v>2</v>
      </c>
      <c r="L375" s="2758">
        <v>2</v>
      </c>
      <c r="M375" s="1155"/>
      <c r="N375" s="130" t="s">
        <v>46</v>
      </c>
      <c r="O375" s="1653"/>
      <c r="P375" s="1585"/>
      <c r="Q375" s="1653"/>
      <c r="R375" s="1597"/>
      <c r="S375" s="1653"/>
      <c r="T375" s="1585"/>
      <c r="U375" s="1633">
        <f t="shared" si="270"/>
        <v>0</v>
      </c>
      <c r="V375" s="1576">
        <f t="shared" si="271"/>
        <v>0</v>
      </c>
      <c r="W375" s="1632">
        <f t="shared" si="272"/>
        <v>0</v>
      </c>
      <c r="X375" s="1572">
        <f t="shared" si="273"/>
        <v>0</v>
      </c>
      <c r="Y375" s="1729">
        <f t="shared" si="274"/>
        <v>0</v>
      </c>
      <c r="Z375" s="617">
        <f t="shared" si="275"/>
        <v>0</v>
      </c>
      <c r="AA375" s="240" t="s">
        <v>620</v>
      </c>
      <c r="AB375" s="1632"/>
      <c r="AC375" s="1571"/>
      <c r="AD375" s="1671"/>
      <c r="AE375" s="1571"/>
      <c r="AF375" s="1671"/>
      <c r="AG375" s="1571"/>
      <c r="AH375" s="1633">
        <f t="shared" si="278"/>
        <v>0</v>
      </c>
      <c r="AI375" s="1576">
        <f t="shared" si="279"/>
        <v>0</v>
      </c>
      <c r="AJ375" s="1632">
        <f t="shared" si="280"/>
        <v>0</v>
      </c>
      <c r="AK375" s="1572">
        <f t="shared" si="281"/>
        <v>0</v>
      </c>
      <c r="AL375" s="1648"/>
      <c r="AM375" s="10"/>
      <c r="AP375" s="105"/>
      <c r="AQ375" s="105"/>
      <c r="AS375" s="105"/>
      <c r="AT375" s="1639"/>
      <c r="AU375" s="1566"/>
      <c r="AV375" s="1639"/>
      <c r="AW375" s="1566"/>
      <c r="AX375" s="1639"/>
      <c r="AY375" s="1566"/>
      <c r="AZ375" s="1639"/>
      <c r="BA375" s="1592"/>
      <c r="BB375" s="1636"/>
      <c r="BC375" s="1592"/>
    </row>
    <row r="376" spans="1:55" ht="15" thickBot="1">
      <c r="A376" s="102"/>
      <c r="B376" s="1515"/>
      <c r="C376" s="1329"/>
      <c r="D376" s="385" t="s">
        <v>112</v>
      </c>
      <c r="E376" s="165" t="s">
        <v>113</v>
      </c>
      <c r="F376" s="166" t="s">
        <v>114</v>
      </c>
      <c r="G376" s="2779" t="s">
        <v>49</v>
      </c>
      <c r="H376" s="262">
        <v>4</v>
      </c>
      <c r="I376" s="2774">
        <v>4</v>
      </c>
      <c r="J376" s="198" t="s">
        <v>106</v>
      </c>
      <c r="K376" s="276">
        <v>4.32</v>
      </c>
      <c r="L376" s="600">
        <v>4.32</v>
      </c>
      <c r="M376" s="1156"/>
      <c r="N376" s="130" t="s">
        <v>70</v>
      </c>
      <c r="O376" s="1653">
        <f>H362</f>
        <v>6.9</v>
      </c>
      <c r="P376" s="1595">
        <f>I362</f>
        <v>6.9</v>
      </c>
      <c r="Q376" s="1653">
        <f>K377</f>
        <v>1.53</v>
      </c>
      <c r="R376" s="1585">
        <f>L377</f>
        <v>1.53</v>
      </c>
      <c r="S376" s="1653"/>
      <c r="T376" s="1585"/>
      <c r="U376" s="1633">
        <f t="shared" si="270"/>
        <v>8.43</v>
      </c>
      <c r="V376" s="1576">
        <f t="shared" si="271"/>
        <v>8.43</v>
      </c>
      <c r="W376" s="1632">
        <f t="shared" si="272"/>
        <v>1.53</v>
      </c>
      <c r="X376" s="1572">
        <f t="shared" si="273"/>
        <v>1.53</v>
      </c>
      <c r="Y376" s="1729">
        <f t="shared" si="274"/>
        <v>8.43</v>
      </c>
      <c r="Z376" s="617">
        <f t="shared" si="275"/>
        <v>8.43</v>
      </c>
      <c r="AA376" s="240" t="s">
        <v>499</v>
      </c>
      <c r="AB376" s="1632"/>
      <c r="AC376" s="1588"/>
      <c r="AD376" s="1671"/>
      <c r="AE376" s="1588"/>
      <c r="AF376" s="1671"/>
      <c r="AG376" s="1588"/>
      <c r="AH376" s="1633">
        <f t="shared" si="278"/>
        <v>0</v>
      </c>
      <c r="AI376" s="1576">
        <f t="shared" si="279"/>
        <v>0</v>
      </c>
      <c r="AJ376" s="1632">
        <f t="shared" si="280"/>
        <v>0</v>
      </c>
      <c r="AK376" s="1572">
        <f t="shared" si="281"/>
        <v>0</v>
      </c>
      <c r="AL376" s="209"/>
      <c r="AM376" s="105"/>
      <c r="AP376" s="105"/>
      <c r="AQ376" s="105"/>
      <c r="AS376" s="97"/>
      <c r="AT376" s="105"/>
      <c r="AU376" s="105"/>
      <c r="AV376" s="105"/>
      <c r="AW376" s="105"/>
      <c r="AX376" s="105"/>
      <c r="AY376" s="105"/>
      <c r="AZ376" s="105"/>
    </row>
    <row r="377" spans="1:55">
      <c r="A377" s="102"/>
      <c r="B377" s="1515"/>
      <c r="C377" s="1329"/>
      <c r="D377" s="132" t="s">
        <v>289</v>
      </c>
      <c r="E377" s="1204">
        <v>136.19999999999999</v>
      </c>
      <c r="F377" s="1131">
        <v>120</v>
      </c>
      <c r="G377" s="203" t="s">
        <v>366</v>
      </c>
      <c r="H377" s="247">
        <v>0.1</v>
      </c>
      <c r="I377" s="204">
        <v>0.1</v>
      </c>
      <c r="J377" s="2770" t="s">
        <v>101</v>
      </c>
      <c r="K377" s="276">
        <v>1.53</v>
      </c>
      <c r="L377" s="600">
        <v>1.53</v>
      </c>
      <c r="M377" s="1155"/>
      <c r="N377" s="130" t="s">
        <v>89</v>
      </c>
      <c r="O377" s="1653">
        <f>H358+E362</f>
        <v>7.9</v>
      </c>
      <c r="P377" s="1579">
        <f>I358+F362</f>
        <v>7.9</v>
      </c>
      <c r="Q377" s="1653">
        <f>E369+H368+K372+K375</f>
        <v>19.100000000000001</v>
      </c>
      <c r="R377" s="1579">
        <f>F369+I368+L372+L375</f>
        <v>19.100000000000001</v>
      </c>
      <c r="S377" s="1653"/>
      <c r="T377" s="1579"/>
      <c r="U377" s="1633">
        <f t="shared" si="270"/>
        <v>27</v>
      </c>
      <c r="V377" s="1576">
        <f t="shared" si="271"/>
        <v>27</v>
      </c>
      <c r="W377" s="1632">
        <f t="shared" si="272"/>
        <v>19.100000000000001</v>
      </c>
      <c r="X377" s="1572">
        <f t="shared" si="273"/>
        <v>19.100000000000001</v>
      </c>
      <c r="Y377" s="1729">
        <f t="shared" si="274"/>
        <v>27</v>
      </c>
      <c r="Z377" s="617">
        <f t="shared" si="275"/>
        <v>27</v>
      </c>
      <c r="AA377" s="1673" t="s">
        <v>619</v>
      </c>
      <c r="AB377" s="1674">
        <f t="shared" ref="AB377:AG377" si="282">SUM(AB373:AB376)</f>
        <v>0</v>
      </c>
      <c r="AC377" s="1675">
        <f t="shared" si="282"/>
        <v>0</v>
      </c>
      <c r="AD377" s="1674">
        <f t="shared" si="282"/>
        <v>136.19999999999999</v>
      </c>
      <c r="AE377" s="1675">
        <f t="shared" si="282"/>
        <v>120</v>
      </c>
      <c r="AF377" s="1674">
        <f t="shared" si="282"/>
        <v>0</v>
      </c>
      <c r="AG377" s="1675">
        <f t="shared" si="282"/>
        <v>0</v>
      </c>
      <c r="AH377" s="1676">
        <f t="shared" si="278"/>
        <v>136.19999999999999</v>
      </c>
      <c r="AI377" s="1677">
        <f t="shared" si="279"/>
        <v>120</v>
      </c>
      <c r="AJ377" s="1678">
        <f t="shared" si="280"/>
        <v>136.19999999999999</v>
      </c>
      <c r="AK377" s="1604">
        <f t="shared" si="281"/>
        <v>120</v>
      </c>
      <c r="AL377" s="209"/>
      <c r="AM377" s="105"/>
      <c r="AP377" s="105"/>
      <c r="AQ377" s="105"/>
      <c r="AS377" s="103"/>
      <c r="AT377" s="105"/>
      <c r="AU377" s="105"/>
      <c r="AV377" s="105"/>
      <c r="AW377" s="105"/>
      <c r="AX377" s="105"/>
      <c r="AY377" s="105"/>
      <c r="AZ377" s="105"/>
    </row>
    <row r="378" spans="1:55">
      <c r="A378" s="50"/>
      <c r="B378" s="968"/>
      <c r="C378" s="10"/>
      <c r="D378" s="50"/>
      <c r="E378" s="10"/>
      <c r="F378" s="60"/>
      <c r="G378" s="203" t="s">
        <v>91</v>
      </c>
      <c r="H378" s="738">
        <v>0.3</v>
      </c>
      <c r="I378" s="204">
        <v>0.3</v>
      </c>
      <c r="J378" s="198" t="s">
        <v>72</v>
      </c>
      <c r="K378" s="276">
        <v>5.4</v>
      </c>
      <c r="L378" s="600">
        <v>4.32</v>
      </c>
      <c r="M378" s="1152"/>
      <c r="N378" s="130" t="s">
        <v>97</v>
      </c>
      <c r="O378" s="1653"/>
      <c r="P378" s="1575"/>
      <c r="Q378" s="1653">
        <f>H375</f>
        <v>8</v>
      </c>
      <c r="R378" s="1575">
        <f>I375</f>
        <v>8</v>
      </c>
      <c r="S378" s="1653">
        <f>E386</f>
        <v>4.8</v>
      </c>
      <c r="T378" s="1575">
        <f>F386</f>
        <v>4.8</v>
      </c>
      <c r="U378" s="1633">
        <f t="shared" si="270"/>
        <v>8</v>
      </c>
      <c r="V378" s="1576">
        <f t="shared" si="271"/>
        <v>8</v>
      </c>
      <c r="W378" s="1632">
        <f t="shared" si="272"/>
        <v>12.8</v>
      </c>
      <c r="X378" s="1572">
        <f t="shared" si="273"/>
        <v>12.8</v>
      </c>
      <c r="Y378" s="1729">
        <f t="shared" si="274"/>
        <v>12.8</v>
      </c>
      <c r="Z378" s="617">
        <f t="shared" si="275"/>
        <v>12.8</v>
      </c>
      <c r="AA378" s="607" t="s">
        <v>622</v>
      </c>
      <c r="AB378" s="1632"/>
      <c r="AC378" s="1571"/>
      <c r="AD378" s="1671"/>
      <c r="AE378" s="1571"/>
      <c r="AF378" s="1671"/>
      <c r="AG378" s="1571"/>
      <c r="AH378" s="1633">
        <f t="shared" si="278"/>
        <v>0</v>
      </c>
      <c r="AI378" s="1576">
        <f t="shared" si="279"/>
        <v>0</v>
      </c>
      <c r="AJ378" s="1632">
        <f t="shared" si="280"/>
        <v>0</v>
      </c>
      <c r="AK378" s="1572">
        <f t="shared" si="281"/>
        <v>0</v>
      </c>
      <c r="AL378" s="209"/>
      <c r="AM378" s="105"/>
      <c r="AP378" s="105"/>
      <c r="AQ378" s="105"/>
      <c r="AS378" s="103"/>
      <c r="AT378" s="105"/>
      <c r="AU378" s="105"/>
      <c r="AV378" s="105"/>
      <c r="AW378" s="105"/>
      <c r="AX378" s="105"/>
      <c r="AY378" s="105"/>
      <c r="AZ378" s="105"/>
    </row>
    <row r="379" spans="1:55" ht="15" thickBot="1">
      <c r="A379" s="1906" t="s">
        <v>239</v>
      </c>
      <c r="B379" s="851"/>
      <c r="C379" s="2786">
        <f>SUM(C365:C376)</f>
        <v>1030</v>
      </c>
      <c r="D379" s="48"/>
      <c r="E379" s="32"/>
      <c r="F379" s="63"/>
      <c r="G379" s="756" t="s">
        <v>88</v>
      </c>
      <c r="H379" s="264">
        <v>4</v>
      </c>
      <c r="I379" s="1148">
        <v>4</v>
      </c>
      <c r="J379" s="198" t="s">
        <v>123</v>
      </c>
      <c r="K379" s="276">
        <v>1.67</v>
      </c>
      <c r="L379" s="600">
        <v>1.4</v>
      </c>
      <c r="M379" s="90"/>
      <c r="N379" s="130" t="s">
        <v>213</v>
      </c>
      <c r="O379" s="1653">
        <f>P379/1000/0.04</f>
        <v>0</v>
      </c>
      <c r="P379" s="1579"/>
      <c r="Q379" s="1653"/>
      <c r="R379" s="1579"/>
      <c r="S379" s="1653">
        <v>15</v>
      </c>
      <c r="T379" s="1579">
        <f>F384</f>
        <v>6</v>
      </c>
      <c r="U379" s="1633">
        <f t="shared" si="270"/>
        <v>0</v>
      </c>
      <c r="V379" s="1576">
        <f t="shared" si="271"/>
        <v>0</v>
      </c>
      <c r="W379" s="1632">
        <f t="shared" si="272"/>
        <v>15</v>
      </c>
      <c r="X379" s="1572">
        <f t="shared" si="273"/>
        <v>6</v>
      </c>
      <c r="Y379" s="1729">
        <f t="shared" si="274"/>
        <v>15</v>
      </c>
      <c r="Z379" s="617">
        <f t="shared" si="275"/>
        <v>6</v>
      </c>
      <c r="AA379" s="240" t="s">
        <v>623</v>
      </c>
      <c r="AB379" s="1632"/>
      <c r="AC379" s="1588"/>
      <c r="AD379" s="1671">
        <f>C370</f>
        <v>200</v>
      </c>
      <c r="AE379" s="1588">
        <f>C370</f>
        <v>200</v>
      </c>
      <c r="AF379" s="1671"/>
      <c r="AG379" s="1588"/>
      <c r="AH379" s="1633">
        <f t="shared" si="278"/>
        <v>200</v>
      </c>
      <c r="AI379" s="1576">
        <f t="shared" si="279"/>
        <v>200</v>
      </c>
      <c r="AJ379" s="1632">
        <f t="shared" si="280"/>
        <v>200</v>
      </c>
      <c r="AK379" s="1572">
        <f t="shared" si="281"/>
        <v>200</v>
      </c>
      <c r="AL379" s="208"/>
      <c r="AM379" s="103"/>
      <c r="AP379" s="105"/>
      <c r="AQ379" s="105"/>
      <c r="AS379" s="103"/>
      <c r="AT379" s="105"/>
      <c r="AU379" s="105"/>
      <c r="AV379" s="105"/>
      <c r="AW379" s="105"/>
      <c r="AX379" s="105"/>
      <c r="AY379" s="105"/>
      <c r="AZ379" s="105"/>
    </row>
    <row r="380" spans="1:55" ht="15" thickBot="1">
      <c r="A380" s="605"/>
      <c r="B380" s="370" t="s">
        <v>287</v>
      </c>
      <c r="C380" s="1203"/>
      <c r="D380" s="2787" t="s">
        <v>823</v>
      </c>
      <c r="E380" s="1296"/>
      <c r="F380" s="989"/>
      <c r="G380" s="2810" t="s">
        <v>844</v>
      </c>
      <c r="H380" s="997"/>
      <c r="I380" s="997"/>
      <c r="J380" s="2770" t="s">
        <v>86</v>
      </c>
      <c r="K380" s="262">
        <v>1.8</v>
      </c>
      <c r="L380" s="2758">
        <v>1.8</v>
      </c>
      <c r="M380" s="90"/>
      <c r="N380" s="130" t="s">
        <v>49</v>
      </c>
      <c r="O380" s="1653">
        <f>K357</f>
        <v>10</v>
      </c>
      <c r="P380" s="1578">
        <f>L357</f>
        <v>10</v>
      </c>
      <c r="Q380" s="1653">
        <f>H376</f>
        <v>4</v>
      </c>
      <c r="R380" s="1578">
        <f>I376</f>
        <v>4</v>
      </c>
      <c r="S380" s="1653">
        <f>H383</f>
        <v>10</v>
      </c>
      <c r="T380" s="1578">
        <f>I383</f>
        <v>10</v>
      </c>
      <c r="U380" s="1633">
        <f t="shared" si="270"/>
        <v>14</v>
      </c>
      <c r="V380" s="1576">
        <f t="shared" si="271"/>
        <v>14</v>
      </c>
      <c r="W380" s="1632">
        <f t="shared" si="272"/>
        <v>14</v>
      </c>
      <c r="X380" s="1572">
        <f t="shared" si="273"/>
        <v>14</v>
      </c>
      <c r="Y380" s="1729">
        <f t="shared" si="274"/>
        <v>24</v>
      </c>
      <c r="Z380" s="617">
        <f t="shared" si="275"/>
        <v>24</v>
      </c>
      <c r="AA380" s="240" t="s">
        <v>624</v>
      </c>
      <c r="AB380" s="1632"/>
      <c r="AC380" s="1571"/>
      <c r="AD380" s="1671"/>
      <c r="AE380" s="1571"/>
      <c r="AF380" s="1671"/>
      <c r="AG380" s="1571"/>
      <c r="AH380" s="1633">
        <f t="shared" si="278"/>
        <v>0</v>
      </c>
      <c r="AI380" s="1576">
        <f t="shared" si="279"/>
        <v>0</v>
      </c>
      <c r="AJ380" s="1632">
        <f t="shared" si="280"/>
        <v>0</v>
      </c>
      <c r="AK380" s="1572">
        <f t="shared" si="281"/>
        <v>0</v>
      </c>
      <c r="AL380" s="209"/>
      <c r="AM380" s="105"/>
      <c r="AP380" s="105"/>
      <c r="AQ380" s="105"/>
      <c r="AS380" s="103"/>
      <c r="AT380" s="105"/>
      <c r="AU380" s="105"/>
      <c r="AV380" s="105"/>
      <c r="AW380" s="105"/>
      <c r="AX380" s="105"/>
      <c r="AY380" s="105"/>
      <c r="AZ380" s="105"/>
    </row>
    <row r="381" spans="1:55" ht="15" thickBot="1">
      <c r="A381" s="2811" t="s">
        <v>845</v>
      </c>
      <c r="B381" s="1513" t="s">
        <v>844</v>
      </c>
      <c r="C381" s="1517">
        <v>200</v>
      </c>
      <c r="D381" s="1223" t="s">
        <v>112</v>
      </c>
      <c r="E381" s="165" t="s">
        <v>113</v>
      </c>
      <c r="F381" s="166" t="s">
        <v>114</v>
      </c>
      <c r="G381" s="1139" t="s">
        <v>112</v>
      </c>
      <c r="H381" s="1014" t="s">
        <v>113</v>
      </c>
      <c r="I381" s="211" t="s">
        <v>114</v>
      </c>
      <c r="J381" s="198" t="s">
        <v>91</v>
      </c>
      <c r="K381" s="738">
        <v>0.9</v>
      </c>
      <c r="L381" s="250">
        <v>0.9</v>
      </c>
      <c r="M381" s="90"/>
      <c r="N381" s="130" t="s">
        <v>160</v>
      </c>
      <c r="O381" s="1653"/>
      <c r="P381" s="1575"/>
      <c r="Q381" s="1653"/>
      <c r="R381" s="1575"/>
      <c r="S381" s="1653"/>
      <c r="T381" s="1575"/>
      <c r="U381" s="1633">
        <f t="shared" si="270"/>
        <v>0</v>
      </c>
      <c r="V381" s="1576">
        <f t="shared" si="271"/>
        <v>0</v>
      </c>
      <c r="W381" s="1632">
        <f t="shared" si="272"/>
        <v>0</v>
      </c>
      <c r="X381" s="1572">
        <f t="shared" si="273"/>
        <v>0</v>
      </c>
      <c r="Y381" s="1732">
        <f t="shared" si="274"/>
        <v>0</v>
      </c>
      <c r="Z381" s="731">
        <f t="shared" si="275"/>
        <v>0</v>
      </c>
      <c r="AA381" s="1670" t="s">
        <v>625</v>
      </c>
      <c r="AB381" s="1632"/>
      <c r="AC381" s="1588"/>
      <c r="AD381" s="1671"/>
      <c r="AE381" s="1588"/>
      <c r="AF381" s="1671"/>
      <c r="AG381" s="1588"/>
      <c r="AH381" s="1633">
        <f t="shared" si="278"/>
        <v>0</v>
      </c>
      <c r="AI381" s="1576">
        <f t="shared" si="279"/>
        <v>0</v>
      </c>
      <c r="AJ381" s="1632">
        <f t="shared" si="280"/>
        <v>0</v>
      </c>
      <c r="AK381" s="1572">
        <f t="shared" si="281"/>
        <v>0</v>
      </c>
      <c r="AL381" s="209"/>
      <c r="AM381" s="105"/>
      <c r="AP381" s="105"/>
      <c r="AQ381" s="105"/>
      <c r="AS381" s="103"/>
      <c r="AT381" s="105"/>
      <c r="AU381" s="105"/>
      <c r="AV381" s="105"/>
      <c r="AW381" s="105"/>
      <c r="AX381" s="105"/>
      <c r="AY381" s="105"/>
      <c r="AZ381" s="105"/>
    </row>
    <row r="382" spans="1:55">
      <c r="A382" s="621" t="s">
        <v>824</v>
      </c>
      <c r="B382" s="1513" t="s">
        <v>823</v>
      </c>
      <c r="C382" s="1959">
        <v>120</v>
      </c>
      <c r="D382" s="136" t="s">
        <v>828</v>
      </c>
      <c r="E382" s="1338">
        <v>135.28899999999999</v>
      </c>
      <c r="F382" s="2764">
        <v>96</v>
      </c>
      <c r="G382" s="132" t="s">
        <v>814</v>
      </c>
      <c r="H382" s="131">
        <v>20</v>
      </c>
      <c r="I382" s="1015">
        <v>20</v>
      </c>
      <c r="J382" s="50"/>
      <c r="K382" s="10"/>
      <c r="L382" s="60"/>
      <c r="M382" s="90"/>
      <c r="N382" s="130" t="s">
        <v>51</v>
      </c>
      <c r="O382" s="1653"/>
      <c r="P382" s="1575"/>
      <c r="Q382" s="1653"/>
      <c r="R382" s="1575"/>
      <c r="S382" s="1653"/>
      <c r="T382" s="1575"/>
      <c r="U382" s="1633">
        <f t="shared" si="270"/>
        <v>0</v>
      </c>
      <c r="V382" s="1576">
        <f t="shared" si="271"/>
        <v>0</v>
      </c>
      <c r="W382" s="1632">
        <f t="shared" si="272"/>
        <v>0</v>
      </c>
      <c r="X382" s="1572">
        <f t="shared" si="273"/>
        <v>0</v>
      </c>
      <c r="Y382" s="1729">
        <f t="shared" si="274"/>
        <v>0</v>
      </c>
      <c r="Z382" s="617">
        <f t="shared" si="275"/>
        <v>0</v>
      </c>
      <c r="AA382" s="1679" t="s">
        <v>621</v>
      </c>
      <c r="AB382" s="1680">
        <f t="shared" ref="AB382:AG382" si="283">SUM(AB378:AB381)</f>
        <v>0</v>
      </c>
      <c r="AC382" s="1681">
        <f t="shared" si="283"/>
        <v>0</v>
      </c>
      <c r="AD382" s="1680">
        <f t="shared" si="283"/>
        <v>200</v>
      </c>
      <c r="AE382" s="1681">
        <f t="shared" si="283"/>
        <v>200</v>
      </c>
      <c r="AF382" s="1680">
        <f t="shared" si="283"/>
        <v>0</v>
      </c>
      <c r="AG382" s="1681">
        <f t="shared" si="283"/>
        <v>0</v>
      </c>
      <c r="AH382" s="1682">
        <f t="shared" si="278"/>
        <v>200</v>
      </c>
      <c r="AI382" s="1683">
        <f t="shared" si="279"/>
        <v>200</v>
      </c>
      <c r="AJ382" s="1684">
        <f t="shared" si="280"/>
        <v>200</v>
      </c>
      <c r="AK382" s="1685">
        <f t="shared" si="281"/>
        <v>200</v>
      </c>
      <c r="AL382" s="209"/>
      <c r="AM382" s="105"/>
      <c r="AP382" s="105"/>
      <c r="AQ382" s="105"/>
      <c r="AS382" s="100"/>
      <c r="AT382" s="105"/>
      <c r="AU382" s="105"/>
      <c r="AV382" s="105"/>
      <c r="AW382" s="105"/>
      <c r="AX382" s="105"/>
      <c r="AY382" s="105"/>
      <c r="AZ382" s="105"/>
    </row>
    <row r="383" spans="1:55">
      <c r="A383" s="202" t="s">
        <v>9</v>
      </c>
      <c r="B383" s="507" t="s">
        <v>575</v>
      </c>
      <c r="C383" s="354">
        <v>40</v>
      </c>
      <c r="D383" s="199" t="s">
        <v>829</v>
      </c>
      <c r="E383" s="247">
        <v>24</v>
      </c>
      <c r="F383" s="751">
        <v>24</v>
      </c>
      <c r="G383" s="198" t="s">
        <v>49</v>
      </c>
      <c r="H383" s="247">
        <v>10</v>
      </c>
      <c r="I383" s="1016">
        <v>10</v>
      </c>
      <c r="J383" s="50"/>
      <c r="K383" s="10"/>
      <c r="L383" s="60"/>
      <c r="M383" s="90"/>
      <c r="N383" s="130" t="s">
        <v>158</v>
      </c>
      <c r="O383" s="1653"/>
      <c r="P383" s="1575"/>
      <c r="Q383" s="1653"/>
      <c r="R383" s="1575"/>
      <c r="S383" s="1653"/>
      <c r="T383" s="1575"/>
      <c r="U383" s="1633">
        <f t="shared" si="270"/>
        <v>0</v>
      </c>
      <c r="V383" s="1576">
        <f t="shared" si="271"/>
        <v>0</v>
      </c>
      <c r="W383" s="1632">
        <f t="shared" si="272"/>
        <v>0</v>
      </c>
      <c r="X383" s="1572">
        <f t="shared" si="273"/>
        <v>0</v>
      </c>
      <c r="Y383" s="1729">
        <f t="shared" si="274"/>
        <v>0</v>
      </c>
      <c r="Z383" s="617">
        <f t="shared" si="275"/>
        <v>0</v>
      </c>
      <c r="AA383" s="1686" t="s">
        <v>115</v>
      </c>
      <c r="AB383" s="1671"/>
      <c r="AC383" s="1571"/>
      <c r="AD383" s="1671"/>
      <c r="AE383" s="1571"/>
      <c r="AF383" s="1671"/>
      <c r="AG383" s="1571"/>
      <c r="AH383" s="1633">
        <f t="shared" si="278"/>
        <v>0</v>
      </c>
      <c r="AI383" s="1576">
        <f t="shared" si="279"/>
        <v>0</v>
      </c>
      <c r="AJ383" s="1632">
        <f t="shared" si="280"/>
        <v>0</v>
      </c>
      <c r="AK383" s="1572">
        <f t="shared" si="281"/>
        <v>0</v>
      </c>
      <c r="AL383" s="209"/>
      <c r="AM383" s="105"/>
      <c r="AP383" s="105"/>
      <c r="AQ383" s="105"/>
      <c r="AS383" s="100"/>
      <c r="AT383" s="105"/>
      <c r="AU383" s="105"/>
      <c r="AV383" s="105"/>
      <c r="AW383" s="105"/>
      <c r="AX383" s="105"/>
      <c r="AY383" s="105"/>
      <c r="AZ383" s="105"/>
    </row>
    <row r="384" spans="1:55">
      <c r="A384" s="102"/>
      <c r="B384" s="1515"/>
      <c r="C384" s="1518"/>
      <c r="D384" s="2763" t="s">
        <v>830</v>
      </c>
      <c r="E384" s="247" t="s">
        <v>831</v>
      </c>
      <c r="F384" s="751">
        <v>6</v>
      </c>
      <c r="G384" s="198" t="s">
        <v>165</v>
      </c>
      <c r="H384" s="247">
        <v>8</v>
      </c>
      <c r="I384" s="691">
        <v>8</v>
      </c>
      <c r="J384" s="50"/>
      <c r="K384" s="10"/>
      <c r="L384" s="60"/>
      <c r="M384" s="90"/>
      <c r="N384" s="130" t="s">
        <v>157</v>
      </c>
      <c r="O384" s="1653"/>
      <c r="P384" s="1586"/>
      <c r="Q384" s="1653"/>
      <c r="R384" s="1586"/>
      <c r="S384" s="1653"/>
      <c r="T384" s="1586"/>
      <c r="U384" s="1633">
        <f t="shared" si="270"/>
        <v>0</v>
      </c>
      <c r="V384" s="1576">
        <f t="shared" si="271"/>
        <v>0</v>
      </c>
      <c r="W384" s="1632">
        <f t="shared" si="272"/>
        <v>0</v>
      </c>
      <c r="X384" s="1572">
        <f t="shared" si="273"/>
        <v>0</v>
      </c>
      <c r="Y384" s="1729">
        <f t="shared" si="274"/>
        <v>0</v>
      </c>
      <c r="Z384" s="617">
        <f t="shared" si="275"/>
        <v>0</v>
      </c>
      <c r="AA384" s="1686" t="s">
        <v>334</v>
      </c>
      <c r="AB384" s="1671"/>
      <c r="AC384" s="1588"/>
      <c r="AD384" s="1671">
        <f>E373</f>
        <v>2.9449999999999998</v>
      </c>
      <c r="AE384" s="1588">
        <f>F373</f>
        <v>2.5</v>
      </c>
      <c r="AF384" s="1704">
        <f>E382</f>
        <v>135.28899999999999</v>
      </c>
      <c r="AG384" s="1705">
        <f>F382</f>
        <v>96</v>
      </c>
      <c r="AH384" s="1702">
        <f t="shared" si="278"/>
        <v>2.9449999999999998</v>
      </c>
      <c r="AI384" s="1712">
        <f t="shared" si="279"/>
        <v>2.5</v>
      </c>
      <c r="AJ384" s="1671">
        <f t="shared" si="280"/>
        <v>138.23399999999998</v>
      </c>
      <c r="AK384" s="1571">
        <f t="shared" si="281"/>
        <v>98.5</v>
      </c>
      <c r="AL384" s="209"/>
      <c r="AM384" s="105"/>
      <c r="AP384" s="105"/>
      <c r="AQ384" s="105"/>
      <c r="AS384" s="100"/>
      <c r="AT384" s="105"/>
      <c r="AU384" s="105"/>
      <c r="AV384" s="105"/>
      <c r="AW384" s="105"/>
      <c r="AX384" s="105"/>
      <c r="AY384" s="105"/>
      <c r="AZ384" s="105"/>
    </row>
    <row r="385" spans="1:52">
      <c r="A385" s="102"/>
      <c r="B385" s="1515"/>
      <c r="C385" s="1518"/>
      <c r="D385" s="198" t="s">
        <v>91</v>
      </c>
      <c r="E385" s="738">
        <v>0.36</v>
      </c>
      <c r="F385" s="250">
        <v>0.36</v>
      </c>
      <c r="G385" s="263" t="s">
        <v>88</v>
      </c>
      <c r="H385" s="264">
        <v>200</v>
      </c>
      <c r="I385" s="1148">
        <v>200</v>
      </c>
      <c r="J385" s="50"/>
      <c r="K385" s="10"/>
      <c r="L385" s="60"/>
      <c r="M385" s="90"/>
      <c r="N385" s="130" t="s">
        <v>83</v>
      </c>
      <c r="O385" s="1653"/>
      <c r="P385" s="1586"/>
      <c r="Q385" s="1653"/>
      <c r="R385" s="1586"/>
      <c r="S385" s="1653"/>
      <c r="T385" s="1586"/>
      <c r="U385" s="1633">
        <f t="shared" si="270"/>
        <v>0</v>
      </c>
      <c r="V385" s="1576">
        <f t="shared" si="271"/>
        <v>0</v>
      </c>
      <c r="W385" s="1632">
        <f t="shared" si="272"/>
        <v>0</v>
      </c>
      <c r="X385" s="1572">
        <f t="shared" si="273"/>
        <v>0</v>
      </c>
      <c r="Y385" s="1729">
        <f t="shared" si="274"/>
        <v>0</v>
      </c>
      <c r="Z385" s="617">
        <f t="shared" si="275"/>
        <v>0</v>
      </c>
      <c r="AA385" s="1687" t="s">
        <v>611</v>
      </c>
      <c r="AB385" s="1688">
        <f t="shared" ref="AB385:AG385" si="284">SUM(AB383:AB384)</f>
        <v>0</v>
      </c>
      <c r="AC385" s="1689">
        <f t="shared" si="284"/>
        <v>0</v>
      </c>
      <c r="AD385" s="1688">
        <f t="shared" si="284"/>
        <v>2.9449999999999998</v>
      </c>
      <c r="AE385" s="1689">
        <f t="shared" si="284"/>
        <v>2.5</v>
      </c>
      <c r="AF385" s="1688">
        <f t="shared" si="284"/>
        <v>135.28899999999999</v>
      </c>
      <c r="AG385" s="1689">
        <f t="shared" si="284"/>
        <v>96</v>
      </c>
      <c r="AH385" s="1690">
        <f t="shared" si="278"/>
        <v>2.9449999999999998</v>
      </c>
      <c r="AI385" s="1691">
        <f t="shared" si="279"/>
        <v>2.5</v>
      </c>
      <c r="AJ385" s="1692">
        <f t="shared" si="280"/>
        <v>138.23399999999998</v>
      </c>
      <c r="AK385" s="1693">
        <f t="shared" si="281"/>
        <v>98.5</v>
      </c>
      <c r="AL385" s="209"/>
      <c r="AM385" s="105"/>
      <c r="AP385" s="105"/>
      <c r="AQ385" s="105"/>
      <c r="AS385" s="100"/>
      <c r="AT385" s="105"/>
      <c r="AU385" s="105"/>
      <c r="AV385" s="105"/>
      <c r="AW385" s="105"/>
      <c r="AX385" s="105"/>
      <c r="AY385" s="105"/>
      <c r="AZ385" s="105"/>
    </row>
    <row r="386" spans="1:52" ht="15" thickBot="1">
      <c r="A386" s="1906" t="s">
        <v>312</v>
      </c>
      <c r="B386" s="1516"/>
      <c r="C386" s="2018">
        <f>SUM(C381:C385)</f>
        <v>360</v>
      </c>
      <c r="D386" s="2765" t="s">
        <v>97</v>
      </c>
      <c r="E386" s="819">
        <v>4.8</v>
      </c>
      <c r="F386" s="1026">
        <v>4.8</v>
      </c>
      <c r="G386" s="252"/>
      <c r="H386" s="246"/>
      <c r="I386" s="246"/>
      <c r="J386" s="48"/>
      <c r="K386" s="32"/>
      <c r="L386" s="63"/>
      <c r="M386" s="90"/>
      <c r="N386" s="130" t="s">
        <v>53</v>
      </c>
      <c r="O386" s="1653">
        <f>H363+E363</f>
        <v>1.1499999999999999</v>
      </c>
      <c r="P386" s="1586">
        <f>I363+F363</f>
        <v>1.1499999999999999</v>
      </c>
      <c r="Q386" s="1653">
        <f>E371+H369+K381+H378</f>
        <v>2.6999999999999997</v>
      </c>
      <c r="R386" s="1586">
        <f>F371+I369+L381+I378</f>
        <v>2.6999999999999997</v>
      </c>
      <c r="S386" s="1653">
        <f>E385</f>
        <v>0.36</v>
      </c>
      <c r="T386" s="1586">
        <f>F385</f>
        <v>0.36</v>
      </c>
      <c r="U386" s="1633">
        <f t="shared" si="270"/>
        <v>3.8499999999999996</v>
      </c>
      <c r="V386" s="1576">
        <f t="shared" si="271"/>
        <v>3.8499999999999996</v>
      </c>
      <c r="W386" s="1632">
        <f t="shared" si="272"/>
        <v>3.0599999999999996</v>
      </c>
      <c r="X386" s="1572">
        <f t="shared" si="273"/>
        <v>3.0599999999999996</v>
      </c>
      <c r="Y386" s="1729">
        <f t="shared" si="274"/>
        <v>4.21</v>
      </c>
      <c r="Z386" s="617">
        <f t="shared" si="275"/>
        <v>4.21</v>
      </c>
      <c r="AA386" s="1686" t="s">
        <v>335</v>
      </c>
      <c r="AB386" s="1671">
        <f>H355</f>
        <v>95.1</v>
      </c>
      <c r="AC386" s="1588">
        <f>I355</f>
        <v>82.2</v>
      </c>
      <c r="AD386" s="1671"/>
      <c r="AE386" s="1588"/>
      <c r="AF386" s="1671"/>
      <c r="AG386" s="1588"/>
      <c r="AH386" s="1702">
        <f t="shared" si="278"/>
        <v>95.1</v>
      </c>
      <c r="AI386" s="1712">
        <f t="shared" si="279"/>
        <v>82.2</v>
      </c>
      <c r="AJ386" s="1671">
        <f t="shared" si="280"/>
        <v>0</v>
      </c>
      <c r="AK386" s="1571">
        <f t="shared" si="281"/>
        <v>0</v>
      </c>
      <c r="AL386" s="209"/>
      <c r="AM386" s="105"/>
      <c r="AP386" s="105"/>
      <c r="AQ386" s="105"/>
      <c r="AS386" s="100"/>
      <c r="AT386" s="105"/>
      <c r="AU386" s="105"/>
      <c r="AV386" s="105"/>
      <c r="AW386" s="105"/>
      <c r="AX386" s="105"/>
      <c r="AY386" s="105"/>
      <c r="AZ386" s="105"/>
    </row>
    <row r="387" spans="1:52">
      <c r="D387" s="100"/>
      <c r="E387" s="113"/>
      <c r="F387" s="146"/>
      <c r="M387" s="90"/>
      <c r="N387" s="130" t="s">
        <v>133</v>
      </c>
      <c r="O387" s="1653"/>
      <c r="P387" s="1586"/>
      <c r="Q387" s="1653"/>
      <c r="R387" s="1586"/>
      <c r="S387" s="1653">
        <f>H384</f>
        <v>8</v>
      </c>
      <c r="T387" s="1586">
        <f>I384</f>
        <v>8</v>
      </c>
      <c r="U387" s="1633">
        <f t="shared" si="270"/>
        <v>0</v>
      </c>
      <c r="V387" s="1576">
        <f t="shared" si="271"/>
        <v>0</v>
      </c>
      <c r="W387" s="1632">
        <f t="shared" si="272"/>
        <v>8</v>
      </c>
      <c r="X387" s="1572">
        <f t="shared" si="273"/>
        <v>8</v>
      </c>
      <c r="Y387" s="1729">
        <f t="shared" si="274"/>
        <v>8</v>
      </c>
      <c r="Z387" s="617">
        <f t="shared" si="275"/>
        <v>8</v>
      </c>
      <c r="AA387" s="1686" t="s">
        <v>175</v>
      </c>
      <c r="AB387" s="1671"/>
      <c r="AC387" s="1588"/>
      <c r="AD387" s="1671"/>
      <c r="AE387" s="1588"/>
      <c r="AF387" s="1671"/>
      <c r="AG387" s="1588"/>
      <c r="AH387" s="1702">
        <f t="shared" si="278"/>
        <v>0</v>
      </c>
      <c r="AI387" s="1712">
        <f t="shared" si="279"/>
        <v>0</v>
      </c>
      <c r="AJ387" s="1671">
        <f t="shared" si="280"/>
        <v>0</v>
      </c>
      <c r="AK387" s="1571">
        <f t="shared" si="281"/>
        <v>0</v>
      </c>
      <c r="AL387" s="209"/>
      <c r="AM387" s="105"/>
      <c r="AP387" s="105"/>
      <c r="AQ387" s="105"/>
      <c r="AS387" s="100"/>
      <c r="AT387" s="105"/>
      <c r="AU387" s="105"/>
      <c r="AV387" s="105"/>
      <c r="AW387" s="105"/>
      <c r="AX387" s="105"/>
      <c r="AY387" s="105"/>
      <c r="AZ387" s="105"/>
    </row>
    <row r="388" spans="1:52">
      <c r="M388" s="90"/>
      <c r="N388" s="422" t="s">
        <v>201</v>
      </c>
      <c r="O388" s="1668">
        <f t="shared" ref="O388:T388" si="285">O389+O390+O391+O392</f>
        <v>0.2</v>
      </c>
      <c r="P388" s="1587">
        <f t="shared" si="285"/>
        <v>0.2</v>
      </c>
      <c r="Q388" s="1668">
        <f t="shared" si="285"/>
        <v>0.32400000000000001</v>
      </c>
      <c r="R388" s="1587">
        <f t="shared" si="285"/>
        <v>0.32400000000000001</v>
      </c>
      <c r="S388" s="1668">
        <f t="shared" si="285"/>
        <v>0</v>
      </c>
      <c r="T388" s="1587">
        <f t="shared" si="285"/>
        <v>0</v>
      </c>
      <c r="U388" s="1633">
        <f t="shared" si="270"/>
        <v>0.52400000000000002</v>
      </c>
      <c r="V388" s="1576">
        <f t="shared" si="271"/>
        <v>0.52400000000000002</v>
      </c>
      <c r="W388" s="1726">
        <f t="shared" si="272"/>
        <v>0.32400000000000001</v>
      </c>
      <c r="X388" s="1593">
        <f t="shared" si="273"/>
        <v>0.32400000000000001</v>
      </c>
      <c r="Y388" s="1729">
        <f t="shared" si="274"/>
        <v>0.52400000000000002</v>
      </c>
      <c r="Z388" s="617">
        <f t="shared" si="275"/>
        <v>0.52400000000000002</v>
      </c>
      <c r="AA388" s="1694" t="s">
        <v>71</v>
      </c>
      <c r="AB388" s="1695">
        <f t="shared" ref="AB388:AG388" si="286">SUM(AB386:AB387)</f>
        <v>95.1</v>
      </c>
      <c r="AC388" s="1696">
        <f t="shared" si="286"/>
        <v>82.2</v>
      </c>
      <c r="AD388" s="1695">
        <f t="shared" si="286"/>
        <v>0</v>
      </c>
      <c r="AE388" s="1696">
        <f t="shared" si="286"/>
        <v>0</v>
      </c>
      <c r="AF388" s="1695">
        <f t="shared" si="286"/>
        <v>0</v>
      </c>
      <c r="AG388" s="1696">
        <f t="shared" si="286"/>
        <v>0</v>
      </c>
      <c r="AH388" s="1697">
        <f t="shared" si="278"/>
        <v>95.1</v>
      </c>
      <c r="AI388" s="1698">
        <f t="shared" si="279"/>
        <v>82.2</v>
      </c>
      <c r="AJ388" s="1699">
        <f t="shared" si="280"/>
        <v>0</v>
      </c>
      <c r="AK388" s="1700">
        <f t="shared" si="281"/>
        <v>0</v>
      </c>
      <c r="AL388" s="209"/>
      <c r="AM388" s="105"/>
      <c r="AP388" s="105"/>
      <c r="AQ388" s="105"/>
      <c r="AS388" s="100"/>
      <c r="AT388" s="105"/>
      <c r="AU388" s="105"/>
      <c r="AV388" s="105"/>
      <c r="AW388" s="105"/>
      <c r="AX388" s="105"/>
      <c r="AY388" s="105"/>
      <c r="AZ388" s="105"/>
    </row>
    <row r="389" spans="1:52">
      <c r="M389" s="90"/>
      <c r="N389" s="423" t="s">
        <v>193</v>
      </c>
      <c r="O389" s="1653"/>
      <c r="P389" s="1589"/>
      <c r="Q389" s="1653">
        <f>E370+K373</f>
        <v>2.7999999999999997E-2</v>
      </c>
      <c r="R389" s="1589">
        <f>F370+L373</f>
        <v>2.7999999999999997E-2</v>
      </c>
      <c r="S389" s="1653"/>
      <c r="T389" s="1589"/>
      <c r="U389" s="1721"/>
      <c r="V389" s="1589"/>
      <c r="W389" s="1721"/>
      <c r="X389" s="1589"/>
      <c r="Y389" s="1730"/>
      <c r="Z389" s="618"/>
      <c r="AA389" s="1701" t="s">
        <v>186</v>
      </c>
      <c r="AB389" s="1671"/>
      <c r="AC389" s="1588"/>
      <c r="AD389" s="1671"/>
      <c r="AE389" s="1588"/>
      <c r="AF389" s="1671"/>
      <c r="AG389" s="1588"/>
      <c r="AH389" s="1702">
        <f t="shared" si="278"/>
        <v>0</v>
      </c>
      <c r="AI389" s="1712">
        <f t="shared" si="279"/>
        <v>0</v>
      </c>
      <c r="AJ389" s="1671">
        <f t="shared" si="280"/>
        <v>0</v>
      </c>
      <c r="AK389" s="1571">
        <f t="shared" si="281"/>
        <v>0</v>
      </c>
      <c r="AL389" s="209"/>
      <c r="AM389" s="105"/>
      <c r="AP389" s="105"/>
      <c r="AQ389" s="105"/>
      <c r="AS389" s="100"/>
      <c r="AT389" s="105"/>
      <c r="AU389" s="105"/>
      <c r="AV389" s="105"/>
      <c r="AW389" s="105"/>
      <c r="AX389" s="105"/>
      <c r="AY389" s="105"/>
      <c r="AZ389" s="105"/>
    </row>
    <row r="390" spans="1:52">
      <c r="M390" s="90"/>
      <c r="N390" s="424" t="s">
        <v>848</v>
      </c>
      <c r="O390" s="1653"/>
      <c r="P390" s="1590"/>
      <c r="Q390" s="1653">
        <f>E374</f>
        <v>0.19600000000000001</v>
      </c>
      <c r="R390" s="1590">
        <f>F374</f>
        <v>0.19600000000000001</v>
      </c>
      <c r="S390" s="1653"/>
      <c r="T390" s="1590"/>
      <c r="U390" s="1722"/>
      <c r="V390" s="1590"/>
      <c r="W390" s="1722"/>
      <c r="X390" s="1590"/>
      <c r="Y390" s="1631"/>
      <c r="AA390" s="1701" t="s">
        <v>75</v>
      </c>
      <c r="AB390" s="1671"/>
      <c r="AC390" s="1588"/>
      <c r="AD390" s="1671"/>
      <c r="AE390" s="1588"/>
      <c r="AF390" s="1671"/>
      <c r="AG390" s="1588"/>
      <c r="AH390" s="1702">
        <f t="shared" si="278"/>
        <v>0</v>
      </c>
      <c r="AI390" s="1712">
        <f t="shared" si="279"/>
        <v>0</v>
      </c>
      <c r="AJ390" s="1671">
        <f t="shared" si="280"/>
        <v>0</v>
      </c>
      <c r="AK390" s="1571">
        <f t="shared" si="281"/>
        <v>0</v>
      </c>
      <c r="AL390" s="209"/>
      <c r="AM390" s="105"/>
      <c r="AP390" s="105"/>
      <c r="AQ390" s="105"/>
      <c r="AS390" s="128"/>
      <c r="AT390" s="105"/>
      <c r="AU390" s="105"/>
      <c r="AV390" s="105"/>
      <c r="AW390" s="105"/>
      <c r="AX390" s="105"/>
      <c r="AY390" s="105"/>
      <c r="AZ390" s="105"/>
    </row>
    <row r="391" spans="1:52">
      <c r="D391" s="10"/>
      <c r="E391" s="10"/>
      <c r="F391" s="10"/>
      <c r="G391" s="10"/>
      <c r="H391" s="10"/>
      <c r="I391" s="10"/>
      <c r="J391" s="10"/>
      <c r="K391" s="10"/>
      <c r="L391" s="10"/>
      <c r="M391" s="90"/>
      <c r="N391" s="430" t="s">
        <v>343</v>
      </c>
      <c r="O391" s="1717"/>
      <c r="P391" s="1591"/>
      <c r="Q391" s="1717"/>
      <c r="R391" s="1591"/>
      <c r="S391" s="1717"/>
      <c r="T391" s="1591"/>
      <c r="U391" s="1724"/>
      <c r="V391" s="1591"/>
      <c r="W391" s="1724"/>
      <c r="X391" s="1591"/>
      <c r="Y391" s="1631"/>
      <c r="AA391" s="1701" t="s">
        <v>77</v>
      </c>
      <c r="AB391" s="1702"/>
      <c r="AC391" s="1703"/>
      <c r="AD391" s="1702"/>
      <c r="AE391" s="1703"/>
      <c r="AF391" s="1702"/>
      <c r="AG391" s="1703"/>
      <c r="AH391" s="1702">
        <f t="shared" si="278"/>
        <v>0</v>
      </c>
      <c r="AI391" s="1712">
        <f t="shared" si="279"/>
        <v>0</v>
      </c>
      <c r="AJ391" s="1671">
        <f t="shared" si="280"/>
        <v>0</v>
      </c>
      <c r="AK391" s="1571">
        <f t="shared" si="281"/>
        <v>0</v>
      </c>
      <c r="AL391" s="209"/>
      <c r="AM391" s="105"/>
      <c r="AP391" s="105"/>
      <c r="AQ391" s="105"/>
    </row>
    <row r="392" spans="1:52">
      <c r="A392" s="90"/>
      <c r="B392" s="1123"/>
      <c r="D392" s="100"/>
      <c r="E392" s="99"/>
      <c r="F392" s="143"/>
      <c r="G392" s="100"/>
      <c r="H392" s="113"/>
      <c r="I392" s="146"/>
      <c r="J392" s="105"/>
      <c r="K392" s="105"/>
      <c r="L392" s="105"/>
      <c r="M392" s="90"/>
      <c r="N392" s="1716" t="s">
        <v>156</v>
      </c>
      <c r="O392" s="1720">
        <f>K359</f>
        <v>0.2</v>
      </c>
      <c r="P392" s="1718">
        <f>L359</f>
        <v>0.2</v>
      </c>
      <c r="Q392" s="1720">
        <f>H377</f>
        <v>0.1</v>
      </c>
      <c r="R392" s="1718">
        <f>I377</f>
        <v>0.1</v>
      </c>
      <c r="S392" s="1720"/>
      <c r="T392" s="1718"/>
      <c r="U392" s="1723"/>
      <c r="V392" s="1718"/>
      <c r="W392" s="1723"/>
      <c r="X392" s="1718"/>
      <c r="Y392" s="2610" t="s">
        <v>784</v>
      </c>
      <c r="AA392" s="1701" t="s">
        <v>78</v>
      </c>
      <c r="AB392" s="1671"/>
      <c r="AC392" s="1703"/>
      <c r="AD392" s="1671"/>
      <c r="AE392" s="1703"/>
      <c r="AF392" s="1671"/>
      <c r="AG392" s="1703"/>
      <c r="AH392" s="1702">
        <f t="shared" si="278"/>
        <v>0</v>
      </c>
      <c r="AI392" s="1712">
        <f t="shared" si="279"/>
        <v>0</v>
      </c>
      <c r="AJ392" s="1671">
        <f t="shared" si="280"/>
        <v>0</v>
      </c>
      <c r="AK392" s="1571">
        <f t="shared" si="281"/>
        <v>0</v>
      </c>
      <c r="AL392" s="209"/>
      <c r="AM392" s="105"/>
      <c r="AP392" s="105"/>
      <c r="AQ392" s="105"/>
    </row>
    <row r="393" spans="1:52">
      <c r="A393" s="100"/>
      <c r="B393" s="97"/>
      <c r="D393" s="100"/>
      <c r="E393" s="115"/>
      <c r="F393" s="133"/>
      <c r="G393" s="2812"/>
      <c r="H393" s="10"/>
      <c r="I393" s="10"/>
      <c r="J393" s="103"/>
      <c r="K393" s="113"/>
      <c r="L393" s="146"/>
      <c r="M393" s="90"/>
      <c r="N393" s="255" t="s">
        <v>110</v>
      </c>
      <c r="O393" s="240"/>
      <c r="P393" s="1719"/>
      <c r="Q393" s="240"/>
      <c r="R393" s="1719"/>
      <c r="S393" s="240">
        <f>E383</f>
        <v>24</v>
      </c>
      <c r="T393" s="1719">
        <f>F383</f>
        <v>24</v>
      </c>
      <c r="U393" s="1634"/>
      <c r="V393" s="1719"/>
      <c r="W393" s="1634"/>
      <c r="X393" s="1719"/>
      <c r="Y393" s="280">
        <f>F359+F360+F361+F367+F368+I357+I374+L362+L366+L368+L370+L376+L378+L379+I373</f>
        <v>291.24</v>
      </c>
      <c r="Z393" s="103"/>
      <c r="AA393" s="1701" t="s">
        <v>79</v>
      </c>
      <c r="AB393" s="1671"/>
      <c r="AC393" s="1582"/>
      <c r="AD393" s="1671"/>
      <c r="AE393" s="1582"/>
      <c r="AF393" s="1671"/>
      <c r="AG393" s="1582"/>
      <c r="AH393" s="1702">
        <f t="shared" si="278"/>
        <v>0</v>
      </c>
      <c r="AI393" s="1712">
        <f t="shared" si="279"/>
        <v>0</v>
      </c>
      <c r="AJ393" s="1671">
        <f t="shared" si="280"/>
        <v>0</v>
      </c>
      <c r="AK393" s="1571">
        <f t="shared" si="281"/>
        <v>0</v>
      </c>
      <c r="AL393" s="209"/>
      <c r="AM393" s="105"/>
      <c r="AP393" s="105"/>
      <c r="AQ393" s="105"/>
    </row>
    <row r="394" spans="1:52">
      <c r="A394" s="100"/>
      <c r="B394" s="97"/>
      <c r="D394" s="100"/>
      <c r="E394" s="99"/>
      <c r="F394" s="133"/>
      <c r="G394" s="10"/>
      <c r="H394" s="10"/>
      <c r="I394" s="10"/>
      <c r="J394" s="103"/>
      <c r="K394" s="113"/>
      <c r="L394" s="146"/>
      <c r="M394" s="90"/>
      <c r="N394" s="105"/>
      <c r="P394" s="1566"/>
      <c r="R394" s="1566"/>
      <c r="T394" s="1567"/>
      <c r="U394" s="1638"/>
      <c r="V394" s="1570"/>
      <c r="W394" s="1638"/>
      <c r="X394" s="1570"/>
      <c r="Y394" s="1648"/>
      <c r="Z394" s="10"/>
      <c r="AA394" s="1701" t="s">
        <v>81</v>
      </c>
      <c r="AB394" s="1671"/>
      <c r="AC394" s="1583"/>
      <c r="AD394" s="1671">
        <f>E366</f>
        <v>20</v>
      </c>
      <c r="AE394" s="1582">
        <f>F366</f>
        <v>20</v>
      </c>
      <c r="AF394" s="1671"/>
      <c r="AG394" s="1582"/>
      <c r="AH394" s="1702">
        <f t="shared" si="278"/>
        <v>20</v>
      </c>
      <c r="AI394" s="1712">
        <f t="shared" si="279"/>
        <v>20</v>
      </c>
      <c r="AJ394" s="1671">
        <f t="shared" si="280"/>
        <v>20</v>
      </c>
      <c r="AK394" s="1571">
        <f t="shared" si="281"/>
        <v>20</v>
      </c>
      <c r="AL394" s="209"/>
      <c r="AM394" s="105"/>
      <c r="AP394" s="105"/>
      <c r="AQ394" s="105"/>
    </row>
    <row r="395" spans="1:52">
      <c r="A395" s="100"/>
      <c r="B395" s="121"/>
      <c r="D395" s="100"/>
      <c r="E395" s="113"/>
      <c r="F395" s="146"/>
      <c r="G395" s="100"/>
      <c r="H395" s="10"/>
      <c r="I395" s="10"/>
      <c r="J395" s="103"/>
      <c r="K395" s="99"/>
      <c r="L395" s="149"/>
      <c r="M395" s="90"/>
      <c r="N395" s="105"/>
      <c r="P395" s="1566"/>
      <c r="R395" s="104"/>
      <c r="S395" s="113"/>
      <c r="T395" s="146"/>
      <c r="U395" s="1641"/>
      <c r="V395" s="1565"/>
      <c r="W395" s="1642"/>
      <c r="X395" s="1567"/>
      <c r="Y395" s="1648"/>
      <c r="Z395" s="10"/>
      <c r="AA395" s="1701" t="s">
        <v>82</v>
      </c>
      <c r="AB395" s="1671"/>
      <c r="AC395" s="1588"/>
      <c r="AD395" s="1671"/>
      <c r="AE395" s="1588"/>
      <c r="AF395" s="1671"/>
      <c r="AG395" s="1588"/>
      <c r="AH395" s="1702">
        <f t="shared" si="278"/>
        <v>0</v>
      </c>
      <c r="AI395" s="1712">
        <f t="shared" si="279"/>
        <v>0</v>
      </c>
      <c r="AJ395" s="1671">
        <f t="shared" si="280"/>
        <v>0</v>
      </c>
      <c r="AK395" s="1571">
        <f t="shared" si="281"/>
        <v>0</v>
      </c>
      <c r="AL395" s="209"/>
      <c r="AM395" s="105"/>
      <c r="AP395" s="105"/>
      <c r="AQ395" s="105"/>
    </row>
    <row r="396" spans="1:52">
      <c r="A396" s="100"/>
      <c r="B396" s="97"/>
      <c r="D396" s="100"/>
      <c r="E396" s="113"/>
      <c r="F396" s="146"/>
      <c r="G396" s="10"/>
      <c r="H396" s="10"/>
      <c r="I396" s="10"/>
      <c r="J396" s="10"/>
      <c r="K396" s="10"/>
      <c r="L396" s="10"/>
      <c r="M396" s="90"/>
      <c r="N396" s="105"/>
      <c r="P396" s="1566"/>
      <c r="R396" s="100"/>
      <c r="S396" s="113"/>
      <c r="T396" s="146"/>
      <c r="U396" s="1641"/>
      <c r="V396" s="1565"/>
      <c r="W396" s="1638"/>
      <c r="X396" s="1570"/>
      <c r="Y396" s="1648"/>
      <c r="Z396" s="10"/>
      <c r="AA396" s="1701" t="s">
        <v>84</v>
      </c>
      <c r="AB396" s="1704"/>
      <c r="AC396" s="1705"/>
      <c r="AD396" s="1704"/>
      <c r="AE396" s="1705"/>
      <c r="AF396" s="1704"/>
      <c r="AG396" s="1705"/>
      <c r="AH396" s="1702">
        <f t="shared" si="278"/>
        <v>0</v>
      </c>
      <c r="AI396" s="1712">
        <f t="shared" si="279"/>
        <v>0</v>
      </c>
      <c r="AJ396" s="1671">
        <f t="shared" si="280"/>
        <v>0</v>
      </c>
      <c r="AK396" s="1571">
        <f t="shared" si="281"/>
        <v>0</v>
      </c>
      <c r="AL396" s="209"/>
      <c r="AM396" s="105"/>
      <c r="AP396" s="105"/>
      <c r="AQ396" s="105"/>
    </row>
    <row r="397" spans="1:52">
      <c r="A397" s="100"/>
      <c r="B397" s="97"/>
      <c r="D397" s="10"/>
      <c r="E397" s="10"/>
      <c r="F397" s="10"/>
      <c r="G397" s="10"/>
      <c r="H397" s="10"/>
      <c r="I397" s="10"/>
      <c r="J397" s="10"/>
      <c r="K397" s="10"/>
      <c r="L397" s="10"/>
      <c r="M397" s="90"/>
      <c r="N397" s="105"/>
      <c r="P397" s="1566"/>
      <c r="R397" s="100"/>
      <c r="S397" s="99"/>
      <c r="T397" s="149"/>
      <c r="U397" s="1641"/>
      <c r="V397" s="1565"/>
      <c r="W397" s="1638"/>
      <c r="X397" s="1570"/>
      <c r="Y397" s="1648"/>
      <c r="Z397" s="10"/>
      <c r="AA397" s="1711" t="s">
        <v>626</v>
      </c>
      <c r="AB397" s="1709">
        <f t="shared" ref="AB397:AG397" si="287">SUM(AB389:AB396)</f>
        <v>0</v>
      </c>
      <c r="AC397" s="1710">
        <f t="shared" si="287"/>
        <v>0</v>
      </c>
      <c r="AD397" s="1709">
        <f t="shared" si="287"/>
        <v>20</v>
      </c>
      <c r="AE397" s="1710">
        <f t="shared" si="287"/>
        <v>20</v>
      </c>
      <c r="AF397" s="1709">
        <f t="shared" si="287"/>
        <v>0</v>
      </c>
      <c r="AG397" s="1710">
        <f t="shared" si="287"/>
        <v>0</v>
      </c>
      <c r="AH397" s="1707">
        <f t="shared" si="278"/>
        <v>20</v>
      </c>
      <c r="AI397" s="1708">
        <f t="shared" si="279"/>
        <v>20</v>
      </c>
      <c r="AJ397" s="1709">
        <f t="shared" si="280"/>
        <v>20</v>
      </c>
      <c r="AK397" s="1710">
        <f t="shared" si="281"/>
        <v>20</v>
      </c>
      <c r="AL397" s="209"/>
      <c r="AM397" s="105"/>
      <c r="AP397" s="105"/>
      <c r="AQ397" s="105"/>
    </row>
    <row r="398" spans="1:52">
      <c r="A398" s="100"/>
      <c r="B398" s="97"/>
      <c r="F398" s="90"/>
      <c r="J398" s="90"/>
      <c r="K398" s="90"/>
      <c r="L398" s="90"/>
      <c r="M398" s="90"/>
      <c r="N398" s="105"/>
      <c r="P398" s="1566"/>
      <c r="R398" s="103"/>
      <c r="S398" s="104"/>
      <c r="T398" s="147"/>
      <c r="U398" s="1641"/>
      <c r="V398" s="1565"/>
      <c r="W398" s="1638"/>
      <c r="X398" s="1570"/>
      <c r="Y398" s="1648"/>
      <c r="Z398" s="10"/>
      <c r="AA398" s="105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209"/>
      <c r="AM398" s="105"/>
      <c r="AP398" s="105"/>
      <c r="AQ398" s="105"/>
    </row>
    <row r="399" spans="1:52">
      <c r="A399" s="90"/>
      <c r="B399" s="1123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105"/>
      <c r="P399" s="1566"/>
      <c r="R399" s="1566"/>
      <c r="T399" s="1565"/>
      <c r="U399" s="1638"/>
      <c r="V399" s="1570"/>
      <c r="W399" s="1638"/>
      <c r="X399" s="1570"/>
      <c r="Y399" s="1648"/>
      <c r="Z399" s="10"/>
      <c r="AP399" s="105"/>
      <c r="AQ399" s="105"/>
    </row>
    <row r="400" spans="1:52">
      <c r="A400" s="90"/>
      <c r="B400" s="1063" t="s">
        <v>306</v>
      </c>
      <c r="C400" s="90"/>
      <c r="D400" s="90"/>
      <c r="E400" s="90"/>
      <c r="F400" s="978"/>
      <c r="G400" s="978"/>
      <c r="H400" s="978"/>
      <c r="I400" s="90"/>
      <c r="J400" s="90"/>
      <c r="K400" s="978"/>
      <c r="L400" s="90"/>
      <c r="M400" s="90"/>
      <c r="N400" s="1661" t="s">
        <v>613</v>
      </c>
      <c r="R400" s="1163" t="s">
        <v>162</v>
      </c>
      <c r="AP400" s="105"/>
      <c r="AQ400" s="105"/>
    </row>
    <row r="401" spans="1:43" ht="16.2" thickBot="1">
      <c r="A401" s="90"/>
      <c r="B401" s="1123"/>
      <c r="C401" s="1323" t="s">
        <v>305</v>
      </c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1662" t="s">
        <v>614</v>
      </c>
      <c r="Q401" s="546" t="s">
        <v>615</v>
      </c>
      <c r="U401" t="s">
        <v>616</v>
      </c>
      <c r="AP401" s="105"/>
      <c r="AQ401" s="105"/>
    </row>
    <row r="402" spans="1:43" ht="15" thickBot="1">
      <c r="A402" s="978" t="s">
        <v>439</v>
      </c>
      <c r="B402" s="978"/>
      <c r="C402" s="1162"/>
      <c r="D402" s="90"/>
      <c r="E402" s="1163" t="s">
        <v>162</v>
      </c>
      <c r="F402" s="90"/>
      <c r="G402" s="90"/>
      <c r="H402" s="1164" t="s">
        <v>881</v>
      </c>
      <c r="I402" s="90"/>
      <c r="J402" s="1165"/>
      <c r="K402" s="90"/>
      <c r="L402" s="90"/>
      <c r="M402" s="90"/>
      <c r="N402" s="2" t="s">
        <v>618</v>
      </c>
      <c r="P402" s="1663"/>
      <c r="Q402" s="1663"/>
      <c r="R402" s="183" t="s">
        <v>617</v>
      </c>
      <c r="S402" s="1663"/>
      <c r="T402" s="1663"/>
      <c r="U402" s="1663"/>
      <c r="Y402" s="286" t="s">
        <v>605</v>
      </c>
      <c r="Z402" s="1664"/>
      <c r="AL402" s="286" t="s">
        <v>605</v>
      </c>
      <c r="AM402" s="1623"/>
      <c r="AP402" s="105"/>
      <c r="AQ402" s="105"/>
    </row>
    <row r="403" spans="1:43" ht="15" thickBot="1">
      <c r="A403" s="380" t="s">
        <v>2</v>
      </c>
      <c r="B403" s="381" t="s">
        <v>3</v>
      </c>
      <c r="C403" s="382" t="s">
        <v>4</v>
      </c>
      <c r="D403" s="257" t="s">
        <v>61</v>
      </c>
      <c r="E403" s="112"/>
      <c r="F403" s="112"/>
      <c r="G403" s="112"/>
      <c r="H403" s="112"/>
      <c r="I403" s="112"/>
      <c r="J403" s="112"/>
      <c r="K403" s="112"/>
      <c r="L403" s="242"/>
      <c r="M403" s="90"/>
      <c r="N403" s="286" t="s">
        <v>629</v>
      </c>
      <c r="O403" s="1624" t="s">
        <v>606</v>
      </c>
      <c r="P403" s="1625"/>
      <c r="Q403" s="1624" t="s">
        <v>607</v>
      </c>
      <c r="R403" s="1625"/>
      <c r="S403" s="1624" t="s">
        <v>612</v>
      </c>
      <c r="T403" s="1625"/>
      <c r="U403" s="1624" t="s">
        <v>609</v>
      </c>
      <c r="V403" s="1625"/>
      <c r="W403" s="1624" t="s">
        <v>610</v>
      </c>
      <c r="X403" s="1625"/>
      <c r="Y403" s="1626" t="s">
        <v>529</v>
      </c>
      <c r="Z403" s="57"/>
      <c r="AA403" s="1714" t="s">
        <v>112</v>
      </c>
      <c r="AB403" s="1713" t="s">
        <v>606</v>
      </c>
      <c r="AC403" s="1625"/>
      <c r="AD403" s="1624" t="s">
        <v>607</v>
      </c>
      <c r="AE403" s="1625"/>
      <c r="AF403" s="1624" t="s">
        <v>608</v>
      </c>
      <c r="AG403" s="1625"/>
      <c r="AH403" s="1624" t="s">
        <v>609</v>
      </c>
      <c r="AI403" s="1625"/>
      <c r="AJ403" s="1624" t="s">
        <v>610</v>
      </c>
      <c r="AK403" s="1625"/>
      <c r="AL403" s="1626" t="s">
        <v>529</v>
      </c>
      <c r="AM403" s="46"/>
      <c r="AP403" s="105"/>
      <c r="AQ403" s="105"/>
    </row>
    <row r="404" spans="1:43" ht="15" thickBot="1">
      <c r="A404" s="383" t="s">
        <v>5</v>
      </c>
      <c r="B404" s="105"/>
      <c r="C404" s="384" t="s">
        <v>63</v>
      </c>
      <c r="D404" s="1333"/>
      <c r="E404" s="998"/>
      <c r="F404" s="998"/>
      <c r="G404" s="998"/>
      <c r="H404" s="998"/>
      <c r="I404" s="998"/>
      <c r="J404" s="32"/>
      <c r="K404" s="32"/>
      <c r="L404" s="63"/>
      <c r="M404" s="90"/>
      <c r="N404" s="1657" t="s">
        <v>434</v>
      </c>
      <c r="O404" s="1658" t="s">
        <v>113</v>
      </c>
      <c r="P404" s="1659" t="s">
        <v>114</v>
      </c>
      <c r="Q404" s="1658" t="s">
        <v>113</v>
      </c>
      <c r="R404" s="1659" t="s">
        <v>114</v>
      </c>
      <c r="S404" s="1658" t="s">
        <v>113</v>
      </c>
      <c r="T404" s="1659" t="s">
        <v>114</v>
      </c>
      <c r="U404" s="1658" t="s">
        <v>113</v>
      </c>
      <c r="V404" s="1660" t="s">
        <v>114</v>
      </c>
      <c r="W404" s="1658" t="s">
        <v>113</v>
      </c>
      <c r="X404" s="1659" t="s">
        <v>114</v>
      </c>
      <c r="Y404" s="1665" t="s">
        <v>113</v>
      </c>
      <c r="Z404" s="1666" t="s">
        <v>114</v>
      </c>
      <c r="AA404" s="72" t="s">
        <v>59</v>
      </c>
      <c r="AB404" s="1622" t="s">
        <v>113</v>
      </c>
      <c r="AC404" s="1627" t="s">
        <v>114</v>
      </c>
      <c r="AD404" s="1622" t="s">
        <v>113</v>
      </c>
      <c r="AE404" s="1627" t="s">
        <v>114</v>
      </c>
      <c r="AF404" s="1622" t="s">
        <v>113</v>
      </c>
      <c r="AG404" s="1627" t="s">
        <v>114</v>
      </c>
      <c r="AH404" s="1622" t="s">
        <v>113</v>
      </c>
      <c r="AI404" s="1627" t="s">
        <v>114</v>
      </c>
      <c r="AJ404" s="1622" t="s">
        <v>113</v>
      </c>
      <c r="AK404" s="1627" t="s">
        <v>114</v>
      </c>
      <c r="AL404" s="1628" t="s">
        <v>113</v>
      </c>
      <c r="AM404" s="1629" t="s">
        <v>114</v>
      </c>
      <c r="AP404" s="105"/>
      <c r="AQ404" s="105"/>
    </row>
    <row r="405" spans="1:43" ht="16.2" thickBot="1">
      <c r="A405" s="722" t="s">
        <v>372</v>
      </c>
      <c r="B405" s="112"/>
      <c r="C405" s="697"/>
      <c r="D405" s="1065" t="s">
        <v>432</v>
      </c>
      <c r="E405" s="90"/>
      <c r="F405" s="124"/>
      <c r="G405" s="124"/>
      <c r="H405" s="124"/>
      <c r="I405" s="111"/>
      <c r="J405" s="1341" t="s">
        <v>185</v>
      </c>
      <c r="K405" s="1342"/>
      <c r="L405" s="1343"/>
      <c r="M405" s="90"/>
      <c r="N405" s="607" t="s">
        <v>154</v>
      </c>
      <c r="O405" s="1652">
        <f>C414</f>
        <v>40</v>
      </c>
      <c r="P405" s="1575">
        <f>C414</f>
        <v>40</v>
      </c>
      <c r="Q405" s="1652">
        <f>C429</f>
        <v>40</v>
      </c>
      <c r="R405" s="1575">
        <f>C429</f>
        <v>40</v>
      </c>
      <c r="S405" s="1652"/>
      <c r="T405" s="1575"/>
      <c r="U405" s="1633">
        <f t="shared" ref="U405:U412" si="288">O405+Q405</f>
        <v>80</v>
      </c>
      <c r="V405" s="1576">
        <f t="shared" ref="V405:V412" si="289">P405+R405</f>
        <v>80</v>
      </c>
      <c r="W405" s="1632">
        <f t="shared" ref="W405:W412" si="290">Q405+S405</f>
        <v>40</v>
      </c>
      <c r="X405" s="1572">
        <f t="shared" ref="X405:X412" si="291">R405+T405</f>
        <v>40</v>
      </c>
      <c r="Y405" s="1728">
        <f t="shared" ref="Y405:Y412" si="292">O405+Q405+S405</f>
        <v>80</v>
      </c>
      <c r="Z405" s="619">
        <f t="shared" ref="Z405:Z412" si="293">P405+R405+T405</f>
        <v>80</v>
      </c>
      <c r="AA405" s="190" t="s">
        <v>149</v>
      </c>
      <c r="AB405" s="1632"/>
      <c r="AC405" s="1606"/>
      <c r="AD405" s="1632"/>
      <c r="AE405" s="1603"/>
      <c r="AF405" s="1632"/>
      <c r="AG405" s="1604"/>
      <c r="AH405" s="1633">
        <f t="shared" ref="AH405:AH408" si="294">AB405+AD405</f>
        <v>0</v>
      </c>
      <c r="AI405" s="1576">
        <f t="shared" ref="AI405:AI408" si="295">AC405+AE405</f>
        <v>0</v>
      </c>
      <c r="AJ405" s="1630">
        <f t="shared" ref="AJ405:AJ408" si="296">AD405+AF405</f>
        <v>0</v>
      </c>
      <c r="AK405" s="1605">
        <f t="shared" ref="AK405:AK408" si="297">AE405+AG405</f>
        <v>0</v>
      </c>
      <c r="AL405" s="1645">
        <f t="shared" ref="AL405:AL408" si="298">AB405+AD405+AF405</f>
        <v>0</v>
      </c>
      <c r="AM405" s="616">
        <f t="shared" ref="AM405:AM408" si="299">AC405+AE405+AG405</f>
        <v>0</v>
      </c>
      <c r="AP405" s="105"/>
      <c r="AQ405" s="105"/>
    </row>
    <row r="406" spans="1:43" ht="15" thickBot="1">
      <c r="A406" s="257"/>
      <c r="B406" s="370" t="s">
        <v>182</v>
      </c>
      <c r="C406" s="242"/>
      <c r="D406" s="698" t="s">
        <v>112</v>
      </c>
      <c r="E406" s="982" t="s">
        <v>113</v>
      </c>
      <c r="F406" s="983" t="s">
        <v>114</v>
      </c>
      <c r="G406" s="1007" t="s">
        <v>112</v>
      </c>
      <c r="H406" s="982" t="s">
        <v>113</v>
      </c>
      <c r="I406" s="983" t="s">
        <v>114</v>
      </c>
      <c r="J406" s="1302" t="s">
        <v>112</v>
      </c>
      <c r="K406" s="1014" t="s">
        <v>113</v>
      </c>
      <c r="L406" s="848" t="s">
        <v>114</v>
      </c>
      <c r="M406" s="90"/>
      <c r="N406" s="607" t="s">
        <v>153</v>
      </c>
      <c r="O406" s="1653">
        <f>C413</f>
        <v>40</v>
      </c>
      <c r="P406" s="1577">
        <f>C413</f>
        <v>40</v>
      </c>
      <c r="Q406" s="1653">
        <f>C428</f>
        <v>60</v>
      </c>
      <c r="R406" s="1577">
        <f>C428</f>
        <v>60</v>
      </c>
      <c r="S406" s="1653"/>
      <c r="T406" s="1577">
        <f>C440</f>
        <v>40</v>
      </c>
      <c r="U406" s="1633">
        <f t="shared" si="288"/>
        <v>100</v>
      </c>
      <c r="V406" s="1576">
        <f t="shared" si="289"/>
        <v>100</v>
      </c>
      <c r="W406" s="1632">
        <f t="shared" si="290"/>
        <v>60</v>
      </c>
      <c r="X406" s="1572">
        <f t="shared" si="291"/>
        <v>100</v>
      </c>
      <c r="Y406" s="1728">
        <f t="shared" si="292"/>
        <v>100</v>
      </c>
      <c r="Z406" s="619">
        <f t="shared" si="293"/>
        <v>140</v>
      </c>
      <c r="AA406" s="190" t="s">
        <v>62</v>
      </c>
      <c r="AB406" s="1632"/>
      <c r="AC406" s="1607"/>
      <c r="AD406" s="1632"/>
      <c r="AE406" s="1603"/>
      <c r="AF406" s="1632"/>
      <c r="AG406" s="1604"/>
      <c r="AH406" s="1633">
        <f t="shared" si="294"/>
        <v>0</v>
      </c>
      <c r="AI406" s="1576">
        <f t="shared" si="295"/>
        <v>0</v>
      </c>
      <c r="AJ406" s="1630">
        <f t="shared" si="296"/>
        <v>0</v>
      </c>
      <c r="AK406" s="1605">
        <f t="shared" si="297"/>
        <v>0</v>
      </c>
      <c r="AL406" s="1645">
        <f t="shared" si="298"/>
        <v>0</v>
      </c>
      <c r="AM406" s="616">
        <f t="shared" si="299"/>
        <v>0</v>
      </c>
      <c r="AN406" s="105"/>
      <c r="AP406" s="105"/>
      <c r="AQ406" s="105"/>
    </row>
    <row r="407" spans="1:43">
      <c r="A407" s="1311" t="s">
        <v>547</v>
      </c>
      <c r="B407" s="266" t="s">
        <v>318</v>
      </c>
      <c r="C407" s="419">
        <v>80</v>
      </c>
      <c r="D407" s="132" t="s">
        <v>140</v>
      </c>
      <c r="E407" s="1204">
        <v>134.93700000000001</v>
      </c>
      <c r="F407" s="1252">
        <v>94.6</v>
      </c>
      <c r="G407" s="810" t="s">
        <v>104</v>
      </c>
      <c r="H407" s="1344"/>
      <c r="I407" s="1345"/>
      <c r="J407" s="132" t="s">
        <v>44</v>
      </c>
      <c r="K407" s="1176">
        <v>129.07</v>
      </c>
      <c r="L407" s="1177">
        <v>96.8</v>
      </c>
      <c r="M407" s="90"/>
      <c r="N407" s="75" t="s">
        <v>86</v>
      </c>
      <c r="O407" s="1653">
        <f>H410+K418</f>
        <v>2.08</v>
      </c>
      <c r="P407" s="1579">
        <f>I410+L418</f>
        <v>2.08</v>
      </c>
      <c r="Q407" s="1653"/>
      <c r="R407" s="1578"/>
      <c r="S407" s="1653">
        <f>H441</f>
        <v>2.2000000000000002</v>
      </c>
      <c r="T407" s="1578">
        <f>I441</f>
        <v>2.2000000000000002</v>
      </c>
      <c r="U407" s="1633">
        <f t="shared" si="288"/>
        <v>2.08</v>
      </c>
      <c r="V407" s="1576">
        <f t="shared" si="289"/>
        <v>2.08</v>
      </c>
      <c r="W407" s="1632">
        <f t="shared" si="290"/>
        <v>2.2000000000000002</v>
      </c>
      <c r="X407" s="1572">
        <f t="shared" si="291"/>
        <v>2.2000000000000002</v>
      </c>
      <c r="Y407" s="1728">
        <f t="shared" si="292"/>
        <v>4.28</v>
      </c>
      <c r="Z407" s="619">
        <f t="shared" si="293"/>
        <v>4.28</v>
      </c>
      <c r="AA407" s="134" t="s">
        <v>64</v>
      </c>
      <c r="AB407" s="1632"/>
      <c r="AC407" s="1608"/>
      <c r="AD407" s="1632"/>
      <c r="AE407" s="1603"/>
      <c r="AF407" s="1632"/>
      <c r="AG407" s="1604"/>
      <c r="AH407" s="1633">
        <f t="shared" si="294"/>
        <v>0</v>
      </c>
      <c r="AI407" s="1576">
        <f t="shared" si="295"/>
        <v>0</v>
      </c>
      <c r="AJ407" s="1630">
        <f t="shared" si="296"/>
        <v>0</v>
      </c>
      <c r="AK407" s="1605">
        <f t="shared" si="297"/>
        <v>0</v>
      </c>
      <c r="AL407" s="1645">
        <f t="shared" si="298"/>
        <v>0</v>
      </c>
      <c r="AM407" s="616">
        <f t="shared" si="299"/>
        <v>0</v>
      </c>
      <c r="AP407" s="105"/>
      <c r="AQ407" s="105"/>
    </row>
    <row r="408" spans="1:43">
      <c r="A408" s="168" t="s">
        <v>734</v>
      </c>
      <c r="B408" s="285" t="s">
        <v>168</v>
      </c>
      <c r="C408" s="1235" t="s">
        <v>449</v>
      </c>
      <c r="D408" s="198" t="s">
        <v>192</v>
      </c>
      <c r="E408" s="247">
        <v>10.44</v>
      </c>
      <c r="F408" s="709">
        <v>9.4</v>
      </c>
      <c r="G408" s="266" t="s">
        <v>101</v>
      </c>
      <c r="H408" s="247">
        <v>4.9000000000000004</v>
      </c>
      <c r="I408" s="250">
        <v>4.9000000000000004</v>
      </c>
      <c r="J408" s="263" t="s">
        <v>87</v>
      </c>
      <c r="K408" s="264">
        <v>17.600000000000001</v>
      </c>
      <c r="L408" s="270">
        <v>16.5</v>
      </c>
      <c r="M408" s="90"/>
      <c r="N408" s="76" t="s">
        <v>155</v>
      </c>
      <c r="O408" s="1654">
        <f t="shared" ref="O408:T408" si="300">AB446</f>
        <v>0</v>
      </c>
      <c r="P408" s="1580">
        <f t="shared" si="300"/>
        <v>0</v>
      </c>
      <c r="Q408" s="1654">
        <f t="shared" si="300"/>
        <v>51</v>
      </c>
      <c r="R408" s="1580">
        <f t="shared" si="300"/>
        <v>51</v>
      </c>
      <c r="S408" s="1654">
        <f t="shared" si="300"/>
        <v>0</v>
      </c>
      <c r="T408" s="1580">
        <f t="shared" si="300"/>
        <v>0</v>
      </c>
      <c r="U408" s="1633">
        <f t="shared" si="288"/>
        <v>51</v>
      </c>
      <c r="V408" s="1576">
        <f t="shared" si="289"/>
        <v>51</v>
      </c>
      <c r="W408" s="1632">
        <f t="shared" si="290"/>
        <v>51</v>
      </c>
      <c r="X408" s="1572">
        <f t="shared" si="291"/>
        <v>51</v>
      </c>
      <c r="Y408" s="1728">
        <f t="shared" si="292"/>
        <v>51</v>
      </c>
      <c r="Z408" s="619">
        <f t="shared" si="293"/>
        <v>51</v>
      </c>
      <c r="AA408" s="134" t="s">
        <v>66</v>
      </c>
      <c r="AB408" s="1632"/>
      <c r="AC408" s="1609"/>
      <c r="AD408" s="1632"/>
      <c r="AE408" s="1603"/>
      <c r="AF408" s="1632"/>
      <c r="AG408" s="1604"/>
      <c r="AH408" s="1633">
        <f t="shared" si="294"/>
        <v>0</v>
      </c>
      <c r="AI408" s="1576">
        <f t="shared" si="295"/>
        <v>0</v>
      </c>
      <c r="AJ408" s="1630">
        <f t="shared" si="296"/>
        <v>0</v>
      </c>
      <c r="AK408" s="1605">
        <f t="shared" si="297"/>
        <v>0</v>
      </c>
      <c r="AL408" s="1645">
        <f t="shared" si="298"/>
        <v>0</v>
      </c>
      <c r="AM408" s="616">
        <f t="shared" si="299"/>
        <v>0</v>
      </c>
      <c r="AP408" s="105"/>
      <c r="AQ408" s="105"/>
    </row>
    <row r="409" spans="1:43">
      <c r="A409" s="550"/>
      <c r="B409" s="755" t="s">
        <v>433</v>
      </c>
      <c r="C409" s="1277"/>
      <c r="D409" s="1318" t="s">
        <v>171</v>
      </c>
      <c r="E409" s="276">
        <v>2.1</v>
      </c>
      <c r="F409" s="1237">
        <v>2</v>
      </c>
      <c r="G409" s="203" t="s">
        <v>106</v>
      </c>
      <c r="H409" s="738">
        <v>2</v>
      </c>
      <c r="I409" s="751">
        <v>2</v>
      </c>
      <c r="J409" s="263" t="s">
        <v>73</v>
      </c>
      <c r="K409" s="247">
        <v>3.3</v>
      </c>
      <c r="L409" s="751">
        <v>3.3</v>
      </c>
      <c r="M409" s="90"/>
      <c r="N409" s="607" t="s">
        <v>117</v>
      </c>
      <c r="O409" s="1653"/>
      <c r="P409" s="1575"/>
      <c r="Q409" s="1653"/>
      <c r="R409" s="1575"/>
      <c r="S409" s="1653"/>
      <c r="T409" s="1575"/>
      <c r="U409" s="1633">
        <f t="shared" si="288"/>
        <v>0</v>
      </c>
      <c r="V409" s="1576">
        <f t="shared" si="289"/>
        <v>0</v>
      </c>
      <c r="W409" s="1632">
        <f t="shared" si="290"/>
        <v>0</v>
      </c>
      <c r="X409" s="1572">
        <f t="shared" si="291"/>
        <v>0</v>
      </c>
      <c r="Y409" s="1728">
        <f t="shared" si="292"/>
        <v>0</v>
      </c>
      <c r="Z409" s="619">
        <f t="shared" si="293"/>
        <v>0</v>
      </c>
      <c r="AA409" s="134" t="s">
        <v>151</v>
      </c>
      <c r="AB409" s="1632">
        <f>E409</f>
        <v>2.1</v>
      </c>
      <c r="AC409" s="1608">
        <f>F409</f>
        <v>2</v>
      </c>
      <c r="AD409" s="1632"/>
      <c r="AE409" s="1603"/>
      <c r="AF409" s="1632"/>
      <c r="AG409" s="1604"/>
      <c r="AH409" s="1633">
        <f t="shared" ref="AH409:AH421" si="301">AB409+AD409</f>
        <v>2.1</v>
      </c>
      <c r="AI409" s="1576">
        <f t="shared" ref="AI409:AI421" si="302">AC409+AE409</f>
        <v>2</v>
      </c>
      <c r="AJ409" s="1630">
        <f t="shared" ref="AJ409:AJ421" si="303">AD409+AF409</f>
        <v>0</v>
      </c>
      <c r="AK409" s="1605">
        <f t="shared" ref="AK409:AK421" si="304">AE409+AG409</f>
        <v>0</v>
      </c>
      <c r="AL409" s="1645">
        <f t="shared" ref="AL409:AL421" si="305">AB409+AD409+AF409</f>
        <v>2.1</v>
      </c>
      <c r="AM409" s="616">
        <f t="shared" ref="AM409:AM421" si="306">AC409+AE409+AG409</f>
        <v>2</v>
      </c>
      <c r="AP409" s="105"/>
      <c r="AQ409" s="105"/>
    </row>
    <row r="410" spans="1:43">
      <c r="A410" s="729" t="s">
        <v>735</v>
      </c>
      <c r="B410" s="2501" t="s">
        <v>645</v>
      </c>
      <c r="C410" s="2043" t="s">
        <v>443</v>
      </c>
      <c r="D410" s="198" t="s">
        <v>87</v>
      </c>
      <c r="E410" s="247">
        <v>8</v>
      </c>
      <c r="F410" s="709">
        <v>8</v>
      </c>
      <c r="G410" s="203" t="s">
        <v>198</v>
      </c>
      <c r="H410" s="247">
        <v>1.38</v>
      </c>
      <c r="I410" s="250">
        <v>1.38</v>
      </c>
      <c r="J410" s="203" t="s">
        <v>53</v>
      </c>
      <c r="K410" s="1217">
        <v>0.8</v>
      </c>
      <c r="L410" s="1218">
        <v>0.8</v>
      </c>
      <c r="M410" s="90"/>
      <c r="N410" s="485" t="s">
        <v>44</v>
      </c>
      <c r="O410" s="1654">
        <f>K407</f>
        <v>129.07</v>
      </c>
      <c r="P410" s="1579">
        <f>L407</f>
        <v>96.8</v>
      </c>
      <c r="Q410" s="1653">
        <f>E426</f>
        <v>46.191000000000003</v>
      </c>
      <c r="R410" s="1578">
        <f>F426</f>
        <v>34.6</v>
      </c>
      <c r="S410" s="1653">
        <f>E439</f>
        <v>112</v>
      </c>
      <c r="T410" s="1575">
        <f>F439</f>
        <v>83.7</v>
      </c>
      <c r="U410" s="1633">
        <f t="shared" si="288"/>
        <v>175.261</v>
      </c>
      <c r="V410" s="1576">
        <f t="shared" si="289"/>
        <v>131.4</v>
      </c>
      <c r="W410" s="1632">
        <f t="shared" si="290"/>
        <v>158.191</v>
      </c>
      <c r="X410" s="1572">
        <f t="shared" si="291"/>
        <v>118.30000000000001</v>
      </c>
      <c r="Y410" s="1728">
        <f t="shared" si="292"/>
        <v>287.26099999999997</v>
      </c>
      <c r="Z410" s="619">
        <f t="shared" si="293"/>
        <v>215.10000000000002</v>
      </c>
      <c r="AA410" s="134" t="s">
        <v>145</v>
      </c>
      <c r="AB410" s="1632">
        <f>K412</f>
        <v>99.4</v>
      </c>
      <c r="AC410" s="1608">
        <f>L412</f>
        <v>79.8</v>
      </c>
      <c r="AD410" s="1632"/>
      <c r="AE410" s="1603"/>
      <c r="AF410" s="1632"/>
      <c r="AG410" s="1604"/>
      <c r="AH410" s="1633">
        <f t="shared" si="301"/>
        <v>99.4</v>
      </c>
      <c r="AI410" s="1576">
        <f t="shared" si="302"/>
        <v>79.8</v>
      </c>
      <c r="AJ410" s="1630">
        <f t="shared" si="303"/>
        <v>0</v>
      </c>
      <c r="AK410" s="1605">
        <f t="shared" si="304"/>
        <v>0</v>
      </c>
      <c r="AL410" s="1645">
        <f t="shared" si="305"/>
        <v>99.4</v>
      </c>
      <c r="AM410" s="616">
        <f t="shared" si="306"/>
        <v>79.8</v>
      </c>
      <c r="AP410" s="105"/>
      <c r="AQ410" s="105"/>
    </row>
    <row r="411" spans="1:43">
      <c r="A411" s="699" t="s">
        <v>736</v>
      </c>
      <c r="B411" s="2502" t="s">
        <v>644</v>
      </c>
      <c r="C411" s="105"/>
      <c r="D411" s="2793" t="s">
        <v>213</v>
      </c>
      <c r="E411" s="738" t="s">
        <v>448</v>
      </c>
      <c r="F411" s="709">
        <v>4</v>
      </c>
      <c r="G411" s="266" t="s">
        <v>88</v>
      </c>
      <c r="H411" s="276">
        <v>13.8</v>
      </c>
      <c r="I411" s="600">
        <v>13.8</v>
      </c>
      <c r="J411" s="1346" t="s">
        <v>368</v>
      </c>
      <c r="K411" s="1316"/>
      <c r="L411" s="1347"/>
      <c r="M411" s="426"/>
      <c r="N411" s="79" t="s">
        <v>74</v>
      </c>
      <c r="O411" s="1653">
        <f t="shared" ref="O411:T411" si="307">AB417</f>
        <v>212.7</v>
      </c>
      <c r="P411" s="1581">
        <f t="shared" si="307"/>
        <v>179.75</v>
      </c>
      <c r="Q411" s="1653">
        <f t="shared" si="307"/>
        <v>203.10000000000002</v>
      </c>
      <c r="R411" s="1581">
        <f t="shared" si="307"/>
        <v>168.63</v>
      </c>
      <c r="S411" s="1653">
        <f t="shared" si="307"/>
        <v>38.700000000000003</v>
      </c>
      <c r="T411" s="1581">
        <f t="shared" si="307"/>
        <v>31.5</v>
      </c>
      <c r="U411" s="1633">
        <f t="shared" si="288"/>
        <v>415.8</v>
      </c>
      <c r="V411" s="1576">
        <f t="shared" si="289"/>
        <v>348.38</v>
      </c>
      <c r="W411" s="1632">
        <f t="shared" si="290"/>
        <v>241.8</v>
      </c>
      <c r="X411" s="1572">
        <f t="shared" si="291"/>
        <v>200.13</v>
      </c>
      <c r="Y411" s="1728">
        <f t="shared" si="292"/>
        <v>454.5</v>
      </c>
      <c r="Z411" s="619">
        <f t="shared" si="293"/>
        <v>379.88</v>
      </c>
      <c r="AA411" s="134" t="s">
        <v>95</v>
      </c>
      <c r="AB411" s="1632">
        <f>E408+H414+K416</f>
        <v>18.7</v>
      </c>
      <c r="AC411" s="1610">
        <f>F408+I414+L416</f>
        <v>16.2</v>
      </c>
      <c r="AD411" s="1632">
        <f>E428+H428</f>
        <v>21</v>
      </c>
      <c r="AE411" s="1603">
        <f>F428+I428</f>
        <v>17.5</v>
      </c>
      <c r="AF411" s="1632">
        <f>E440</f>
        <v>21.6</v>
      </c>
      <c r="AG411" s="1604">
        <f>F440</f>
        <v>18</v>
      </c>
      <c r="AH411" s="1633">
        <f t="shared" si="301"/>
        <v>39.700000000000003</v>
      </c>
      <c r="AI411" s="1576">
        <f t="shared" si="302"/>
        <v>33.700000000000003</v>
      </c>
      <c r="AJ411" s="1630">
        <f t="shared" si="303"/>
        <v>42.6</v>
      </c>
      <c r="AK411" s="1605">
        <f t="shared" si="304"/>
        <v>35.5</v>
      </c>
      <c r="AL411" s="1645">
        <f t="shared" si="305"/>
        <v>61.300000000000004</v>
      </c>
      <c r="AM411" s="616">
        <f t="shared" si="306"/>
        <v>51.7</v>
      </c>
      <c r="AP411" s="105"/>
      <c r="AQ411" s="105"/>
    </row>
    <row r="412" spans="1:43">
      <c r="A412" s="202" t="s">
        <v>681</v>
      </c>
      <c r="B412" s="266" t="s">
        <v>141</v>
      </c>
      <c r="C412" s="275">
        <v>200</v>
      </c>
      <c r="D412" s="198" t="s">
        <v>110</v>
      </c>
      <c r="E412" s="264">
        <v>11</v>
      </c>
      <c r="F412" s="1193">
        <v>11</v>
      </c>
      <c r="G412" s="203" t="s">
        <v>199</v>
      </c>
      <c r="H412" s="247">
        <v>4.0000000000000002E-4</v>
      </c>
      <c r="I412" s="250">
        <v>4.0000000000000002E-4</v>
      </c>
      <c r="J412" s="198" t="s">
        <v>161</v>
      </c>
      <c r="K412" s="1348">
        <v>99.4</v>
      </c>
      <c r="L412" s="751">
        <v>79.8</v>
      </c>
      <c r="M412" s="90"/>
      <c r="N412" s="79" t="s">
        <v>783</v>
      </c>
      <c r="O412" s="1653">
        <f t="shared" ref="O412:T412" si="308">AB421</f>
        <v>6.2</v>
      </c>
      <c r="P412" s="1667">
        <f t="shared" si="308"/>
        <v>6.2</v>
      </c>
      <c r="Q412" s="1653">
        <f t="shared" si="308"/>
        <v>14</v>
      </c>
      <c r="R412" s="1581">
        <f t="shared" si="308"/>
        <v>14</v>
      </c>
      <c r="S412" s="1653">
        <f t="shared" si="308"/>
        <v>0</v>
      </c>
      <c r="T412" s="1581">
        <f t="shared" si="308"/>
        <v>0</v>
      </c>
      <c r="U412" s="1633">
        <f t="shared" si="288"/>
        <v>20.2</v>
      </c>
      <c r="V412" s="1576">
        <f t="shared" si="289"/>
        <v>20.2</v>
      </c>
      <c r="W412" s="1632">
        <f t="shared" si="290"/>
        <v>14</v>
      </c>
      <c r="X412" s="1572">
        <f t="shared" si="291"/>
        <v>14</v>
      </c>
      <c r="Y412" s="1728">
        <f t="shared" si="292"/>
        <v>20.2</v>
      </c>
      <c r="Z412" s="619">
        <f t="shared" si="293"/>
        <v>20.2</v>
      </c>
      <c r="AA412" s="134" t="s">
        <v>72</v>
      </c>
      <c r="AB412" s="1632">
        <f>K415</f>
        <v>2.1</v>
      </c>
      <c r="AC412" s="1608">
        <f>L415</f>
        <v>1.75</v>
      </c>
      <c r="AD412" s="1632">
        <f>E427+H429</f>
        <v>27.5</v>
      </c>
      <c r="AE412" s="1603">
        <f>F427+I429</f>
        <v>22</v>
      </c>
      <c r="AF412" s="1632">
        <f>E441</f>
        <v>17.100000000000001</v>
      </c>
      <c r="AG412" s="1604">
        <f>F441</f>
        <v>13.5</v>
      </c>
      <c r="AH412" s="1633">
        <f t="shared" si="301"/>
        <v>29.6</v>
      </c>
      <c r="AI412" s="1576">
        <f t="shared" si="302"/>
        <v>23.75</v>
      </c>
      <c r="AJ412" s="1630">
        <f t="shared" si="303"/>
        <v>44.6</v>
      </c>
      <c r="AK412" s="1605">
        <f t="shared" si="304"/>
        <v>35.5</v>
      </c>
      <c r="AL412" s="1645">
        <f t="shared" si="305"/>
        <v>46.7</v>
      </c>
      <c r="AM412" s="616">
        <f t="shared" si="306"/>
        <v>37.25</v>
      </c>
      <c r="AP412" s="105"/>
      <c r="AQ412" s="105"/>
    </row>
    <row r="413" spans="1:43">
      <c r="A413" s="585" t="s">
        <v>9</v>
      </c>
      <c r="B413" s="266" t="s">
        <v>10</v>
      </c>
      <c r="C413" s="275">
        <v>40</v>
      </c>
      <c r="D413" s="198" t="s">
        <v>97</v>
      </c>
      <c r="E413" s="247">
        <v>10</v>
      </c>
      <c r="F413" s="709">
        <v>10</v>
      </c>
      <c r="G413" s="266" t="s">
        <v>91</v>
      </c>
      <c r="H413" s="738">
        <v>0.2</v>
      </c>
      <c r="I413" s="250">
        <v>0.2</v>
      </c>
      <c r="J413" s="198" t="s">
        <v>97</v>
      </c>
      <c r="K413" s="276">
        <v>2.8</v>
      </c>
      <c r="L413" s="600">
        <v>2.8</v>
      </c>
      <c r="M413" s="90"/>
      <c r="N413" s="2610" t="s">
        <v>784</v>
      </c>
      <c r="O413" s="2623">
        <f>O411+O412</f>
        <v>218.89999999999998</v>
      </c>
      <c r="P413" s="2623">
        <f>SUM(P411:P412)</f>
        <v>185.95</v>
      </c>
      <c r="Q413" s="2609">
        <f>SUM(Q411:Q412)</f>
        <v>217.10000000000002</v>
      </c>
      <c r="R413" s="2609">
        <f>SUM(R411:R412)</f>
        <v>182.63</v>
      </c>
      <c r="S413" s="2609">
        <f>SUM(S411:S412)</f>
        <v>38.700000000000003</v>
      </c>
      <c r="T413" s="2609">
        <f>SUM(T411:T412)</f>
        <v>31.5</v>
      </c>
      <c r="U413" s="1633">
        <f t="shared" ref="U413:U437" si="309">O413+Q413</f>
        <v>436</v>
      </c>
      <c r="V413" s="1576">
        <f t="shared" ref="V413:V437" si="310">P413+R413</f>
        <v>368.58</v>
      </c>
      <c r="W413" s="1632">
        <f t="shared" ref="W413:W437" si="311">Q413+S413</f>
        <v>255.8</v>
      </c>
      <c r="X413" s="1572">
        <f t="shared" ref="X413:X437" si="312">R413+T413</f>
        <v>214.13</v>
      </c>
      <c r="Y413" s="1728">
        <f t="shared" ref="Y413:Y437" si="313">O413+Q413+S413</f>
        <v>474.7</v>
      </c>
      <c r="Z413" s="619">
        <f t="shared" ref="Z413:Z437" si="314">P413+R413+T413</f>
        <v>400.08</v>
      </c>
      <c r="AA413" s="134" t="s">
        <v>80</v>
      </c>
      <c r="AB413" s="1632"/>
      <c r="AC413" s="1611"/>
      <c r="AD413" s="1632">
        <f>E425</f>
        <v>64.2</v>
      </c>
      <c r="AE413" s="1603">
        <f>F425</f>
        <v>49.13</v>
      </c>
      <c r="AF413" s="1632"/>
      <c r="AG413" s="1604"/>
      <c r="AH413" s="1633">
        <f t="shared" si="301"/>
        <v>64.2</v>
      </c>
      <c r="AI413" s="1576">
        <f t="shared" si="302"/>
        <v>49.13</v>
      </c>
      <c r="AJ413" s="1630">
        <f t="shared" si="303"/>
        <v>64.2</v>
      </c>
      <c r="AK413" s="1605">
        <f t="shared" si="304"/>
        <v>49.13</v>
      </c>
      <c r="AL413" s="1645">
        <f t="shared" si="305"/>
        <v>64.2</v>
      </c>
      <c r="AM413" s="616">
        <f t="shared" si="306"/>
        <v>49.13</v>
      </c>
      <c r="AO413" s="105"/>
      <c r="AP413" s="105"/>
      <c r="AQ413" s="105"/>
    </row>
    <row r="414" spans="1:43">
      <c r="A414" s="585" t="s">
        <v>9</v>
      </c>
      <c r="B414" s="266" t="s">
        <v>575</v>
      </c>
      <c r="C414" s="275">
        <v>40</v>
      </c>
      <c r="D414" s="198" t="s">
        <v>53</v>
      </c>
      <c r="E414" s="247">
        <v>0.9</v>
      </c>
      <c r="F414" s="1340">
        <v>0.9</v>
      </c>
      <c r="G414" s="266" t="s">
        <v>301</v>
      </c>
      <c r="H414" s="247">
        <v>4.76</v>
      </c>
      <c r="I414" s="250">
        <v>4</v>
      </c>
      <c r="J414" s="198" t="s">
        <v>369</v>
      </c>
      <c r="K414" s="247">
        <v>4.2</v>
      </c>
      <c r="L414" s="250">
        <v>4.2</v>
      </c>
      <c r="M414" s="90"/>
      <c r="N414" s="607" t="s">
        <v>76</v>
      </c>
      <c r="O414" s="1655">
        <f>AB426</f>
        <v>0</v>
      </c>
      <c r="P414" s="1579"/>
      <c r="Q414" s="1655">
        <f>AD426</f>
        <v>127.85</v>
      </c>
      <c r="R414" s="1575">
        <f>AE426</f>
        <v>112.5</v>
      </c>
      <c r="S414" s="1655">
        <f>AF426</f>
        <v>7.5</v>
      </c>
      <c r="T414" s="1575">
        <f>AG426</f>
        <v>7</v>
      </c>
      <c r="U414" s="1633">
        <f t="shared" si="309"/>
        <v>127.85</v>
      </c>
      <c r="V414" s="1576">
        <f t="shared" si="310"/>
        <v>112.5</v>
      </c>
      <c r="W414" s="1632">
        <f t="shared" si="311"/>
        <v>135.35</v>
      </c>
      <c r="X414" s="1572">
        <f t="shared" si="312"/>
        <v>119.5</v>
      </c>
      <c r="Y414" s="1728">
        <f t="shared" si="313"/>
        <v>135.35</v>
      </c>
      <c r="Z414" s="619">
        <f t="shared" si="314"/>
        <v>119.5</v>
      </c>
      <c r="AA414" s="134" t="s">
        <v>150</v>
      </c>
      <c r="AB414" s="1632">
        <f>H421</f>
        <v>90.4</v>
      </c>
      <c r="AC414" s="1612">
        <f>I421</f>
        <v>80</v>
      </c>
      <c r="AD414" s="1632"/>
      <c r="AE414" s="1603"/>
      <c r="AF414" s="1632"/>
      <c r="AG414" s="1604"/>
      <c r="AH414" s="1633">
        <f t="shared" si="301"/>
        <v>90.4</v>
      </c>
      <c r="AI414" s="1576">
        <f t="shared" si="302"/>
        <v>80</v>
      </c>
      <c r="AJ414" s="1630">
        <f t="shared" si="303"/>
        <v>0</v>
      </c>
      <c r="AK414" s="1605">
        <f t="shared" si="304"/>
        <v>0</v>
      </c>
      <c r="AL414" s="1645">
        <f t="shared" si="305"/>
        <v>90.4</v>
      </c>
      <c r="AM414" s="616">
        <f t="shared" si="306"/>
        <v>80</v>
      </c>
      <c r="AP414" s="105"/>
      <c r="AQ414" s="105"/>
    </row>
    <row r="415" spans="1:43">
      <c r="A415" s="102"/>
      <c r="B415" s="968"/>
      <c r="C415" s="105"/>
      <c r="D415" s="50"/>
      <c r="E415" s="10"/>
      <c r="F415" s="10"/>
      <c r="G415" s="285" t="s">
        <v>89</v>
      </c>
      <c r="H415" s="264">
        <v>1</v>
      </c>
      <c r="I415" s="270">
        <v>1</v>
      </c>
      <c r="J415" s="1004" t="s">
        <v>72</v>
      </c>
      <c r="K415" s="738">
        <v>2.1</v>
      </c>
      <c r="L415" s="250">
        <v>1.75</v>
      </c>
      <c r="M415" s="90"/>
      <c r="N415" s="608" t="s">
        <v>116</v>
      </c>
      <c r="O415" s="1653"/>
      <c r="P415" s="1582"/>
      <c r="Q415" s="1653">
        <f>K425</f>
        <v>15</v>
      </c>
      <c r="R415" s="1582">
        <f>L425</f>
        <v>15</v>
      </c>
      <c r="S415" s="1653"/>
      <c r="T415" s="1582"/>
      <c r="U415" s="1633">
        <f t="shared" si="309"/>
        <v>15</v>
      </c>
      <c r="V415" s="1576">
        <f t="shared" si="310"/>
        <v>15</v>
      </c>
      <c r="W415" s="1632">
        <f t="shared" si="311"/>
        <v>15</v>
      </c>
      <c r="X415" s="1572">
        <f t="shared" si="312"/>
        <v>15</v>
      </c>
      <c r="Y415" s="1728">
        <f t="shared" si="313"/>
        <v>15</v>
      </c>
      <c r="Z415" s="619">
        <f t="shared" si="314"/>
        <v>15</v>
      </c>
      <c r="AA415" s="134" t="s">
        <v>147</v>
      </c>
      <c r="AB415" s="1632"/>
      <c r="AC415" s="1612"/>
      <c r="AD415" s="1633">
        <f>H436</f>
        <v>90.4</v>
      </c>
      <c r="AE415" s="1616">
        <f>I436</f>
        <v>80</v>
      </c>
      <c r="AF415" s="1632"/>
      <c r="AG415" s="1604"/>
      <c r="AH415" s="1633">
        <f t="shared" si="301"/>
        <v>90.4</v>
      </c>
      <c r="AI415" s="1576">
        <f t="shared" si="302"/>
        <v>80</v>
      </c>
      <c r="AJ415" s="1630">
        <f t="shared" si="303"/>
        <v>90.4</v>
      </c>
      <c r="AK415" s="1605">
        <f t="shared" si="304"/>
        <v>80</v>
      </c>
      <c r="AL415" s="1645">
        <f t="shared" si="305"/>
        <v>90.4</v>
      </c>
      <c r="AM415" s="616">
        <f t="shared" si="306"/>
        <v>80</v>
      </c>
      <c r="AP415" s="105"/>
      <c r="AQ415" s="105"/>
    </row>
    <row r="416" spans="1:43">
      <c r="A416" s="102"/>
      <c r="B416" s="968"/>
      <c r="C416" s="105"/>
      <c r="D416" s="102"/>
      <c r="E416" s="105"/>
      <c r="F416" s="105"/>
      <c r="G416" s="995"/>
      <c r="H416" s="1930"/>
      <c r="I416" s="1170"/>
      <c r="J416" s="1191" t="s">
        <v>123</v>
      </c>
      <c r="K416" s="247">
        <v>3.5</v>
      </c>
      <c r="L416" s="250">
        <v>2.8</v>
      </c>
      <c r="M416" s="90"/>
      <c r="N416" s="75" t="s">
        <v>152</v>
      </c>
      <c r="O416" s="1653">
        <f>AB431</f>
        <v>200</v>
      </c>
      <c r="P416" s="1575">
        <f>AC431</f>
        <v>200</v>
      </c>
      <c r="Q416" s="1653">
        <f>AD431</f>
        <v>100</v>
      </c>
      <c r="R416" s="1575">
        <f>AE431</f>
        <v>100</v>
      </c>
      <c r="S416" s="1653">
        <f>AF431</f>
        <v>0</v>
      </c>
      <c r="T416" s="1575"/>
      <c r="U416" s="1633">
        <f t="shared" si="309"/>
        <v>300</v>
      </c>
      <c r="V416" s="1576">
        <f t="shared" si="310"/>
        <v>300</v>
      </c>
      <c r="W416" s="1632">
        <f t="shared" si="311"/>
        <v>100</v>
      </c>
      <c r="X416" s="1572">
        <f t="shared" si="312"/>
        <v>100</v>
      </c>
      <c r="Y416" s="1728">
        <f t="shared" si="313"/>
        <v>300</v>
      </c>
      <c r="Z416" s="619">
        <f t="shared" si="314"/>
        <v>300</v>
      </c>
      <c r="AA416" s="137" t="s">
        <v>424</v>
      </c>
      <c r="AB416" s="1632"/>
      <c r="AC416" s="1607"/>
      <c r="AD416" s="1632"/>
      <c r="AE416" s="1603"/>
      <c r="AF416" s="1632"/>
      <c r="AG416" s="1604"/>
      <c r="AH416" s="1633">
        <f t="shared" si="301"/>
        <v>0</v>
      </c>
      <c r="AI416" s="1576">
        <f t="shared" si="302"/>
        <v>0</v>
      </c>
      <c r="AJ416" s="1630">
        <f t="shared" si="303"/>
        <v>0</v>
      </c>
      <c r="AK416" s="1605">
        <f t="shared" si="304"/>
        <v>0</v>
      </c>
      <c r="AL416" s="1645">
        <f t="shared" si="305"/>
        <v>0</v>
      </c>
      <c r="AM416" s="616">
        <f t="shared" si="306"/>
        <v>0</v>
      </c>
      <c r="AP416" s="105"/>
      <c r="AQ416" s="105"/>
    </row>
    <row r="417" spans="1:48">
      <c r="A417" s="102"/>
      <c r="B417" s="968"/>
      <c r="C417" s="105"/>
      <c r="D417" s="102"/>
      <c r="E417" s="105"/>
      <c r="F417" s="105"/>
      <c r="G417" s="231"/>
      <c r="H417" s="210"/>
      <c r="I417" s="1334"/>
      <c r="J417" s="2038" t="s">
        <v>370</v>
      </c>
      <c r="K417" s="247">
        <v>5.5999999999999999E-3</v>
      </c>
      <c r="L417" s="250">
        <v>5.5999999999999999E-3</v>
      </c>
      <c r="M417" s="90"/>
      <c r="N417" s="203" t="s">
        <v>93</v>
      </c>
      <c r="O417" s="1653">
        <f>AB437</f>
        <v>0</v>
      </c>
      <c r="P417" s="1575"/>
      <c r="Q417" s="1653">
        <f>AD437</f>
        <v>94.914999999999992</v>
      </c>
      <c r="R417" s="1575">
        <f>AE437</f>
        <v>81.5</v>
      </c>
      <c r="S417" s="1653">
        <f>AF437</f>
        <v>0</v>
      </c>
      <c r="T417" s="1575"/>
      <c r="U417" s="1633">
        <f t="shared" si="309"/>
        <v>94.914999999999992</v>
      </c>
      <c r="V417" s="1576">
        <f t="shared" si="310"/>
        <v>81.5</v>
      </c>
      <c r="W417" s="1632">
        <f t="shared" si="311"/>
        <v>94.914999999999992</v>
      </c>
      <c r="X417" s="1572">
        <f t="shared" si="312"/>
        <v>81.5</v>
      </c>
      <c r="Y417" s="1728">
        <f t="shared" si="313"/>
        <v>94.914999999999992</v>
      </c>
      <c r="Z417" s="619">
        <f t="shared" si="314"/>
        <v>81.5</v>
      </c>
      <c r="AA417" s="191" t="s">
        <v>90</v>
      </c>
      <c r="AB417" s="1632">
        <f t="shared" ref="AB417:AG417" si="315">SUM(AB405:AB416)</f>
        <v>212.7</v>
      </c>
      <c r="AC417" s="1613">
        <f t="shared" si="315"/>
        <v>179.75</v>
      </c>
      <c r="AD417" s="1632">
        <f t="shared" si="315"/>
        <v>203.10000000000002</v>
      </c>
      <c r="AE417" s="1616">
        <f t="shared" si="315"/>
        <v>168.63</v>
      </c>
      <c r="AF417" s="1632">
        <f t="shared" si="315"/>
        <v>38.700000000000003</v>
      </c>
      <c r="AG417" s="1604">
        <f t="shared" si="315"/>
        <v>31.5</v>
      </c>
      <c r="AH417" s="1633">
        <f t="shared" si="301"/>
        <v>415.8</v>
      </c>
      <c r="AI417" s="1576">
        <f t="shared" si="302"/>
        <v>348.38</v>
      </c>
      <c r="AJ417" s="1630">
        <f t="shared" si="303"/>
        <v>241.8</v>
      </c>
      <c r="AK417" s="1605">
        <f t="shared" si="304"/>
        <v>200.13</v>
      </c>
      <c r="AL417" s="1645">
        <f t="shared" si="305"/>
        <v>454.5</v>
      </c>
      <c r="AM417" s="616">
        <f t="shared" si="306"/>
        <v>379.88</v>
      </c>
      <c r="AP417" s="105"/>
      <c r="AQ417" s="105"/>
    </row>
    <row r="418" spans="1:48" ht="15" thickBot="1">
      <c r="A418" s="2042"/>
      <c r="B418" s="757"/>
      <c r="C418" s="99"/>
      <c r="D418" s="102"/>
      <c r="E418" s="105"/>
      <c r="F418" s="105"/>
      <c r="G418" s="103"/>
      <c r="H418" s="104"/>
      <c r="I418" s="2039"/>
      <c r="J418" s="203" t="s">
        <v>86</v>
      </c>
      <c r="K418" s="247">
        <v>0.7</v>
      </c>
      <c r="L418" s="250">
        <v>0.7</v>
      </c>
      <c r="M418" s="90"/>
      <c r="N418" s="607" t="s">
        <v>360</v>
      </c>
      <c r="O418" s="1653">
        <f>AB434</f>
        <v>0</v>
      </c>
      <c r="P418" s="1579"/>
      <c r="Q418" s="1653">
        <f>AD434</f>
        <v>0</v>
      </c>
      <c r="R418" s="1579"/>
      <c r="S418" s="1653">
        <f>AF434</f>
        <v>0</v>
      </c>
      <c r="T418" s="1579"/>
      <c r="U418" s="1633">
        <f t="shared" si="309"/>
        <v>0</v>
      </c>
      <c r="V418" s="1576">
        <f t="shared" si="310"/>
        <v>0</v>
      </c>
      <c r="W418" s="1632">
        <f t="shared" si="311"/>
        <v>0</v>
      </c>
      <c r="X418" s="1572">
        <f t="shared" si="312"/>
        <v>0</v>
      </c>
      <c r="Y418" s="1728">
        <f t="shared" si="313"/>
        <v>0</v>
      </c>
      <c r="Z418" s="619">
        <f t="shared" si="314"/>
        <v>0</v>
      </c>
      <c r="AA418" s="1887" t="s">
        <v>148</v>
      </c>
      <c r="AB418" s="1896"/>
      <c r="AC418" s="1900"/>
      <c r="AD418" s="1896"/>
      <c r="AE418" s="1603"/>
      <c r="AF418" s="1896"/>
      <c r="AG418" s="1603"/>
      <c r="AH418" s="1897">
        <f t="shared" si="301"/>
        <v>0</v>
      </c>
      <c r="AI418" s="1616">
        <f t="shared" si="302"/>
        <v>0</v>
      </c>
      <c r="AJ418" s="1898">
        <f t="shared" si="303"/>
        <v>0</v>
      </c>
      <c r="AK418" s="1899">
        <f t="shared" si="304"/>
        <v>0</v>
      </c>
      <c r="AL418" s="1902">
        <f t="shared" si="305"/>
        <v>0</v>
      </c>
      <c r="AM418" s="1903">
        <f t="shared" si="306"/>
        <v>0</v>
      </c>
      <c r="AP418" s="105"/>
      <c r="AQ418" s="105"/>
    </row>
    <row r="419" spans="1:48" ht="15" thickBot="1">
      <c r="A419" s="102"/>
      <c r="B419" s="968"/>
      <c r="C419" s="105"/>
      <c r="D419" s="102"/>
      <c r="E419" s="105"/>
      <c r="F419" s="105"/>
      <c r="G419" s="2637" t="s">
        <v>502</v>
      </c>
      <c r="H419" s="2616"/>
      <c r="I419" s="1664"/>
      <c r="J419" s="1194" t="s">
        <v>49</v>
      </c>
      <c r="K419" s="264">
        <v>2.1</v>
      </c>
      <c r="L419" s="1011">
        <v>2.1</v>
      </c>
      <c r="M419" s="90"/>
      <c r="N419" s="607" t="s">
        <v>140</v>
      </c>
      <c r="O419" s="1744">
        <f>E407</f>
        <v>134.93700000000001</v>
      </c>
      <c r="P419" s="1579">
        <f>F407</f>
        <v>94.6</v>
      </c>
      <c r="Q419" s="1653"/>
      <c r="R419" s="1575"/>
      <c r="S419" s="1653"/>
      <c r="T419" s="1575"/>
      <c r="U419" s="1633">
        <f t="shared" si="309"/>
        <v>134.93700000000001</v>
      </c>
      <c r="V419" s="1576">
        <f t="shared" si="310"/>
        <v>94.6</v>
      </c>
      <c r="W419" s="1632">
        <f t="shared" si="311"/>
        <v>0</v>
      </c>
      <c r="X419" s="1572">
        <f t="shared" si="312"/>
        <v>0</v>
      </c>
      <c r="Y419" s="1728">
        <f t="shared" si="313"/>
        <v>134.93700000000001</v>
      </c>
      <c r="Z419" s="619">
        <f t="shared" si="314"/>
        <v>94.6</v>
      </c>
      <c r="AA419" s="1887" t="s">
        <v>146</v>
      </c>
      <c r="AB419" s="1896"/>
      <c r="AC419" s="1901"/>
      <c r="AD419" s="1896"/>
      <c r="AE419" s="1603"/>
      <c r="AF419" s="1896"/>
      <c r="AG419" s="1603"/>
      <c r="AH419" s="1897">
        <f t="shared" si="301"/>
        <v>0</v>
      </c>
      <c r="AI419" s="1616">
        <f t="shared" si="302"/>
        <v>0</v>
      </c>
      <c r="AJ419" s="1898">
        <f t="shared" si="303"/>
        <v>0</v>
      </c>
      <c r="AK419" s="1899">
        <f t="shared" si="304"/>
        <v>0</v>
      </c>
      <c r="AL419" s="1902">
        <f t="shared" si="305"/>
        <v>0</v>
      </c>
      <c r="AM419" s="1903">
        <f t="shared" si="306"/>
        <v>0</v>
      </c>
      <c r="AP419" s="105"/>
      <c r="AQ419" s="105"/>
    </row>
    <row r="420" spans="1:48" ht="15" thickBot="1">
      <c r="A420" s="102"/>
      <c r="B420" s="968"/>
      <c r="C420" s="105"/>
      <c r="D420" s="102"/>
      <c r="E420" s="105"/>
      <c r="F420" s="105"/>
      <c r="G420" s="2651" t="s">
        <v>112</v>
      </c>
      <c r="H420" s="1665" t="s">
        <v>113</v>
      </c>
      <c r="I420" s="2666" t="s">
        <v>114</v>
      </c>
      <c r="J420" s="203" t="s">
        <v>91</v>
      </c>
      <c r="K420" s="738">
        <v>0.47</v>
      </c>
      <c r="L420" s="250">
        <v>0.47</v>
      </c>
      <c r="M420" s="90"/>
      <c r="N420" s="607" t="s">
        <v>67</v>
      </c>
      <c r="O420" s="1653"/>
      <c r="P420" s="1575"/>
      <c r="Q420" s="1653"/>
      <c r="R420" s="1575"/>
      <c r="S420" s="1653"/>
      <c r="T420" s="1575"/>
      <c r="U420" s="1633">
        <f t="shared" si="309"/>
        <v>0</v>
      </c>
      <c r="V420" s="1576">
        <f t="shared" si="310"/>
        <v>0</v>
      </c>
      <c r="W420" s="1632">
        <f t="shared" si="311"/>
        <v>0</v>
      </c>
      <c r="X420" s="1572">
        <f t="shared" si="312"/>
        <v>0</v>
      </c>
      <c r="Y420" s="1728">
        <f t="shared" si="313"/>
        <v>0</v>
      </c>
      <c r="Z420" s="619">
        <f t="shared" si="314"/>
        <v>0</v>
      </c>
      <c r="AA420" s="135" t="s">
        <v>106</v>
      </c>
      <c r="AB420" s="1632">
        <f>H409+K414</f>
        <v>6.2</v>
      </c>
      <c r="AC420" s="1608">
        <f>I409+L414</f>
        <v>6.2</v>
      </c>
      <c r="AD420" s="1632">
        <f>E429+H430</f>
        <v>14</v>
      </c>
      <c r="AE420" s="1603">
        <f>F429+I430</f>
        <v>14</v>
      </c>
      <c r="AF420" s="1632"/>
      <c r="AG420" s="1604"/>
      <c r="AH420" s="1633">
        <f t="shared" si="301"/>
        <v>20.2</v>
      </c>
      <c r="AI420" s="1576">
        <f t="shared" si="302"/>
        <v>20.2</v>
      </c>
      <c r="AJ420" s="1630">
        <f t="shared" si="303"/>
        <v>14</v>
      </c>
      <c r="AK420" s="1605">
        <f t="shared" si="304"/>
        <v>14</v>
      </c>
      <c r="AL420" s="1645">
        <f t="shared" si="305"/>
        <v>20.2</v>
      </c>
      <c r="AM420" s="616">
        <f t="shared" si="306"/>
        <v>20.2</v>
      </c>
      <c r="AP420" s="105"/>
      <c r="AQ420" s="105"/>
    </row>
    <row r="421" spans="1:48">
      <c r="A421" s="102"/>
      <c r="B421" s="968"/>
      <c r="C421" s="105"/>
      <c r="D421" s="102"/>
      <c r="E421" s="105"/>
      <c r="F421" s="105"/>
      <c r="G421" s="2667" t="s">
        <v>150</v>
      </c>
      <c r="H421" s="131">
        <v>90.4</v>
      </c>
      <c r="I421" s="140">
        <v>80</v>
      </c>
      <c r="J421" s="1020" t="s">
        <v>371</v>
      </c>
      <c r="K421" s="247">
        <v>6.3E-2</v>
      </c>
      <c r="L421" s="251">
        <v>6.3E-2</v>
      </c>
      <c r="M421" s="90"/>
      <c r="N421" s="609" t="s">
        <v>60</v>
      </c>
      <c r="O421" s="1653">
        <f>E410+K408</f>
        <v>25.6</v>
      </c>
      <c r="P421" s="1584">
        <f>F410+L408</f>
        <v>24.5</v>
      </c>
      <c r="Q421" s="1653"/>
      <c r="R421" s="1584"/>
      <c r="S421" s="1653">
        <f>H439</f>
        <v>16.7</v>
      </c>
      <c r="T421" s="1578">
        <f>I439</f>
        <v>16.7</v>
      </c>
      <c r="U421" s="1633">
        <f t="shared" si="309"/>
        <v>25.6</v>
      </c>
      <c r="V421" s="1576">
        <f t="shared" si="310"/>
        <v>24.5</v>
      </c>
      <c r="W421" s="1632">
        <f t="shared" si="311"/>
        <v>16.7</v>
      </c>
      <c r="X421" s="1572">
        <f t="shared" si="312"/>
        <v>16.7</v>
      </c>
      <c r="Y421" s="1728">
        <f t="shared" si="313"/>
        <v>42.3</v>
      </c>
      <c r="Z421" s="619">
        <f t="shared" si="314"/>
        <v>41.2</v>
      </c>
      <c r="AA421" s="191" t="s">
        <v>781</v>
      </c>
      <c r="AB421" s="1632">
        <f t="shared" ref="AB421:AG421" si="316">SUM(AB418:AB420)</f>
        <v>6.2</v>
      </c>
      <c r="AC421" s="1613">
        <f t="shared" si="316"/>
        <v>6.2</v>
      </c>
      <c r="AD421" s="1632">
        <f t="shared" si="316"/>
        <v>14</v>
      </c>
      <c r="AE421" s="1603">
        <f t="shared" si="316"/>
        <v>14</v>
      </c>
      <c r="AF421" s="1632">
        <f t="shared" si="316"/>
        <v>0</v>
      </c>
      <c r="AG421" s="1604">
        <f t="shared" si="316"/>
        <v>0</v>
      </c>
      <c r="AH421" s="1633">
        <f t="shared" si="301"/>
        <v>20.2</v>
      </c>
      <c r="AI421" s="1576">
        <f t="shared" si="302"/>
        <v>20.2</v>
      </c>
      <c r="AJ421" s="1630">
        <f t="shared" si="303"/>
        <v>14</v>
      </c>
      <c r="AK421" s="1605">
        <f t="shared" si="304"/>
        <v>14</v>
      </c>
      <c r="AL421" s="1645">
        <f t="shared" si="305"/>
        <v>20.2</v>
      </c>
      <c r="AM421" s="616">
        <f t="shared" si="306"/>
        <v>20.2</v>
      </c>
      <c r="AP421" s="105"/>
      <c r="AQ421" s="105"/>
    </row>
    <row r="422" spans="1:48" ht="15" thickBot="1">
      <c r="A422" s="1906" t="s">
        <v>251</v>
      </c>
      <c r="B422" s="966"/>
      <c r="C422" s="1866">
        <f>C412+C413+C414+100+20+110+70+C407</f>
        <v>660</v>
      </c>
      <c r="G422" s="962"/>
      <c r="H422" s="998"/>
      <c r="I422" s="999"/>
      <c r="J422" s="1352" t="s">
        <v>88</v>
      </c>
      <c r="K422" s="1018">
        <v>2.0369999999999999</v>
      </c>
      <c r="L422" s="1026">
        <v>2.0369999999999999</v>
      </c>
      <c r="M422" s="90"/>
      <c r="N422" s="130" t="s">
        <v>159</v>
      </c>
      <c r="O422" s="1653"/>
      <c r="P422" s="1575"/>
      <c r="Q422" s="1653"/>
      <c r="R422" s="1575"/>
      <c r="S422" s="1653"/>
      <c r="T422" s="1575"/>
      <c r="U422" s="1633">
        <f t="shared" si="309"/>
        <v>0</v>
      </c>
      <c r="V422" s="1576">
        <f t="shared" si="310"/>
        <v>0</v>
      </c>
      <c r="W422" s="1632">
        <f t="shared" si="311"/>
        <v>0</v>
      </c>
      <c r="X422" s="1572">
        <f t="shared" si="312"/>
        <v>0</v>
      </c>
      <c r="Y422" s="1729">
        <f t="shared" si="313"/>
        <v>0</v>
      </c>
      <c r="Z422" s="617">
        <f t="shared" si="314"/>
        <v>0</v>
      </c>
      <c r="AA422" s="607" t="s">
        <v>289</v>
      </c>
      <c r="AB422" s="1632"/>
      <c r="AC422" s="1571"/>
      <c r="AD422" s="1633">
        <f>K427+K434</f>
        <v>127.85</v>
      </c>
      <c r="AE422" s="1572">
        <f>L427+C430</f>
        <v>112.5</v>
      </c>
      <c r="AF422" s="1632"/>
      <c r="AG422" s="1572"/>
      <c r="AH422" s="1633">
        <f t="shared" ref="AH422:AH446" si="317">AB422+AD422</f>
        <v>127.85</v>
      </c>
      <c r="AI422" s="1576">
        <f t="shared" ref="AI422:AI446" si="318">AC422+AE422</f>
        <v>112.5</v>
      </c>
      <c r="AJ422" s="1632">
        <f t="shared" ref="AJ422:AJ446" si="319">AD422+AF422</f>
        <v>127.85</v>
      </c>
      <c r="AK422" s="1572">
        <f t="shared" ref="AK422:AK446" si="320">AE422+AG422</f>
        <v>112.5</v>
      </c>
      <c r="AL422" s="1631"/>
      <c r="AP422" s="105"/>
      <c r="AQ422" s="105"/>
    </row>
    <row r="423" spans="1:48" ht="16.2" thickBot="1">
      <c r="A423" s="605"/>
      <c r="B423" s="370" t="s">
        <v>142</v>
      </c>
      <c r="C423" s="112"/>
      <c r="D423" s="2814" t="s">
        <v>195</v>
      </c>
      <c r="E423" s="1308"/>
      <c r="F423" s="1358"/>
      <c r="G423" s="2813" t="s">
        <v>731</v>
      </c>
      <c r="H423" s="998"/>
      <c r="I423" s="998"/>
      <c r="J423" s="1353" t="s">
        <v>560</v>
      </c>
      <c r="K423" s="1028"/>
      <c r="L423" s="1029"/>
      <c r="M423" s="90"/>
      <c r="N423" s="130" t="s">
        <v>65</v>
      </c>
      <c r="O423" s="1653"/>
      <c r="P423" s="1585"/>
      <c r="Q423" s="1653"/>
      <c r="R423" s="1585"/>
      <c r="S423" s="1653"/>
      <c r="T423" s="1585"/>
      <c r="U423" s="1633">
        <f t="shared" si="309"/>
        <v>0</v>
      </c>
      <c r="V423" s="1576">
        <f t="shared" si="310"/>
        <v>0</v>
      </c>
      <c r="W423" s="1632">
        <f t="shared" si="311"/>
        <v>0</v>
      </c>
      <c r="X423" s="1572">
        <f t="shared" si="312"/>
        <v>0</v>
      </c>
      <c r="Y423" s="1729">
        <f t="shared" si="313"/>
        <v>0</v>
      </c>
      <c r="Z423" s="617">
        <f t="shared" si="314"/>
        <v>0</v>
      </c>
      <c r="AA423" s="240" t="s">
        <v>500</v>
      </c>
      <c r="AB423" s="1632"/>
      <c r="AC423" s="1588"/>
      <c r="AD423" s="1671"/>
      <c r="AE423" s="1588"/>
      <c r="AF423" s="1671">
        <f>K443</f>
        <v>7.5</v>
      </c>
      <c r="AG423" s="1588">
        <f>L443</f>
        <v>7</v>
      </c>
      <c r="AH423" s="1633">
        <f t="shared" si="317"/>
        <v>0</v>
      </c>
      <c r="AI423" s="1576">
        <f t="shared" si="318"/>
        <v>0</v>
      </c>
      <c r="AJ423" s="1632">
        <f t="shared" si="319"/>
        <v>7.5</v>
      </c>
      <c r="AK423" s="1572">
        <f t="shared" si="320"/>
        <v>7</v>
      </c>
      <c r="AL423" s="1631"/>
      <c r="AP423" s="97"/>
      <c r="AQ423" s="105"/>
      <c r="AR423" s="105"/>
      <c r="AS423" s="105"/>
      <c r="AT423" s="105"/>
      <c r="AU423" s="105"/>
      <c r="AV423" s="105"/>
    </row>
    <row r="424" spans="1:48" ht="15" thickBot="1">
      <c r="A424" s="1125" t="s">
        <v>540</v>
      </c>
      <c r="B424" s="285" t="s">
        <v>352</v>
      </c>
      <c r="C424" s="179">
        <v>80</v>
      </c>
      <c r="D424" s="396" t="s">
        <v>112</v>
      </c>
      <c r="E424" s="165" t="s">
        <v>113</v>
      </c>
      <c r="F424" s="166" t="s">
        <v>114</v>
      </c>
      <c r="G424" s="847" t="s">
        <v>112</v>
      </c>
      <c r="H424" s="1014" t="s">
        <v>113</v>
      </c>
      <c r="I424" s="211" t="s">
        <v>114</v>
      </c>
      <c r="J424" s="385" t="s">
        <v>112</v>
      </c>
      <c r="K424" s="165" t="s">
        <v>113</v>
      </c>
      <c r="L424" s="166" t="s">
        <v>114</v>
      </c>
      <c r="M424" s="90"/>
      <c r="N424" s="130" t="s">
        <v>46</v>
      </c>
      <c r="O424" s="1653"/>
      <c r="P424" s="1585"/>
      <c r="Q424" s="1653"/>
      <c r="R424" s="1585"/>
      <c r="S424" s="1653"/>
      <c r="T424" s="1585"/>
      <c r="U424" s="1633">
        <f t="shared" si="309"/>
        <v>0</v>
      </c>
      <c r="V424" s="1576">
        <f t="shared" si="310"/>
        <v>0</v>
      </c>
      <c r="W424" s="1632">
        <f t="shared" si="311"/>
        <v>0</v>
      </c>
      <c r="X424" s="1572">
        <f t="shared" si="312"/>
        <v>0</v>
      </c>
      <c r="Y424" s="1729">
        <f t="shared" si="313"/>
        <v>0</v>
      </c>
      <c r="Z424" s="617">
        <f t="shared" si="314"/>
        <v>0</v>
      </c>
      <c r="AA424" s="240" t="s">
        <v>620</v>
      </c>
      <c r="AB424" s="1632"/>
      <c r="AC424" s="1571"/>
      <c r="AD424" s="1671"/>
      <c r="AE424" s="1571"/>
      <c r="AF424" s="1671"/>
      <c r="AG424" s="1571"/>
      <c r="AH424" s="1633">
        <f t="shared" si="317"/>
        <v>0</v>
      </c>
      <c r="AI424" s="1576">
        <f t="shared" si="318"/>
        <v>0</v>
      </c>
      <c r="AJ424" s="1632">
        <f t="shared" si="319"/>
        <v>0</v>
      </c>
      <c r="AK424" s="1572">
        <f t="shared" si="320"/>
        <v>0</v>
      </c>
      <c r="AL424" s="1648"/>
      <c r="AM424" s="10"/>
      <c r="AP424" s="103"/>
      <c r="AQ424" s="105"/>
      <c r="AR424" s="105"/>
      <c r="AS424" s="105"/>
      <c r="AT424" s="105"/>
      <c r="AU424" s="105"/>
      <c r="AV424" s="105"/>
    </row>
    <row r="425" spans="1:48">
      <c r="A425" s="1448" t="s">
        <v>733</v>
      </c>
      <c r="B425" s="249" t="s">
        <v>860</v>
      </c>
      <c r="C425" s="2714">
        <v>250</v>
      </c>
      <c r="D425" s="132" t="s">
        <v>80</v>
      </c>
      <c r="E425" s="139">
        <v>64.2</v>
      </c>
      <c r="F425" s="140">
        <v>49.13</v>
      </c>
      <c r="G425" s="1214" t="s">
        <v>93</v>
      </c>
      <c r="H425" s="245">
        <v>91.97</v>
      </c>
      <c r="I425" s="695">
        <v>79</v>
      </c>
      <c r="J425" s="136" t="s">
        <v>358</v>
      </c>
      <c r="K425" s="131">
        <v>15</v>
      </c>
      <c r="L425" s="984">
        <v>15</v>
      </c>
      <c r="M425" s="90"/>
      <c r="N425" s="130" t="s">
        <v>70</v>
      </c>
      <c r="O425" s="1653">
        <f>H408</f>
        <v>4.9000000000000004</v>
      </c>
      <c r="P425" s="1597">
        <f>I408</f>
        <v>4.9000000000000004</v>
      </c>
      <c r="Q425" s="1653"/>
      <c r="R425" s="1585"/>
      <c r="S425" s="1653"/>
      <c r="T425" s="1585"/>
      <c r="U425" s="1633">
        <f t="shared" si="309"/>
        <v>4.9000000000000004</v>
      </c>
      <c r="V425" s="1576">
        <f t="shared" si="310"/>
        <v>4.9000000000000004</v>
      </c>
      <c r="W425" s="1632">
        <f t="shared" si="311"/>
        <v>0</v>
      </c>
      <c r="X425" s="1572">
        <f t="shared" si="312"/>
        <v>0</v>
      </c>
      <c r="Y425" s="1729">
        <f t="shared" si="313"/>
        <v>4.9000000000000004</v>
      </c>
      <c r="Z425" s="617">
        <f t="shared" si="314"/>
        <v>4.9000000000000004</v>
      </c>
      <c r="AA425" s="240" t="s">
        <v>499</v>
      </c>
      <c r="AB425" s="1632"/>
      <c r="AC425" s="1588"/>
      <c r="AD425" s="1671"/>
      <c r="AE425" s="1588"/>
      <c r="AF425" s="1671"/>
      <c r="AG425" s="1588"/>
      <c r="AH425" s="1633">
        <f t="shared" si="317"/>
        <v>0</v>
      </c>
      <c r="AI425" s="1576">
        <f t="shared" si="318"/>
        <v>0</v>
      </c>
      <c r="AJ425" s="1632">
        <f t="shared" si="319"/>
        <v>0</v>
      </c>
      <c r="AK425" s="1572">
        <f t="shared" si="320"/>
        <v>0</v>
      </c>
      <c r="AL425" s="209"/>
      <c r="AM425" s="105"/>
      <c r="AP425" s="103"/>
      <c r="AQ425" s="105"/>
      <c r="AR425" s="105"/>
      <c r="AS425" s="105"/>
      <c r="AT425" s="105"/>
      <c r="AU425" s="105"/>
      <c r="AV425" s="105"/>
    </row>
    <row r="426" spans="1:48">
      <c r="A426" s="168" t="s">
        <v>670</v>
      </c>
      <c r="B426" s="285" t="s">
        <v>107</v>
      </c>
      <c r="C426" s="419" t="s">
        <v>695</v>
      </c>
      <c r="D426" s="198" t="s">
        <v>44</v>
      </c>
      <c r="E426" s="247">
        <v>46.191000000000003</v>
      </c>
      <c r="F426" s="250">
        <v>34.6</v>
      </c>
      <c r="G426" s="1004" t="s">
        <v>108</v>
      </c>
      <c r="H426" s="2040">
        <v>51</v>
      </c>
      <c r="I426" s="2041">
        <v>51</v>
      </c>
      <c r="J426" s="198" t="s">
        <v>49</v>
      </c>
      <c r="K426" s="247">
        <v>7</v>
      </c>
      <c r="L426" s="751">
        <v>7</v>
      </c>
      <c r="M426" s="90"/>
      <c r="N426" s="130" t="s">
        <v>89</v>
      </c>
      <c r="O426" s="1653">
        <f>H415+K409</f>
        <v>4.3</v>
      </c>
      <c r="P426" s="1579">
        <f>I415+L409</f>
        <v>4.3</v>
      </c>
      <c r="Q426" s="1653">
        <f>E431</f>
        <v>5</v>
      </c>
      <c r="R426" s="1579">
        <f>F431</f>
        <v>5</v>
      </c>
      <c r="S426" s="1653">
        <f>E442+H440</f>
        <v>3.1</v>
      </c>
      <c r="T426" s="1579">
        <f>F442+I440</f>
        <v>3.1</v>
      </c>
      <c r="U426" s="1633">
        <f t="shared" si="309"/>
        <v>9.3000000000000007</v>
      </c>
      <c r="V426" s="1576">
        <f t="shared" si="310"/>
        <v>9.3000000000000007</v>
      </c>
      <c r="W426" s="1632">
        <f t="shared" si="311"/>
        <v>8.1</v>
      </c>
      <c r="X426" s="1572">
        <f t="shared" si="312"/>
        <v>8.1</v>
      </c>
      <c r="Y426" s="1732">
        <f t="shared" si="313"/>
        <v>12.4</v>
      </c>
      <c r="Z426" s="731">
        <f t="shared" si="314"/>
        <v>12.4</v>
      </c>
      <c r="AA426" s="1673" t="s">
        <v>619</v>
      </c>
      <c r="AB426" s="1674">
        <f t="shared" ref="AB426:AG426" si="321">SUM(AB422:AB425)</f>
        <v>0</v>
      </c>
      <c r="AC426" s="1675">
        <f t="shared" si="321"/>
        <v>0</v>
      </c>
      <c r="AD426" s="1674">
        <f t="shared" si="321"/>
        <v>127.85</v>
      </c>
      <c r="AE426" s="1675">
        <f>SUM(AE422:AE425)</f>
        <v>112.5</v>
      </c>
      <c r="AF426" s="1674">
        <f t="shared" si="321"/>
        <v>7.5</v>
      </c>
      <c r="AG426" s="1675">
        <f t="shared" si="321"/>
        <v>7</v>
      </c>
      <c r="AH426" s="1676">
        <f t="shared" si="317"/>
        <v>127.85</v>
      </c>
      <c r="AI426" s="1677">
        <f t="shared" si="318"/>
        <v>112.5</v>
      </c>
      <c r="AJ426" s="1678">
        <f t="shared" si="319"/>
        <v>135.35</v>
      </c>
      <c r="AK426" s="1604">
        <f t="shared" si="320"/>
        <v>119.5</v>
      </c>
      <c r="AL426" s="209"/>
      <c r="AM426" s="105"/>
      <c r="AP426" s="103"/>
      <c r="AQ426" s="105"/>
      <c r="AR426" s="105"/>
      <c r="AS426" s="105"/>
      <c r="AT426" s="105"/>
      <c r="AU426" s="105"/>
      <c r="AV426" s="105"/>
    </row>
    <row r="427" spans="1:48">
      <c r="A427" s="1448" t="s">
        <v>716</v>
      </c>
      <c r="B427" s="285" t="s">
        <v>560</v>
      </c>
      <c r="C427" s="419">
        <v>200</v>
      </c>
      <c r="D427" s="198" t="s">
        <v>72</v>
      </c>
      <c r="E427" s="276">
        <v>12.5</v>
      </c>
      <c r="F427" s="600">
        <v>10</v>
      </c>
      <c r="G427" s="1004" t="s">
        <v>97</v>
      </c>
      <c r="H427" s="248">
        <v>9.5</v>
      </c>
      <c r="I427" s="366">
        <v>9.5</v>
      </c>
      <c r="J427" s="199" t="s">
        <v>280</v>
      </c>
      <c r="K427" s="249">
        <v>3</v>
      </c>
      <c r="L427" s="251">
        <v>2.5</v>
      </c>
      <c r="M427" s="90"/>
      <c r="N427" s="130" t="s">
        <v>97</v>
      </c>
      <c r="O427" s="1653">
        <f>E413+K413</f>
        <v>12.8</v>
      </c>
      <c r="P427" s="1575">
        <f>F413+L413</f>
        <v>12.8</v>
      </c>
      <c r="Q427" s="1653">
        <f>H427</f>
        <v>9.5</v>
      </c>
      <c r="R427" s="1575">
        <f>I427</f>
        <v>9.5</v>
      </c>
      <c r="S427" s="1653">
        <f>E444</f>
        <v>4</v>
      </c>
      <c r="T427" s="1575">
        <f>F444</f>
        <v>4</v>
      </c>
      <c r="U427" s="1633">
        <f t="shared" si="309"/>
        <v>22.3</v>
      </c>
      <c r="V427" s="1576">
        <f t="shared" si="310"/>
        <v>22.3</v>
      </c>
      <c r="W427" s="1632">
        <f t="shared" si="311"/>
        <v>13.5</v>
      </c>
      <c r="X427" s="1572">
        <f t="shared" si="312"/>
        <v>13.5</v>
      </c>
      <c r="Y427" s="1732">
        <f t="shared" si="313"/>
        <v>26.3</v>
      </c>
      <c r="Z427" s="731">
        <f t="shared" si="314"/>
        <v>26.3</v>
      </c>
      <c r="AA427" s="607" t="s">
        <v>622</v>
      </c>
      <c r="AB427" s="1632">
        <f>C412</f>
        <v>200</v>
      </c>
      <c r="AC427" s="1571">
        <f>C412</f>
        <v>200</v>
      </c>
      <c r="AD427" s="1671">
        <f>K428</f>
        <v>100</v>
      </c>
      <c r="AE427" s="1571">
        <f>L428</f>
        <v>100</v>
      </c>
      <c r="AF427" s="1671"/>
      <c r="AG427" s="1571"/>
      <c r="AH427" s="1633">
        <f t="shared" si="317"/>
        <v>300</v>
      </c>
      <c r="AI427" s="1576">
        <f t="shared" si="318"/>
        <v>300</v>
      </c>
      <c r="AJ427" s="1632">
        <f t="shared" si="319"/>
        <v>100</v>
      </c>
      <c r="AK427" s="1572">
        <f t="shared" si="320"/>
        <v>100</v>
      </c>
      <c r="AL427" s="1631"/>
      <c r="AP427" s="103"/>
      <c r="AQ427" s="105"/>
      <c r="AR427" s="105"/>
      <c r="AS427" s="105"/>
      <c r="AT427" s="105"/>
      <c r="AU427" s="105"/>
      <c r="AV427" s="105"/>
    </row>
    <row r="428" spans="1:48">
      <c r="A428" s="964" t="s">
        <v>9</v>
      </c>
      <c r="B428" s="266" t="s">
        <v>10</v>
      </c>
      <c r="C428" s="275">
        <v>60</v>
      </c>
      <c r="D428" s="198" t="s">
        <v>123</v>
      </c>
      <c r="E428" s="276">
        <v>12</v>
      </c>
      <c r="F428" s="600">
        <v>10</v>
      </c>
      <c r="G428" s="1017" t="s">
        <v>205</v>
      </c>
      <c r="H428" s="311">
        <v>9</v>
      </c>
      <c r="I428" s="366">
        <v>7.5</v>
      </c>
      <c r="J428" s="199" t="s">
        <v>281</v>
      </c>
      <c r="K428" s="247">
        <v>100</v>
      </c>
      <c r="L428" s="751">
        <v>100</v>
      </c>
      <c r="M428" s="90"/>
      <c r="N428" s="130" t="s">
        <v>213</v>
      </c>
      <c r="O428" s="1653">
        <f>P428/1000/0.04</f>
        <v>0.1</v>
      </c>
      <c r="P428" s="1579">
        <f>F411</f>
        <v>4</v>
      </c>
      <c r="Q428" s="1653"/>
      <c r="R428" s="1579"/>
      <c r="S428" s="1653"/>
      <c r="T428" s="1579"/>
      <c r="U428" s="1633">
        <f t="shared" si="309"/>
        <v>0.1</v>
      </c>
      <c r="V428" s="1576">
        <f t="shared" si="310"/>
        <v>4</v>
      </c>
      <c r="W428" s="1632">
        <f t="shared" si="311"/>
        <v>0</v>
      </c>
      <c r="X428" s="1572">
        <f t="shared" si="312"/>
        <v>0</v>
      </c>
      <c r="Y428" s="1732">
        <f t="shared" si="313"/>
        <v>0.1</v>
      </c>
      <c r="Z428" s="731">
        <f t="shared" si="314"/>
        <v>4</v>
      </c>
      <c r="AA428" s="240" t="s">
        <v>623</v>
      </c>
      <c r="AB428" s="1632"/>
      <c r="AC428" s="1588"/>
      <c r="AD428" s="1671"/>
      <c r="AE428" s="1588"/>
      <c r="AF428" s="1671"/>
      <c r="AG428" s="1588"/>
      <c r="AH428" s="1633">
        <f t="shared" si="317"/>
        <v>0</v>
      </c>
      <c r="AI428" s="1576">
        <f t="shared" si="318"/>
        <v>0</v>
      </c>
      <c r="AJ428" s="1632">
        <f t="shared" si="319"/>
        <v>0</v>
      </c>
      <c r="AK428" s="1572">
        <f t="shared" si="320"/>
        <v>0</v>
      </c>
      <c r="AL428" s="1631"/>
      <c r="AP428" s="103"/>
      <c r="AQ428" s="105"/>
      <c r="AR428" s="105"/>
      <c r="AS428" s="105"/>
      <c r="AT428" s="105"/>
      <c r="AU428" s="105"/>
      <c r="AV428" s="105"/>
    </row>
    <row r="429" spans="1:48">
      <c r="A429" s="202" t="s">
        <v>9</v>
      </c>
      <c r="B429" s="266" t="s">
        <v>575</v>
      </c>
      <c r="C429" s="275">
        <v>40</v>
      </c>
      <c r="D429" s="198" t="s">
        <v>106</v>
      </c>
      <c r="E429" s="247">
        <v>2</v>
      </c>
      <c r="F429" s="250">
        <v>2</v>
      </c>
      <c r="G429" s="1017" t="s">
        <v>72</v>
      </c>
      <c r="H429" s="311">
        <v>15</v>
      </c>
      <c r="I429" s="696">
        <v>12</v>
      </c>
      <c r="J429" s="199" t="s">
        <v>165</v>
      </c>
      <c r="K429" s="738">
        <v>10</v>
      </c>
      <c r="L429" s="1133">
        <v>10</v>
      </c>
      <c r="M429" s="90"/>
      <c r="N429" s="130" t="s">
        <v>49</v>
      </c>
      <c r="O429" s="1653">
        <f>K419</f>
        <v>2.1</v>
      </c>
      <c r="P429" s="1578">
        <f>L419</f>
        <v>2.1</v>
      </c>
      <c r="Q429" s="1653">
        <f>E430+K426</f>
        <v>8.5</v>
      </c>
      <c r="R429" s="1578">
        <f>F430+L426</f>
        <v>8.5</v>
      </c>
      <c r="S429" s="1653">
        <f>K441</f>
        <v>7</v>
      </c>
      <c r="T429" s="1578">
        <f>L441</f>
        <v>7</v>
      </c>
      <c r="U429" s="1633">
        <f t="shared" si="309"/>
        <v>10.6</v>
      </c>
      <c r="V429" s="1576">
        <f t="shared" si="310"/>
        <v>10.6</v>
      </c>
      <c r="W429" s="1632">
        <f t="shared" si="311"/>
        <v>15.5</v>
      </c>
      <c r="X429" s="1572">
        <f t="shared" si="312"/>
        <v>15.5</v>
      </c>
      <c r="Y429" s="1732">
        <f t="shared" si="313"/>
        <v>17.600000000000001</v>
      </c>
      <c r="Z429" s="731">
        <f t="shared" si="314"/>
        <v>17.600000000000001</v>
      </c>
      <c r="AA429" s="240" t="s">
        <v>624</v>
      </c>
      <c r="AB429" s="1632"/>
      <c r="AC429" s="1571"/>
      <c r="AD429" s="1671"/>
      <c r="AE429" s="1571"/>
      <c r="AF429" s="1671"/>
      <c r="AG429" s="1571"/>
      <c r="AH429" s="1633">
        <f t="shared" si="317"/>
        <v>0</v>
      </c>
      <c r="AI429" s="1576">
        <f t="shared" si="318"/>
        <v>0</v>
      </c>
      <c r="AJ429" s="1632">
        <f t="shared" si="319"/>
        <v>0</v>
      </c>
      <c r="AK429" s="1572">
        <f t="shared" si="320"/>
        <v>0</v>
      </c>
      <c r="AL429" s="1631"/>
      <c r="AN429" s="103"/>
      <c r="AP429" s="100"/>
      <c r="AQ429" s="105"/>
      <c r="AR429" s="105"/>
      <c r="AS429" s="105"/>
      <c r="AT429" s="105"/>
      <c r="AU429" s="105"/>
      <c r="AV429" s="105"/>
    </row>
    <row r="430" spans="1:48">
      <c r="A430" s="1811" t="s">
        <v>651</v>
      </c>
      <c r="B430" s="266" t="s">
        <v>659</v>
      </c>
      <c r="C430" s="2815">
        <v>110</v>
      </c>
      <c r="D430" s="199" t="s">
        <v>49</v>
      </c>
      <c r="E430" s="247">
        <v>1.5</v>
      </c>
      <c r="F430" s="250">
        <v>1.5</v>
      </c>
      <c r="G430" s="198" t="s">
        <v>106</v>
      </c>
      <c r="H430" s="248">
        <v>12</v>
      </c>
      <c r="I430" s="366">
        <v>12</v>
      </c>
      <c r="J430" s="199" t="s">
        <v>88</v>
      </c>
      <c r="K430" s="247">
        <v>118</v>
      </c>
      <c r="L430" s="751"/>
      <c r="M430" s="90"/>
      <c r="N430" s="130" t="s">
        <v>160</v>
      </c>
      <c r="O430" s="1653"/>
      <c r="P430" s="1575"/>
      <c r="Q430" s="1653"/>
      <c r="R430" s="1575"/>
      <c r="S430" s="1653"/>
      <c r="T430" s="1575"/>
      <c r="U430" s="1633">
        <f t="shared" si="309"/>
        <v>0</v>
      </c>
      <c r="V430" s="1576">
        <f t="shared" si="310"/>
        <v>0</v>
      </c>
      <c r="W430" s="1632">
        <f t="shared" si="311"/>
        <v>0</v>
      </c>
      <c r="X430" s="1572">
        <f t="shared" si="312"/>
        <v>0</v>
      </c>
      <c r="Y430" s="1732">
        <f t="shared" si="313"/>
        <v>0</v>
      </c>
      <c r="Z430" s="731">
        <f t="shared" si="314"/>
        <v>0</v>
      </c>
      <c r="AA430" s="1670" t="s">
        <v>625</v>
      </c>
      <c r="AB430" s="1632"/>
      <c r="AC430" s="1588"/>
      <c r="AD430" s="1671"/>
      <c r="AE430" s="1588"/>
      <c r="AF430" s="1671"/>
      <c r="AG430" s="1588"/>
      <c r="AH430" s="1633">
        <f t="shared" si="317"/>
        <v>0</v>
      </c>
      <c r="AI430" s="1576">
        <f t="shared" si="318"/>
        <v>0</v>
      </c>
      <c r="AJ430" s="1632">
        <f t="shared" si="319"/>
        <v>0</v>
      </c>
      <c r="AK430" s="1572">
        <f t="shared" si="320"/>
        <v>0</v>
      </c>
      <c r="AL430" s="1631"/>
      <c r="AP430" s="100"/>
      <c r="AQ430" s="105"/>
      <c r="AR430" s="105"/>
      <c r="AS430" s="105"/>
      <c r="AT430" s="105"/>
      <c r="AU430" s="105"/>
      <c r="AV430" s="105"/>
    </row>
    <row r="431" spans="1:48" ht="15" thickBot="1">
      <c r="A431" s="102"/>
      <c r="B431" s="968"/>
      <c r="C431" s="105"/>
      <c r="D431" s="198" t="s">
        <v>89</v>
      </c>
      <c r="E431" s="276">
        <v>5</v>
      </c>
      <c r="F431" s="600">
        <v>5</v>
      </c>
      <c r="G431" s="1355" t="s">
        <v>567</v>
      </c>
      <c r="H431" s="248"/>
      <c r="I431" s="366">
        <v>0.96</v>
      </c>
      <c r="J431" s="207"/>
      <c r="K431" s="1018"/>
      <c r="L431" s="1356"/>
      <c r="M431" s="90"/>
      <c r="N431" s="130" t="s">
        <v>51</v>
      </c>
      <c r="O431" s="1653"/>
      <c r="P431" s="1575"/>
      <c r="Q431" s="1653"/>
      <c r="R431" s="1575"/>
      <c r="S431" s="1653">
        <f>K439</f>
        <v>1</v>
      </c>
      <c r="T431" s="1575">
        <f>L439</f>
        <v>1</v>
      </c>
      <c r="U431" s="1633">
        <f t="shared" si="309"/>
        <v>0</v>
      </c>
      <c r="V431" s="1576">
        <f t="shared" si="310"/>
        <v>0</v>
      </c>
      <c r="W431" s="1632">
        <f t="shared" si="311"/>
        <v>1</v>
      </c>
      <c r="X431" s="1572">
        <f t="shared" si="312"/>
        <v>1</v>
      </c>
      <c r="Y431" s="1729">
        <f t="shared" si="313"/>
        <v>1</v>
      </c>
      <c r="Z431" s="617">
        <f t="shared" si="314"/>
        <v>1</v>
      </c>
      <c r="AA431" s="1679" t="s">
        <v>621</v>
      </c>
      <c r="AB431" s="1680">
        <f t="shared" ref="AB431:AG431" si="322">SUM(AB427:AB430)</f>
        <v>200</v>
      </c>
      <c r="AC431" s="1681">
        <f t="shared" si="322"/>
        <v>200</v>
      </c>
      <c r="AD431" s="1680">
        <f t="shared" si="322"/>
        <v>100</v>
      </c>
      <c r="AE431" s="1681">
        <f t="shared" si="322"/>
        <v>100</v>
      </c>
      <c r="AF431" s="1680">
        <f t="shared" si="322"/>
        <v>0</v>
      </c>
      <c r="AG431" s="1681">
        <f t="shared" si="322"/>
        <v>0</v>
      </c>
      <c r="AH431" s="1682">
        <f t="shared" si="317"/>
        <v>300</v>
      </c>
      <c r="AI431" s="1683">
        <f t="shared" si="318"/>
        <v>300</v>
      </c>
      <c r="AJ431" s="1684">
        <f t="shared" si="319"/>
        <v>100</v>
      </c>
      <c r="AK431" s="1685">
        <f t="shared" si="320"/>
        <v>100</v>
      </c>
      <c r="AL431" s="1631"/>
      <c r="AP431" s="100"/>
      <c r="AQ431" s="105"/>
      <c r="AR431" s="105"/>
      <c r="AS431" s="105"/>
      <c r="AT431" s="105"/>
      <c r="AU431" s="105"/>
      <c r="AV431" s="105"/>
    </row>
    <row r="432" spans="1:48" ht="15" thickBot="1">
      <c r="A432" s="102"/>
      <c r="B432" s="968"/>
      <c r="C432" s="105"/>
      <c r="D432" s="1216" t="s">
        <v>91</v>
      </c>
      <c r="E432" s="837">
        <v>1.2</v>
      </c>
      <c r="F432" s="838">
        <v>1.2</v>
      </c>
      <c r="G432" s="198" t="s">
        <v>88</v>
      </c>
      <c r="H432" s="247">
        <v>120</v>
      </c>
      <c r="I432" s="204"/>
      <c r="J432" s="1137" t="s">
        <v>659</v>
      </c>
      <c r="K432" s="124"/>
      <c r="L432" s="111"/>
      <c r="M432" s="90"/>
      <c r="N432" s="130" t="s">
        <v>158</v>
      </c>
      <c r="O432" s="1653"/>
      <c r="P432" s="1575"/>
      <c r="Q432" s="1653"/>
      <c r="R432" s="1575"/>
      <c r="S432" s="1653"/>
      <c r="T432" s="1575"/>
      <c r="U432" s="1633">
        <f t="shared" si="309"/>
        <v>0</v>
      </c>
      <c r="V432" s="1576">
        <f t="shared" si="310"/>
        <v>0</v>
      </c>
      <c r="W432" s="1632">
        <f t="shared" si="311"/>
        <v>0</v>
      </c>
      <c r="X432" s="1572">
        <f t="shared" si="312"/>
        <v>0</v>
      </c>
      <c r="Y432" s="1729">
        <f t="shared" si="313"/>
        <v>0</v>
      </c>
      <c r="Z432" s="617">
        <f t="shared" si="314"/>
        <v>0</v>
      </c>
      <c r="AA432" s="1686" t="s">
        <v>115</v>
      </c>
      <c r="AB432" s="1671"/>
      <c r="AC432" s="1571"/>
      <c r="AD432" s="1671"/>
      <c r="AE432" s="1571"/>
      <c r="AF432" s="1671"/>
      <c r="AG432" s="1571"/>
      <c r="AH432" s="1633">
        <f t="shared" si="317"/>
        <v>0</v>
      </c>
      <c r="AI432" s="1576">
        <f t="shared" si="318"/>
        <v>0</v>
      </c>
      <c r="AJ432" s="1632">
        <f t="shared" si="319"/>
        <v>0</v>
      </c>
      <c r="AK432" s="1572">
        <f t="shared" si="320"/>
        <v>0</v>
      </c>
      <c r="AL432" s="1631"/>
      <c r="AP432" s="100"/>
      <c r="AQ432" s="105"/>
      <c r="AR432" s="105"/>
      <c r="AS432" s="105"/>
      <c r="AT432" s="105"/>
      <c r="AU432" s="105"/>
      <c r="AV432" s="105"/>
    </row>
    <row r="433" spans="1:52" ht="15" thickBot="1">
      <c r="A433" s="102"/>
      <c r="B433" s="968"/>
      <c r="C433" s="105"/>
      <c r="D433" s="1004" t="s">
        <v>193</v>
      </c>
      <c r="E433" s="248">
        <v>0.01</v>
      </c>
      <c r="F433" s="1005">
        <v>0.01</v>
      </c>
      <c r="G433" s="1216" t="s">
        <v>91</v>
      </c>
      <c r="H433" s="837">
        <v>0.8</v>
      </c>
      <c r="I433" s="838">
        <v>0.8</v>
      </c>
      <c r="J433" s="385" t="s">
        <v>112</v>
      </c>
      <c r="K433" s="165" t="s">
        <v>113</v>
      </c>
      <c r="L433" s="166" t="s">
        <v>114</v>
      </c>
      <c r="M433" s="90"/>
      <c r="N433" s="130" t="s">
        <v>157</v>
      </c>
      <c r="O433" s="1653"/>
      <c r="P433" s="1586"/>
      <c r="Q433" s="1653"/>
      <c r="R433" s="1586"/>
      <c r="S433" s="1653"/>
      <c r="T433" s="1586"/>
      <c r="U433" s="1633">
        <f t="shared" si="309"/>
        <v>0</v>
      </c>
      <c r="V433" s="1576">
        <f t="shared" si="310"/>
        <v>0</v>
      </c>
      <c r="W433" s="1632">
        <f t="shared" si="311"/>
        <v>0</v>
      </c>
      <c r="X433" s="1572">
        <f t="shared" si="312"/>
        <v>0</v>
      </c>
      <c r="Y433" s="1729">
        <f t="shared" si="313"/>
        <v>0</v>
      </c>
      <c r="Z433" s="617">
        <f t="shared" si="314"/>
        <v>0</v>
      </c>
      <c r="AA433" s="1686" t="s">
        <v>334</v>
      </c>
      <c r="AB433" s="1671"/>
      <c r="AC433" s="1588"/>
      <c r="AD433" s="1671"/>
      <c r="AE433" s="1588"/>
      <c r="AF433" s="1671"/>
      <c r="AG433" s="1588"/>
      <c r="AH433" s="1702">
        <f t="shared" si="317"/>
        <v>0</v>
      </c>
      <c r="AI433" s="1712">
        <f t="shared" si="318"/>
        <v>0</v>
      </c>
      <c r="AJ433" s="1671">
        <f t="shared" si="319"/>
        <v>0</v>
      </c>
      <c r="AK433" s="1571">
        <f t="shared" si="320"/>
        <v>0</v>
      </c>
      <c r="AL433" s="1631"/>
      <c r="AO433" s="105"/>
      <c r="AP433" s="100"/>
      <c r="AQ433" s="105"/>
      <c r="AR433" s="105"/>
      <c r="AS433" s="105"/>
      <c r="AT433" s="105"/>
      <c r="AU433" s="105"/>
      <c r="AV433" s="105"/>
    </row>
    <row r="434" spans="1:52" ht="15" thickBot="1">
      <c r="A434" s="102"/>
      <c r="B434" s="968"/>
      <c r="C434" s="105"/>
      <c r="D434" s="1303" t="s">
        <v>772</v>
      </c>
      <c r="E434" s="264">
        <v>200</v>
      </c>
      <c r="F434" s="270"/>
      <c r="G434" s="385" t="s">
        <v>365</v>
      </c>
      <c r="H434" s="124"/>
      <c r="I434" s="111"/>
      <c r="J434" s="132" t="s">
        <v>200</v>
      </c>
      <c r="K434" s="1357">
        <v>124.85</v>
      </c>
      <c r="L434" s="1131">
        <v>110</v>
      </c>
      <c r="M434" s="90"/>
      <c r="N434" s="130" t="s">
        <v>83</v>
      </c>
      <c r="O434" s="1653"/>
      <c r="P434" s="1586"/>
      <c r="Q434" s="1653"/>
      <c r="R434" s="1586"/>
      <c r="S434" s="1653"/>
      <c r="T434" s="1586"/>
      <c r="U434" s="1633">
        <f t="shared" si="309"/>
        <v>0</v>
      </c>
      <c r="V434" s="1576">
        <f t="shared" si="310"/>
        <v>0</v>
      </c>
      <c r="W434" s="1632">
        <f t="shared" si="311"/>
        <v>0</v>
      </c>
      <c r="X434" s="1572">
        <f t="shared" si="312"/>
        <v>0</v>
      </c>
      <c r="Y434" s="1729">
        <f t="shared" si="313"/>
        <v>0</v>
      </c>
      <c r="Z434" s="617">
        <f t="shared" si="314"/>
        <v>0</v>
      </c>
      <c r="AA434" s="1687" t="s">
        <v>611</v>
      </c>
      <c r="AB434" s="1688">
        <f t="shared" ref="AB434:AG434" si="323">SUM(AB432:AB433)</f>
        <v>0</v>
      </c>
      <c r="AC434" s="1689">
        <f t="shared" si="323"/>
        <v>0</v>
      </c>
      <c r="AD434" s="1688">
        <f t="shared" si="323"/>
        <v>0</v>
      </c>
      <c r="AE434" s="1689">
        <f t="shared" si="323"/>
        <v>0</v>
      </c>
      <c r="AF434" s="1688">
        <f t="shared" si="323"/>
        <v>0</v>
      </c>
      <c r="AG434" s="1689">
        <f t="shared" si="323"/>
        <v>0</v>
      </c>
      <c r="AH434" s="1690">
        <f t="shared" si="317"/>
        <v>0</v>
      </c>
      <c r="AI434" s="1691">
        <f t="shared" si="318"/>
        <v>0</v>
      </c>
      <c r="AJ434" s="1692">
        <f t="shared" si="319"/>
        <v>0</v>
      </c>
      <c r="AK434" s="1693">
        <f t="shared" si="320"/>
        <v>0</v>
      </c>
      <c r="AL434" s="1631"/>
      <c r="AO434" s="211"/>
      <c r="AP434" s="100"/>
      <c r="AQ434" s="105"/>
      <c r="AR434" s="105"/>
      <c r="AS434" s="105"/>
      <c r="AT434" s="105"/>
      <c r="AU434" s="105"/>
      <c r="AV434" s="105"/>
    </row>
    <row r="435" spans="1:52" ht="15" thickBot="1">
      <c r="A435" s="102"/>
      <c r="B435" s="968"/>
      <c r="C435" s="105"/>
      <c r="D435" s="198" t="s">
        <v>93</v>
      </c>
      <c r="E435" s="247">
        <v>2.9449999999999998</v>
      </c>
      <c r="F435" s="251">
        <v>2.5</v>
      </c>
      <c r="G435" s="385" t="s">
        <v>112</v>
      </c>
      <c r="H435" s="165" t="s">
        <v>113</v>
      </c>
      <c r="I435" s="166" t="s">
        <v>114</v>
      </c>
      <c r="J435" s="996"/>
      <c r="K435" s="105"/>
      <c r="L435" s="101"/>
      <c r="M435" s="90"/>
      <c r="N435" s="130" t="s">
        <v>53</v>
      </c>
      <c r="O435" s="1653">
        <f>E414+H413+K410+K420</f>
        <v>2.37</v>
      </c>
      <c r="P435" s="1586">
        <f>F414+I413+L410+L420</f>
        <v>2.37</v>
      </c>
      <c r="Q435" s="1653">
        <f>E432+H433</f>
        <v>2</v>
      </c>
      <c r="R435" s="1586">
        <f>F432+I433</f>
        <v>2</v>
      </c>
      <c r="S435" s="1653">
        <f>H443</f>
        <v>0.2</v>
      </c>
      <c r="T435" s="1586">
        <f>I443</f>
        <v>0.2</v>
      </c>
      <c r="U435" s="1633">
        <f t="shared" si="309"/>
        <v>4.37</v>
      </c>
      <c r="V435" s="1576">
        <f t="shared" si="310"/>
        <v>4.37</v>
      </c>
      <c r="W435" s="1632">
        <f t="shared" si="311"/>
        <v>2.2000000000000002</v>
      </c>
      <c r="X435" s="1572">
        <f t="shared" si="312"/>
        <v>2.2000000000000002</v>
      </c>
      <c r="Y435" s="1729">
        <f t="shared" si="313"/>
        <v>4.57</v>
      </c>
      <c r="Z435" s="617">
        <f t="shared" si="314"/>
        <v>4.57</v>
      </c>
      <c r="AA435" s="1686" t="s">
        <v>335</v>
      </c>
      <c r="AB435" s="1671"/>
      <c r="AC435" s="1588"/>
      <c r="AD435" s="1671">
        <f>E435+H425</f>
        <v>94.914999999999992</v>
      </c>
      <c r="AE435" s="1588">
        <f>F435+I425</f>
        <v>81.5</v>
      </c>
      <c r="AF435" s="1671"/>
      <c r="AG435" s="1588"/>
      <c r="AH435" s="1702">
        <f t="shared" si="317"/>
        <v>94.914999999999992</v>
      </c>
      <c r="AI435" s="1712">
        <f t="shared" si="318"/>
        <v>81.5</v>
      </c>
      <c r="AJ435" s="1671">
        <f t="shared" si="319"/>
        <v>94.914999999999992</v>
      </c>
      <c r="AK435" s="1571">
        <f t="shared" si="320"/>
        <v>81.5</v>
      </c>
      <c r="AL435" s="1631"/>
      <c r="AO435" s="133"/>
      <c r="AP435" s="100"/>
      <c r="AQ435" s="105"/>
      <c r="AR435" s="105"/>
      <c r="AS435" s="105"/>
      <c r="AT435" s="105"/>
      <c r="AU435" s="105"/>
      <c r="AV435" s="105"/>
    </row>
    <row r="436" spans="1:52" ht="15" thickBot="1">
      <c r="A436" s="1906" t="s">
        <v>239</v>
      </c>
      <c r="B436" s="1935"/>
      <c r="C436" s="1866">
        <f>C424+250+5+C427+C428+C429+C430+50+150</f>
        <v>945</v>
      </c>
      <c r="D436" s="48"/>
      <c r="E436" s="32"/>
      <c r="F436" s="63"/>
      <c r="G436" s="1224" t="s">
        <v>58</v>
      </c>
      <c r="H436" s="1365">
        <v>90.4</v>
      </c>
      <c r="I436" s="1225">
        <v>80</v>
      </c>
      <c r="J436" s="50"/>
      <c r="K436" s="10"/>
      <c r="L436" s="60"/>
      <c r="M436" s="90"/>
      <c r="N436" s="130" t="s">
        <v>133</v>
      </c>
      <c r="O436" s="1653"/>
      <c r="P436" s="1586"/>
      <c r="Q436" s="1653">
        <f>K429</f>
        <v>10</v>
      </c>
      <c r="R436" s="1586">
        <f>L429</f>
        <v>10</v>
      </c>
      <c r="S436" s="1653"/>
      <c r="T436" s="1586"/>
      <c r="U436" s="1633">
        <f t="shared" si="309"/>
        <v>10</v>
      </c>
      <c r="V436" s="1576">
        <f t="shared" si="310"/>
        <v>10</v>
      </c>
      <c r="W436" s="1632">
        <f t="shared" si="311"/>
        <v>10</v>
      </c>
      <c r="X436" s="1572">
        <f t="shared" si="312"/>
        <v>10</v>
      </c>
      <c r="Y436" s="1729">
        <f t="shared" si="313"/>
        <v>10</v>
      </c>
      <c r="Z436" s="617">
        <f t="shared" si="314"/>
        <v>10</v>
      </c>
      <c r="AA436" s="1686" t="s">
        <v>175</v>
      </c>
      <c r="AB436" s="1671"/>
      <c r="AC436" s="1588"/>
      <c r="AD436" s="1671"/>
      <c r="AE436" s="1588"/>
      <c r="AF436" s="1671"/>
      <c r="AG436" s="1588"/>
      <c r="AH436" s="1702">
        <f t="shared" si="317"/>
        <v>0</v>
      </c>
      <c r="AI436" s="1712">
        <f t="shared" si="318"/>
        <v>0</v>
      </c>
      <c r="AJ436" s="1671">
        <f t="shared" si="319"/>
        <v>0</v>
      </c>
      <c r="AK436" s="1571">
        <f t="shared" si="320"/>
        <v>0</v>
      </c>
      <c r="AL436" s="1631"/>
      <c r="AO436" s="105"/>
      <c r="AP436" s="100"/>
      <c r="AQ436" s="105"/>
      <c r="AR436" s="105"/>
      <c r="AS436" s="105"/>
      <c r="AT436" s="105"/>
      <c r="AU436" s="105"/>
      <c r="AV436" s="105"/>
    </row>
    <row r="437" spans="1:52" ht="15" thickBot="1">
      <c r="A437" s="605"/>
      <c r="B437" s="370" t="s">
        <v>287</v>
      </c>
      <c r="C437" s="1203"/>
      <c r="D437" s="2321" t="s">
        <v>398</v>
      </c>
      <c r="E437" s="124"/>
      <c r="F437" s="124"/>
      <c r="G437" s="761" t="s">
        <v>393</v>
      </c>
      <c r="H437" s="124"/>
      <c r="I437" s="111"/>
      <c r="J437" s="1341" t="s">
        <v>774</v>
      </c>
      <c r="K437" s="1138"/>
      <c r="L437" s="111"/>
      <c r="M437" s="90"/>
      <c r="N437" s="422" t="s">
        <v>201</v>
      </c>
      <c r="O437" s="1668">
        <f t="shared" ref="O437:T437" si="324">O438+O439+O440+O441</f>
        <v>6.9000000000000006E-2</v>
      </c>
      <c r="P437" s="1587">
        <f t="shared" si="324"/>
        <v>6.9000000000000006E-2</v>
      </c>
      <c r="Q437" s="1668">
        <f t="shared" si="324"/>
        <v>0.97</v>
      </c>
      <c r="R437" s="1587">
        <f t="shared" si="324"/>
        <v>0.97</v>
      </c>
      <c r="S437" s="1668">
        <f t="shared" si="324"/>
        <v>4.0000000000000001E-3</v>
      </c>
      <c r="T437" s="1587">
        <f t="shared" si="324"/>
        <v>4.0000000000000001E-3</v>
      </c>
      <c r="U437" s="1633">
        <f t="shared" si="309"/>
        <v>1.0389999999999999</v>
      </c>
      <c r="V437" s="1576">
        <f t="shared" si="310"/>
        <v>1.0389999999999999</v>
      </c>
      <c r="W437" s="1726">
        <f t="shared" si="311"/>
        <v>0.97399999999999998</v>
      </c>
      <c r="X437" s="1593">
        <f t="shared" si="312"/>
        <v>0.97399999999999998</v>
      </c>
      <c r="Y437" s="1729">
        <f t="shared" si="313"/>
        <v>1.0429999999999999</v>
      </c>
      <c r="Z437" s="617">
        <f t="shared" si="314"/>
        <v>1.0429999999999999</v>
      </c>
      <c r="AA437" s="1694" t="s">
        <v>71</v>
      </c>
      <c r="AB437" s="1695">
        <f t="shared" ref="AB437:AG437" si="325">SUM(AB435:AB436)</f>
        <v>0</v>
      </c>
      <c r="AC437" s="1696">
        <f t="shared" si="325"/>
        <v>0</v>
      </c>
      <c r="AD437" s="1695">
        <f t="shared" si="325"/>
        <v>94.914999999999992</v>
      </c>
      <c r="AE437" s="1696">
        <f t="shared" si="325"/>
        <v>81.5</v>
      </c>
      <c r="AF437" s="1695">
        <f t="shared" si="325"/>
        <v>0</v>
      </c>
      <c r="AG437" s="1696">
        <f t="shared" si="325"/>
        <v>0</v>
      </c>
      <c r="AH437" s="1697">
        <f t="shared" si="317"/>
        <v>94.914999999999992</v>
      </c>
      <c r="AI437" s="1698">
        <f t="shared" si="318"/>
        <v>81.5</v>
      </c>
      <c r="AJ437" s="1699">
        <f t="shared" si="319"/>
        <v>94.914999999999992</v>
      </c>
      <c r="AK437" s="1700">
        <f t="shared" si="320"/>
        <v>81.5</v>
      </c>
      <c r="AL437" s="1631"/>
      <c r="AP437" s="128"/>
      <c r="AQ437" s="105"/>
      <c r="AR437" s="105"/>
      <c r="AS437" s="105"/>
      <c r="AT437" s="105"/>
      <c r="AU437" s="105"/>
      <c r="AV437" s="105"/>
    </row>
    <row r="438" spans="1:52" ht="15" thickBot="1">
      <c r="A438" s="1448" t="s">
        <v>561</v>
      </c>
      <c r="B438" s="285" t="s">
        <v>775</v>
      </c>
      <c r="C438" s="976">
        <v>200</v>
      </c>
      <c r="D438" s="997" t="s">
        <v>112</v>
      </c>
      <c r="E438" s="165" t="s">
        <v>113</v>
      </c>
      <c r="F438" s="1195" t="s">
        <v>114</v>
      </c>
      <c r="G438" s="396" t="s">
        <v>112</v>
      </c>
      <c r="H438" s="982" t="s">
        <v>113</v>
      </c>
      <c r="I438" s="983" t="s">
        <v>114</v>
      </c>
      <c r="J438" s="396" t="s">
        <v>112</v>
      </c>
      <c r="K438" s="165" t="s">
        <v>113</v>
      </c>
      <c r="L438" s="1130" t="s">
        <v>114</v>
      </c>
      <c r="M438" s="90"/>
      <c r="N438" s="423" t="s">
        <v>193</v>
      </c>
      <c r="O438" s="1653">
        <f>H412+K417</f>
        <v>6.0000000000000001E-3</v>
      </c>
      <c r="P438" s="1589">
        <f>I412+L417</f>
        <v>6.0000000000000001E-3</v>
      </c>
      <c r="Q438" s="1653">
        <f>E433</f>
        <v>0.01</v>
      </c>
      <c r="R438" s="1589">
        <f>F433</f>
        <v>0.01</v>
      </c>
      <c r="S438" s="1653">
        <f>H442</f>
        <v>4.0000000000000001E-3</v>
      </c>
      <c r="T438" s="1589">
        <f>I442</f>
        <v>4.0000000000000001E-3</v>
      </c>
      <c r="U438" s="1721"/>
      <c r="V438" s="1589"/>
      <c r="W438" s="1721"/>
      <c r="X438" s="1589"/>
      <c r="Y438" s="1730"/>
      <c r="Z438" s="618"/>
      <c r="AA438" s="1701" t="s">
        <v>186</v>
      </c>
      <c r="AB438" s="1671"/>
      <c r="AC438" s="1588"/>
      <c r="AD438" s="1671"/>
      <c r="AE438" s="1588"/>
      <c r="AF438" s="1671"/>
      <c r="AG438" s="1588"/>
      <c r="AH438" s="1702">
        <f t="shared" si="317"/>
        <v>0</v>
      </c>
      <c r="AI438" s="1712">
        <f t="shared" si="318"/>
        <v>0</v>
      </c>
      <c r="AJ438" s="1671">
        <f t="shared" si="319"/>
        <v>0</v>
      </c>
      <c r="AK438" s="1571">
        <f t="shared" si="320"/>
        <v>0</v>
      </c>
      <c r="AL438" s="1631"/>
      <c r="AP438" s="100"/>
      <c r="AQ438" s="208"/>
      <c r="AR438" s="1566"/>
      <c r="AS438" s="208"/>
      <c r="AT438" s="1566"/>
      <c r="AU438" s="208"/>
      <c r="AV438" s="1566"/>
      <c r="AW438" s="1636"/>
      <c r="AX438" s="1592"/>
      <c r="AY438" s="1636"/>
      <c r="AZ438" s="1592"/>
    </row>
    <row r="439" spans="1:52">
      <c r="A439" s="202" t="s">
        <v>732</v>
      </c>
      <c r="B439" s="2508" t="s">
        <v>398</v>
      </c>
      <c r="C439" s="273" t="s">
        <v>331</v>
      </c>
      <c r="D439" s="136" t="s">
        <v>44</v>
      </c>
      <c r="E439" s="131">
        <v>112</v>
      </c>
      <c r="F439" s="1015">
        <v>83.7</v>
      </c>
      <c r="G439" s="740" t="s">
        <v>87</v>
      </c>
      <c r="H439" s="131">
        <v>16.7</v>
      </c>
      <c r="I439" s="984">
        <v>16.7</v>
      </c>
      <c r="J439" s="1030" t="s">
        <v>100</v>
      </c>
      <c r="K439" s="990">
        <v>1</v>
      </c>
      <c r="L439" s="1131">
        <v>1</v>
      </c>
      <c r="M439" s="90"/>
      <c r="N439" s="1745" t="s">
        <v>567</v>
      </c>
      <c r="O439" s="1653"/>
      <c r="P439" s="1590"/>
      <c r="Q439" s="1653">
        <f>I431</f>
        <v>0.96</v>
      </c>
      <c r="R439" s="1590">
        <f>I431</f>
        <v>0.96</v>
      </c>
      <c r="S439" s="1653"/>
      <c r="T439" s="1590"/>
      <c r="U439" s="1722"/>
      <c r="V439" s="1590"/>
      <c r="W439" s="1722"/>
      <c r="X439" s="1590"/>
      <c r="Y439" s="1631"/>
      <c r="AA439" s="1701" t="s">
        <v>75</v>
      </c>
      <c r="AB439" s="1671"/>
      <c r="AC439" s="1588"/>
      <c r="AD439" s="1671"/>
      <c r="AE439" s="1588"/>
      <c r="AF439" s="1671"/>
      <c r="AG439" s="1588"/>
      <c r="AH439" s="1702">
        <f t="shared" si="317"/>
        <v>0</v>
      </c>
      <c r="AI439" s="1712">
        <f t="shared" si="318"/>
        <v>0</v>
      </c>
      <c r="AJ439" s="1671">
        <f t="shared" si="319"/>
        <v>0</v>
      </c>
      <c r="AK439" s="1571">
        <f t="shared" si="320"/>
        <v>0</v>
      </c>
      <c r="AL439" s="1631"/>
      <c r="AP439" s="105"/>
      <c r="AQ439" s="105"/>
      <c r="AR439" s="105"/>
      <c r="AS439" s="105"/>
      <c r="AT439" s="105"/>
      <c r="AU439" s="105"/>
      <c r="AV439" s="105"/>
    </row>
    <row r="440" spans="1:52">
      <c r="A440" s="202" t="s">
        <v>9</v>
      </c>
      <c r="B440" s="266" t="s">
        <v>10</v>
      </c>
      <c r="C440" s="254">
        <v>40</v>
      </c>
      <c r="D440" s="199" t="s">
        <v>123</v>
      </c>
      <c r="E440" s="247">
        <v>21.6</v>
      </c>
      <c r="F440" s="204">
        <v>18</v>
      </c>
      <c r="G440" s="266" t="s">
        <v>89</v>
      </c>
      <c r="H440" s="247">
        <v>0.4</v>
      </c>
      <c r="I440" s="1016">
        <v>0.4</v>
      </c>
      <c r="J440" s="1111" t="s">
        <v>88</v>
      </c>
      <c r="K440" s="249">
        <v>66</v>
      </c>
      <c r="L440" s="1236">
        <v>66</v>
      </c>
      <c r="M440" s="90"/>
      <c r="N440" s="430" t="s">
        <v>343</v>
      </c>
      <c r="O440" s="1717"/>
      <c r="P440" s="1591"/>
      <c r="Q440" s="1717"/>
      <c r="R440" s="1591"/>
      <c r="S440" s="1717"/>
      <c r="T440" s="1591"/>
      <c r="U440" s="1724"/>
      <c r="V440" s="1591"/>
      <c r="W440" s="1724"/>
      <c r="X440" s="1591"/>
      <c r="Y440" s="1631"/>
      <c r="AA440" s="1701" t="s">
        <v>77</v>
      </c>
      <c r="AB440" s="1702"/>
      <c r="AC440" s="1703"/>
      <c r="AD440" s="1702"/>
      <c r="AE440" s="1703"/>
      <c r="AF440" s="1702"/>
      <c r="AG440" s="1703"/>
      <c r="AH440" s="1702">
        <f t="shared" si="317"/>
        <v>0</v>
      </c>
      <c r="AI440" s="1712">
        <f t="shared" si="318"/>
        <v>0</v>
      </c>
      <c r="AJ440" s="1671">
        <f t="shared" si="319"/>
        <v>0</v>
      </c>
      <c r="AK440" s="1571">
        <f t="shared" si="320"/>
        <v>0</v>
      </c>
      <c r="AL440" s="1631"/>
      <c r="AP440" s="105"/>
      <c r="AQ440" s="105"/>
      <c r="AR440" s="105"/>
      <c r="AS440" s="105"/>
      <c r="AT440" s="105"/>
      <c r="AU440" s="105"/>
      <c r="AV440" s="105"/>
    </row>
    <row r="441" spans="1:52">
      <c r="A441" s="102"/>
      <c r="B441" s="968"/>
      <c r="C441" s="101"/>
      <c r="D441" s="198" t="s">
        <v>404</v>
      </c>
      <c r="E441" s="247">
        <v>17.100000000000001</v>
      </c>
      <c r="F441" s="204">
        <v>13.5</v>
      </c>
      <c r="G441" s="180" t="s">
        <v>86</v>
      </c>
      <c r="H441" s="247">
        <v>2.2000000000000002</v>
      </c>
      <c r="I441" s="250">
        <v>2.2000000000000002</v>
      </c>
      <c r="J441" s="1025" t="s">
        <v>49</v>
      </c>
      <c r="K441" s="2882">
        <v>7</v>
      </c>
      <c r="L441" s="841">
        <v>7</v>
      </c>
      <c r="M441" s="90"/>
      <c r="N441" s="1716" t="s">
        <v>156</v>
      </c>
      <c r="O441" s="1720">
        <f>K421</f>
        <v>6.3E-2</v>
      </c>
      <c r="P441" s="1718">
        <f>L421</f>
        <v>6.3E-2</v>
      </c>
      <c r="Q441" s="1720"/>
      <c r="R441" s="1718"/>
      <c r="S441" s="1720"/>
      <c r="T441" s="1718"/>
      <c r="U441" s="1723"/>
      <c r="V441" s="1718"/>
      <c r="W441" s="1723"/>
      <c r="X441" s="1718"/>
      <c r="Y441" s="2610" t="s">
        <v>784</v>
      </c>
      <c r="AA441" s="1701" t="s">
        <v>78</v>
      </c>
      <c r="AB441" s="1671"/>
      <c r="AC441" s="1703"/>
      <c r="AD441" s="1671"/>
      <c r="AE441" s="1703"/>
      <c r="AF441" s="1671"/>
      <c r="AG441" s="1703"/>
      <c r="AH441" s="1702">
        <f t="shared" si="317"/>
        <v>0</v>
      </c>
      <c r="AI441" s="1712">
        <f t="shared" si="318"/>
        <v>0</v>
      </c>
      <c r="AJ441" s="1671">
        <f t="shared" si="319"/>
        <v>0</v>
      </c>
      <c r="AK441" s="1571">
        <f t="shared" si="320"/>
        <v>0</v>
      </c>
      <c r="AL441" s="1631"/>
      <c r="AP441" s="105"/>
      <c r="AQ441" s="105"/>
      <c r="AR441" s="105"/>
      <c r="AS441" s="105"/>
      <c r="AT441" s="105"/>
      <c r="AU441" s="105"/>
      <c r="AV441" s="105"/>
    </row>
    <row r="442" spans="1:52">
      <c r="A442" s="102"/>
      <c r="B442" s="968"/>
      <c r="C442" s="101"/>
      <c r="D442" s="198" t="s">
        <v>89</v>
      </c>
      <c r="E442" s="247">
        <v>2.7</v>
      </c>
      <c r="F442" s="1016">
        <v>2.7</v>
      </c>
      <c r="G442" s="1330" t="s">
        <v>92</v>
      </c>
      <c r="H442" s="247">
        <v>4.0000000000000001E-3</v>
      </c>
      <c r="I442" s="751">
        <v>4.0000000000000001E-3</v>
      </c>
      <c r="J442" s="263" t="s">
        <v>88</v>
      </c>
      <c r="K442" s="264">
        <v>145</v>
      </c>
      <c r="L442" s="270">
        <v>145</v>
      </c>
      <c r="M442" s="90"/>
      <c r="N442" s="255" t="s">
        <v>110</v>
      </c>
      <c r="O442" s="240">
        <f>E412</f>
        <v>11</v>
      </c>
      <c r="P442" s="1719">
        <f>F412</f>
        <v>11</v>
      </c>
      <c r="Q442" s="240"/>
      <c r="R442" s="1719"/>
      <c r="S442" s="240">
        <f>E443</f>
        <v>9</v>
      </c>
      <c r="T442" s="1719">
        <f>F443</f>
        <v>9</v>
      </c>
      <c r="U442" s="1634"/>
      <c r="V442" s="1719"/>
      <c r="W442" s="1634"/>
      <c r="X442" s="1719"/>
      <c r="Y442" s="280">
        <f>F408+F409+F425+F427+F428+F429+F440+F441+I409+I414+I421+I428+I429+I430+L412+L414+L415+L416+I436</f>
        <v>400.08</v>
      </c>
      <c r="Z442" s="103"/>
      <c r="AA442" s="1701" t="s">
        <v>79</v>
      </c>
      <c r="AB442" s="1671"/>
      <c r="AC442" s="1582"/>
      <c r="AD442" s="1671"/>
      <c r="AE442" s="1582"/>
      <c r="AF442" s="1671"/>
      <c r="AG442" s="1582"/>
      <c r="AH442" s="1702">
        <f t="shared" si="317"/>
        <v>0</v>
      </c>
      <c r="AI442" s="1712">
        <f t="shared" si="318"/>
        <v>0</v>
      </c>
      <c r="AJ442" s="1671">
        <f t="shared" si="319"/>
        <v>0</v>
      </c>
      <c r="AK442" s="1571">
        <f t="shared" si="320"/>
        <v>0</v>
      </c>
      <c r="AL442" s="1631"/>
      <c r="AP442" s="105"/>
      <c r="AQ442" s="105"/>
      <c r="AR442" s="105"/>
      <c r="AS442" s="105"/>
      <c r="AT442" s="105"/>
      <c r="AU442" s="105"/>
      <c r="AV442" s="105"/>
    </row>
    <row r="443" spans="1:52">
      <c r="A443" s="102"/>
      <c r="B443" s="968"/>
      <c r="C443" s="101"/>
      <c r="D443" s="836" t="s">
        <v>378</v>
      </c>
      <c r="E443" s="247">
        <v>9</v>
      </c>
      <c r="F443" s="1016">
        <v>9</v>
      </c>
      <c r="G443" s="285" t="s">
        <v>91</v>
      </c>
      <c r="H443" s="264">
        <v>0.2</v>
      </c>
      <c r="I443" s="841">
        <v>0.2</v>
      </c>
      <c r="J443" s="198" t="s">
        <v>500</v>
      </c>
      <c r="K443" s="738">
        <v>7.5</v>
      </c>
      <c r="L443" s="1133">
        <v>7</v>
      </c>
      <c r="M443" s="90"/>
      <c r="P443" s="1592"/>
      <c r="R443" s="1592"/>
      <c r="T443" s="1592"/>
      <c r="U443" s="1636"/>
      <c r="V443" s="1592"/>
      <c r="W443" s="1636"/>
      <c r="X443" s="1592"/>
      <c r="Y443" s="1631"/>
      <c r="AA443" s="1701" t="s">
        <v>81</v>
      </c>
      <c r="AB443" s="1671"/>
      <c r="AC443" s="1583"/>
      <c r="AD443" s="1671"/>
      <c r="AE443" s="1582"/>
      <c r="AF443" s="1671"/>
      <c r="AG443" s="1582"/>
      <c r="AH443" s="1702">
        <f t="shared" si="317"/>
        <v>0</v>
      </c>
      <c r="AI443" s="1712">
        <f t="shared" si="318"/>
        <v>0</v>
      </c>
      <c r="AJ443" s="1671">
        <f t="shared" si="319"/>
        <v>0</v>
      </c>
      <c r="AK443" s="1571">
        <f t="shared" si="320"/>
        <v>0</v>
      </c>
      <c r="AL443" s="1631"/>
      <c r="AP443" s="105"/>
      <c r="AQ443" s="105"/>
      <c r="AR443" s="105"/>
      <c r="AS443" s="105"/>
      <c r="AT443" s="105"/>
      <c r="AU443" s="105"/>
      <c r="AV443" s="105"/>
    </row>
    <row r="444" spans="1:52" ht="15" thickBot="1">
      <c r="A444" s="1906" t="s">
        <v>312</v>
      </c>
      <c r="B444" s="966"/>
      <c r="C444" s="1867">
        <f>C438+C440+90+20</f>
        <v>350</v>
      </c>
      <c r="D444" s="2322" t="s">
        <v>97</v>
      </c>
      <c r="E444" s="1018">
        <v>4</v>
      </c>
      <c r="F444" s="1321">
        <v>4</v>
      </c>
      <c r="G444" s="839" t="s">
        <v>88</v>
      </c>
      <c r="H444" s="1018">
        <v>5.0999999999999996</v>
      </c>
      <c r="I444" s="1356">
        <v>5.0999999999999996</v>
      </c>
      <c r="J444" s="1134"/>
      <c r="K444" s="1135"/>
      <c r="L444" s="1136"/>
      <c r="M444" s="90"/>
      <c r="N444" s="103"/>
      <c r="O444" s="104"/>
      <c r="P444" s="133"/>
      <c r="Q444" s="10"/>
      <c r="R444" s="1592"/>
      <c r="T444" s="1592"/>
      <c r="U444" s="1636"/>
      <c r="V444" s="1592"/>
      <c r="W444" s="1636"/>
      <c r="X444" s="1592"/>
      <c r="Y444" s="1631"/>
      <c r="AA444" s="1701" t="s">
        <v>82</v>
      </c>
      <c r="AB444" s="1671"/>
      <c r="AC444" s="1588"/>
      <c r="AD444" s="1671"/>
      <c r="AE444" s="1588"/>
      <c r="AF444" s="1671"/>
      <c r="AG444" s="1588"/>
      <c r="AH444" s="1702">
        <f t="shared" si="317"/>
        <v>0</v>
      </c>
      <c r="AI444" s="1712">
        <f t="shared" si="318"/>
        <v>0</v>
      </c>
      <c r="AJ444" s="1671">
        <f t="shared" si="319"/>
        <v>0</v>
      </c>
      <c r="AK444" s="1571">
        <f t="shared" si="320"/>
        <v>0</v>
      </c>
      <c r="AL444" s="1631"/>
      <c r="AP444" s="105"/>
      <c r="AQ444" s="105"/>
    </row>
    <row r="445" spans="1:52">
      <c r="M445" s="90"/>
      <c r="N445" s="103"/>
      <c r="O445" s="99"/>
      <c r="P445" s="143"/>
      <c r="Q445" s="10"/>
      <c r="R445" s="1592"/>
      <c r="T445" s="1592"/>
      <c r="U445" s="1636"/>
      <c r="V445" s="1592"/>
      <c r="W445" s="1636"/>
      <c r="X445" s="1592"/>
      <c r="Y445" s="1631"/>
      <c r="AA445" s="1701" t="s">
        <v>84</v>
      </c>
      <c r="AB445" s="1704"/>
      <c r="AC445" s="1705"/>
      <c r="AD445" s="1704">
        <f>H426</f>
        <v>51</v>
      </c>
      <c r="AE445" s="1705">
        <f>I426</f>
        <v>51</v>
      </c>
      <c r="AF445" s="1704"/>
      <c r="AG445" s="1705"/>
      <c r="AH445" s="1702">
        <f t="shared" si="317"/>
        <v>51</v>
      </c>
      <c r="AI445" s="1712">
        <f t="shared" si="318"/>
        <v>51</v>
      </c>
      <c r="AJ445" s="1671">
        <f t="shared" si="319"/>
        <v>51</v>
      </c>
      <c r="AK445" s="1571">
        <f t="shared" si="320"/>
        <v>51</v>
      </c>
      <c r="AL445" s="1631"/>
      <c r="AP445" s="105"/>
      <c r="AQ445" s="105"/>
    </row>
    <row r="446" spans="1:52">
      <c r="A446" s="105"/>
      <c r="B446" s="114"/>
      <c r="C446" s="105"/>
      <c r="D446" s="100"/>
      <c r="E446" s="99"/>
      <c r="F446" s="149"/>
      <c r="G446" s="105"/>
      <c r="H446" s="105"/>
      <c r="I446" s="105"/>
      <c r="J446" s="1156"/>
      <c r="K446" s="90"/>
      <c r="L446" s="90"/>
      <c r="M446" s="90"/>
      <c r="N446" s="103"/>
      <c r="O446" s="115"/>
      <c r="P446" s="284"/>
      <c r="Q446" s="10"/>
      <c r="R446" s="1592"/>
      <c r="T446" s="1592"/>
      <c r="U446" s="1636"/>
      <c r="V446" s="1592"/>
      <c r="W446" s="1636"/>
      <c r="X446" s="1592"/>
      <c r="Y446" s="1631"/>
      <c r="AA446" s="1711" t="s">
        <v>626</v>
      </c>
      <c r="AB446" s="1709">
        <f t="shared" ref="AB446:AG446" si="326">SUM(AB438:AB445)</f>
        <v>0</v>
      </c>
      <c r="AC446" s="1706">
        <f t="shared" si="326"/>
        <v>0</v>
      </c>
      <c r="AD446" s="1709">
        <f t="shared" si="326"/>
        <v>51</v>
      </c>
      <c r="AE446" s="1706">
        <f t="shared" si="326"/>
        <v>51</v>
      </c>
      <c r="AF446" s="1709">
        <f t="shared" si="326"/>
        <v>0</v>
      </c>
      <c r="AG446" s="1706">
        <f t="shared" si="326"/>
        <v>0</v>
      </c>
      <c r="AH446" s="1707">
        <f t="shared" si="317"/>
        <v>51</v>
      </c>
      <c r="AI446" s="1708">
        <f t="shared" si="318"/>
        <v>51</v>
      </c>
      <c r="AJ446" s="1709">
        <f t="shared" si="319"/>
        <v>51</v>
      </c>
      <c r="AK446" s="1710">
        <f t="shared" si="320"/>
        <v>51</v>
      </c>
      <c r="AL446" s="1631"/>
      <c r="AP446" s="105"/>
      <c r="AQ446" s="105"/>
    </row>
    <row r="447" spans="1:52">
      <c r="A447" s="90"/>
      <c r="B447" s="1123"/>
      <c r="C447" s="90"/>
      <c r="D447" s="90"/>
      <c r="E447" s="90"/>
      <c r="F447" s="90"/>
      <c r="G447" s="1154"/>
      <c r="H447" s="90"/>
      <c r="I447" s="90"/>
      <c r="J447" s="90"/>
      <c r="K447" s="90"/>
      <c r="L447" s="90"/>
      <c r="M447" s="90"/>
      <c r="N447" s="103"/>
      <c r="O447" s="99"/>
      <c r="P447" s="143"/>
      <c r="Q447" s="10"/>
      <c r="R447" s="1592"/>
      <c r="T447" s="1592"/>
      <c r="U447" s="1636"/>
      <c r="V447" s="1592"/>
      <c r="W447" s="1636"/>
      <c r="X447" s="1592"/>
      <c r="Y447" s="1631"/>
      <c r="AB447" s="1635"/>
      <c r="AC447" s="1592"/>
      <c r="AD447" s="1635"/>
      <c r="AE447" s="1592"/>
      <c r="AF447" s="1635"/>
      <c r="AG447" s="1592"/>
      <c r="AH447" s="1636"/>
      <c r="AI447" s="1592"/>
      <c r="AJ447" s="1636"/>
      <c r="AK447" s="1592"/>
      <c r="AL447" s="1631"/>
      <c r="AP447" s="105"/>
      <c r="AQ447" s="105"/>
    </row>
    <row r="448" spans="1:52">
      <c r="A448" s="90"/>
      <c r="B448" s="1123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P448" s="1592"/>
      <c r="R448" s="1592"/>
      <c r="T448" s="1592"/>
      <c r="U448" s="1636"/>
      <c r="V448" s="1592"/>
      <c r="W448" s="1636"/>
      <c r="X448" s="1592"/>
      <c r="Y448" s="1631"/>
      <c r="AB448" s="1635"/>
      <c r="AC448" s="1592"/>
      <c r="AD448" s="1635"/>
      <c r="AE448" s="1592"/>
      <c r="AF448" s="1635"/>
      <c r="AG448" s="1592"/>
      <c r="AH448" s="1636"/>
      <c r="AI448" s="1592"/>
      <c r="AJ448" s="1636"/>
      <c r="AK448" s="1592"/>
      <c r="AL448" s="1631"/>
      <c r="AP448" s="105"/>
      <c r="AQ448" s="105"/>
    </row>
    <row r="449" spans="1:43">
      <c r="A449" s="90"/>
      <c r="B449" s="1123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P449" s="1592"/>
      <c r="R449" s="1592"/>
      <c r="T449" s="1592"/>
      <c r="U449" s="1636"/>
      <c r="V449" s="1592"/>
      <c r="W449" s="1636"/>
      <c r="X449" s="1592"/>
      <c r="Y449" s="1631"/>
      <c r="AB449" s="1635"/>
      <c r="AC449" s="1592"/>
      <c r="AD449" s="1635"/>
      <c r="AE449" s="1592"/>
      <c r="AF449" s="1635"/>
      <c r="AG449" s="1592"/>
      <c r="AH449" s="1636"/>
      <c r="AI449" s="1592"/>
      <c r="AJ449" s="1636"/>
      <c r="AK449" s="1592"/>
      <c r="AL449" s="1631"/>
      <c r="AP449" s="105"/>
      <c r="AQ449" s="105"/>
    </row>
    <row r="450" spans="1:43">
      <c r="A450" s="90"/>
      <c r="B450" s="1123"/>
      <c r="C450" s="90"/>
      <c r="D450" s="1155"/>
      <c r="E450" s="90"/>
      <c r="F450" s="90"/>
      <c r="G450" s="90"/>
      <c r="H450" s="90"/>
      <c r="I450" s="90"/>
      <c r="J450" s="90"/>
      <c r="K450" s="90"/>
      <c r="L450" s="90"/>
      <c r="M450" s="90"/>
      <c r="P450" s="1592"/>
      <c r="R450" s="1592"/>
      <c r="T450" s="1592"/>
      <c r="U450" s="1636"/>
      <c r="V450" s="1592"/>
      <c r="W450" s="1636"/>
      <c r="X450" s="1592"/>
      <c r="Y450" s="1631"/>
      <c r="AB450" s="1635"/>
      <c r="AC450" s="1592"/>
      <c r="AD450" s="1635"/>
      <c r="AE450" s="1592"/>
      <c r="AF450" s="1635"/>
      <c r="AG450" s="1592"/>
      <c r="AH450" s="1636"/>
      <c r="AI450" s="1592"/>
      <c r="AJ450" s="1636"/>
      <c r="AK450" s="1592"/>
      <c r="AL450" s="1631"/>
      <c r="AP450" s="105"/>
      <c r="AQ450" s="105"/>
    </row>
    <row r="451" spans="1:43">
      <c r="A451" s="90"/>
      <c r="B451" s="1123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P451" s="1592"/>
      <c r="R451" s="1592"/>
      <c r="T451" s="1592"/>
      <c r="U451" s="1636"/>
      <c r="V451" s="1592"/>
      <c r="W451" s="1636"/>
      <c r="X451" s="1592"/>
      <c r="Y451" s="1631"/>
      <c r="AB451" s="1635"/>
      <c r="AC451" s="1592"/>
      <c r="AD451" s="1635"/>
      <c r="AE451" s="1592"/>
      <c r="AF451" s="1635"/>
      <c r="AG451" s="1592"/>
      <c r="AH451" s="1636"/>
      <c r="AI451" s="1592"/>
      <c r="AJ451" s="1636"/>
      <c r="AK451" s="1592"/>
      <c r="AL451" s="1631"/>
      <c r="AP451" s="105"/>
      <c r="AQ451" s="105"/>
    </row>
    <row r="452" spans="1:43">
      <c r="A452" s="90"/>
      <c r="B452" s="1123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P452" s="1592"/>
      <c r="R452" s="1592"/>
      <c r="T452" s="1592"/>
      <c r="U452" s="1636"/>
      <c r="V452" s="1592"/>
      <c r="W452" s="1636"/>
      <c r="X452" s="1592"/>
      <c r="Y452" s="1631"/>
      <c r="AB452" s="1635"/>
      <c r="AC452" s="1592"/>
      <c r="AD452" s="1635"/>
      <c r="AE452" s="1592"/>
      <c r="AF452" s="1635"/>
      <c r="AG452" s="1592"/>
      <c r="AH452" s="1636"/>
      <c r="AI452" s="1592"/>
      <c r="AJ452" s="1636"/>
      <c r="AK452" s="1592"/>
      <c r="AL452" s="1631"/>
      <c r="AP452" s="105"/>
      <c r="AQ452" s="105"/>
    </row>
    <row r="453" spans="1:43">
      <c r="A453" s="90"/>
      <c r="B453" s="1123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P453" s="1592"/>
      <c r="R453" s="1592"/>
      <c r="T453" s="1592"/>
      <c r="U453" s="1636"/>
      <c r="V453" s="1592"/>
      <c r="W453" s="1636"/>
      <c r="X453" s="1592"/>
      <c r="Y453" s="1631"/>
      <c r="AP453" s="105"/>
      <c r="AQ453" s="105"/>
    </row>
    <row r="454" spans="1:43" ht="15.6">
      <c r="A454" s="90"/>
      <c r="B454" s="1123"/>
      <c r="C454" s="1323" t="s">
        <v>305</v>
      </c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P454" s="1592"/>
      <c r="R454" s="1592"/>
      <c r="T454" s="1592"/>
      <c r="U454" s="1636"/>
      <c r="V454" s="1592"/>
      <c r="W454" s="1636"/>
      <c r="X454" s="1592"/>
      <c r="Y454" s="1631"/>
      <c r="AP454" s="105"/>
      <c r="AQ454" s="105"/>
    </row>
    <row r="455" spans="1:43">
      <c r="A455" s="90"/>
      <c r="B455" s="1332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1661" t="s">
        <v>613</v>
      </c>
      <c r="R455" s="1163" t="s">
        <v>162</v>
      </c>
      <c r="AP455" s="105"/>
      <c r="AQ455" s="105"/>
    </row>
    <row r="456" spans="1:43" ht="16.2" thickBot="1">
      <c r="A456" s="978" t="s">
        <v>439</v>
      </c>
      <c r="B456" s="978"/>
      <c r="C456" s="1162"/>
      <c r="D456" s="90"/>
      <c r="E456" s="1163" t="s">
        <v>162</v>
      </c>
      <c r="F456" s="90"/>
      <c r="G456" s="90"/>
      <c r="H456" s="1164" t="s">
        <v>878</v>
      </c>
      <c r="I456" s="90"/>
      <c r="J456" s="1165"/>
      <c r="K456" s="90"/>
      <c r="L456" s="90"/>
      <c r="M456" s="90"/>
      <c r="N456" s="1662" t="s">
        <v>614</v>
      </c>
      <c r="Q456" s="546" t="s">
        <v>615</v>
      </c>
      <c r="U456" t="s">
        <v>616</v>
      </c>
      <c r="AB456" s="1635"/>
      <c r="AC456" s="1592"/>
      <c r="AD456" s="1635"/>
      <c r="AE456" s="1592"/>
      <c r="AF456" s="1635"/>
      <c r="AG456" s="1592"/>
      <c r="AH456" s="1636"/>
      <c r="AI456" s="1592"/>
      <c r="AJ456" s="1636"/>
      <c r="AK456" s="1592"/>
      <c r="AL456" s="1631"/>
      <c r="AP456" s="105"/>
      <c r="AQ456" s="105"/>
    </row>
    <row r="457" spans="1:43" ht="15" thickBot="1">
      <c r="A457" s="90"/>
      <c r="B457" s="1123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2" t="s">
        <v>618</v>
      </c>
      <c r="P457" s="1663"/>
      <c r="Q457" s="1663"/>
      <c r="R457" s="183" t="s">
        <v>617</v>
      </c>
      <c r="S457" s="1663"/>
      <c r="T457" s="1663"/>
      <c r="U457" s="1663"/>
      <c r="Y457" s="286" t="s">
        <v>605</v>
      </c>
      <c r="Z457" s="1664"/>
      <c r="AL457" s="286" t="s">
        <v>605</v>
      </c>
      <c r="AM457" s="1623"/>
      <c r="AP457" s="105"/>
      <c r="AQ457" s="105"/>
    </row>
    <row r="458" spans="1:43" ht="15" thickBot="1">
      <c r="A458" s="380" t="s">
        <v>2</v>
      </c>
      <c r="B458" s="381" t="s">
        <v>3</v>
      </c>
      <c r="C458" s="597" t="s">
        <v>4</v>
      </c>
      <c r="D458" s="257" t="s">
        <v>61</v>
      </c>
      <c r="E458" s="112"/>
      <c r="F458" s="112"/>
      <c r="G458" s="112"/>
      <c r="H458" s="112"/>
      <c r="I458" s="112"/>
      <c r="J458" s="112"/>
      <c r="K458" s="112"/>
      <c r="L458" s="242"/>
      <c r="M458" s="90"/>
      <c r="N458" s="286" t="s">
        <v>628</v>
      </c>
      <c r="O458" s="1624" t="s">
        <v>606</v>
      </c>
      <c r="P458" s="1625"/>
      <c r="Q458" s="1624" t="s">
        <v>607</v>
      </c>
      <c r="R458" s="1625"/>
      <c r="S458" s="1624" t="s">
        <v>612</v>
      </c>
      <c r="T458" s="1625"/>
      <c r="U458" s="1624" t="s">
        <v>609</v>
      </c>
      <c r="V458" s="1625"/>
      <c r="W458" s="1624" t="s">
        <v>610</v>
      </c>
      <c r="X458" s="1625"/>
      <c r="Y458" s="1626" t="s">
        <v>529</v>
      </c>
      <c r="Z458" s="57"/>
      <c r="AA458" s="1714" t="s">
        <v>112</v>
      </c>
      <c r="AB458" s="1713" t="s">
        <v>606</v>
      </c>
      <c r="AC458" s="1625"/>
      <c r="AD458" s="1624" t="s">
        <v>607</v>
      </c>
      <c r="AE458" s="1625"/>
      <c r="AF458" s="1624" t="s">
        <v>608</v>
      </c>
      <c r="AG458" s="1625"/>
      <c r="AH458" s="1624" t="s">
        <v>609</v>
      </c>
      <c r="AI458" s="1625"/>
      <c r="AJ458" s="1624" t="s">
        <v>610</v>
      </c>
      <c r="AK458" s="1625"/>
      <c r="AL458" s="1626" t="s">
        <v>529</v>
      </c>
      <c r="AM458" s="46"/>
      <c r="AP458" s="105"/>
      <c r="AQ458" s="105"/>
    </row>
    <row r="459" spans="1:43" ht="15" thickBot="1">
      <c r="A459" s="383" t="s">
        <v>5</v>
      </c>
      <c r="B459" s="395"/>
      <c r="C459" s="598" t="s">
        <v>63</v>
      </c>
      <c r="D459" s="102"/>
      <c r="E459" s="105"/>
      <c r="F459" s="105"/>
      <c r="G459" s="105"/>
      <c r="H459" s="105"/>
      <c r="I459" s="105"/>
      <c r="J459" s="998"/>
      <c r="K459" s="998"/>
      <c r="L459" s="999"/>
      <c r="M459" s="90"/>
      <c r="N459" s="1657" t="s">
        <v>434</v>
      </c>
      <c r="O459" s="1658" t="s">
        <v>113</v>
      </c>
      <c r="P459" s="1659" t="s">
        <v>114</v>
      </c>
      <c r="Q459" s="1658" t="s">
        <v>113</v>
      </c>
      <c r="R459" s="1659" t="s">
        <v>114</v>
      </c>
      <c r="S459" s="1658" t="s">
        <v>113</v>
      </c>
      <c r="T459" s="1659" t="s">
        <v>114</v>
      </c>
      <c r="U459" s="1658" t="s">
        <v>113</v>
      </c>
      <c r="V459" s="1660" t="s">
        <v>114</v>
      </c>
      <c r="W459" s="1658" t="s">
        <v>113</v>
      </c>
      <c r="X459" s="1659" t="s">
        <v>114</v>
      </c>
      <c r="Y459" s="1665" t="s">
        <v>113</v>
      </c>
      <c r="Z459" s="1666" t="s">
        <v>114</v>
      </c>
      <c r="AA459" s="72" t="s">
        <v>59</v>
      </c>
      <c r="AB459" s="1622" t="s">
        <v>113</v>
      </c>
      <c r="AC459" s="1627" t="s">
        <v>114</v>
      </c>
      <c r="AD459" s="1622" t="s">
        <v>113</v>
      </c>
      <c r="AE459" s="1627" t="s">
        <v>114</v>
      </c>
      <c r="AF459" s="1622" t="s">
        <v>113</v>
      </c>
      <c r="AG459" s="1627" t="s">
        <v>114</v>
      </c>
      <c r="AH459" s="1622" t="s">
        <v>113</v>
      </c>
      <c r="AI459" s="1627" t="s">
        <v>114</v>
      </c>
      <c r="AJ459" s="1622" t="s">
        <v>113</v>
      </c>
      <c r="AK459" s="1627" t="s">
        <v>114</v>
      </c>
      <c r="AL459" s="1628" t="s">
        <v>113</v>
      </c>
      <c r="AM459" s="1629" t="s">
        <v>114</v>
      </c>
      <c r="AP459" s="105"/>
      <c r="AQ459" s="105"/>
    </row>
    <row r="460" spans="1:43" ht="16.2" thickBot="1">
      <c r="A460" s="701" t="s">
        <v>374</v>
      </c>
      <c r="B460" s="702"/>
      <c r="C460" s="684"/>
      <c r="D460" s="428" t="s">
        <v>319</v>
      </c>
      <c r="E460" s="1308"/>
      <c r="F460" s="1358"/>
      <c r="G460" s="1202" t="s">
        <v>554</v>
      </c>
      <c r="H460" s="112"/>
      <c r="I460" s="242"/>
      <c r="J460" s="1021" t="s">
        <v>144</v>
      </c>
      <c r="K460" s="985"/>
      <c r="L460" s="986"/>
      <c r="M460" s="90"/>
      <c r="N460" s="607" t="s">
        <v>154</v>
      </c>
      <c r="O460" s="1652"/>
      <c r="P460" s="1575"/>
      <c r="Q460" s="1652">
        <f>C483</f>
        <v>40</v>
      </c>
      <c r="R460" s="1575">
        <f>C483</f>
        <v>40</v>
      </c>
      <c r="S460" s="1652">
        <f>C489</f>
        <v>20</v>
      </c>
      <c r="T460" s="1575">
        <f>C489</f>
        <v>20</v>
      </c>
      <c r="U460" s="1633">
        <f t="shared" ref="U460:U467" si="327">O460+Q460</f>
        <v>40</v>
      </c>
      <c r="V460" s="1576">
        <f t="shared" ref="V460:V467" si="328">P460+R460</f>
        <v>40</v>
      </c>
      <c r="W460" s="1632">
        <f t="shared" ref="W460:W467" si="329">Q460+S460</f>
        <v>60</v>
      </c>
      <c r="X460" s="1572">
        <f t="shared" ref="X460:X467" si="330">R460+T460</f>
        <v>60</v>
      </c>
      <c r="Y460" s="1728">
        <f t="shared" ref="Y460:Y467" si="331">O460+Q460+S460</f>
        <v>60</v>
      </c>
      <c r="Z460" s="619">
        <f t="shared" ref="Z460:Z467" si="332">P460+R460+T460</f>
        <v>60</v>
      </c>
      <c r="AA460" s="190" t="s">
        <v>149</v>
      </c>
      <c r="AB460" s="1632"/>
      <c r="AC460" s="1606"/>
      <c r="AD460" s="1632">
        <f>H483</f>
        <v>124</v>
      </c>
      <c r="AE460" s="1603">
        <f>I483</f>
        <v>80</v>
      </c>
      <c r="AF460" s="1632"/>
      <c r="AG460" s="1604"/>
      <c r="AH460" s="1633">
        <f t="shared" ref="AH460:AH463" si="333">AB460+AD460</f>
        <v>124</v>
      </c>
      <c r="AI460" s="1576">
        <f t="shared" ref="AI460:AI463" si="334">AC460+AE460</f>
        <v>80</v>
      </c>
      <c r="AJ460" s="1630">
        <f t="shared" ref="AJ460:AJ463" si="335">AD460+AF460</f>
        <v>124</v>
      </c>
      <c r="AK460" s="1605">
        <f t="shared" ref="AK460:AK463" si="336">AE460+AG460</f>
        <v>80</v>
      </c>
      <c r="AL460" s="1645">
        <f t="shared" ref="AL460:AL463" si="337">AB460+AD460+AF460</f>
        <v>124</v>
      </c>
      <c r="AM460" s="616">
        <f t="shared" ref="AM460:AM463" si="338">AC460+AE460+AG460</f>
        <v>80</v>
      </c>
      <c r="AN460" s="105"/>
      <c r="AP460" s="105"/>
      <c r="AQ460" s="105"/>
    </row>
    <row r="461" spans="1:43" ht="15" thickBot="1">
      <c r="A461" s="257"/>
      <c r="B461" s="370" t="s">
        <v>182</v>
      </c>
      <c r="C461" s="242"/>
      <c r="D461" s="2056" t="s">
        <v>373</v>
      </c>
      <c r="E461" s="988"/>
      <c r="F461" s="989"/>
      <c r="G461" s="1024" t="s">
        <v>555</v>
      </c>
      <c r="H461" s="998"/>
      <c r="I461" s="999"/>
      <c r="J461" s="2505" t="s">
        <v>647</v>
      </c>
      <c r="K461" s="998"/>
      <c r="L461" s="999"/>
      <c r="M461" s="90"/>
      <c r="N461" s="607" t="s">
        <v>153</v>
      </c>
      <c r="O461" s="1653">
        <f>C468</f>
        <v>60</v>
      </c>
      <c r="P461" s="1577">
        <f>C468</f>
        <v>60</v>
      </c>
      <c r="Q461" s="1653">
        <f>K473+C482</f>
        <v>86</v>
      </c>
      <c r="R461" s="1577">
        <f>L473+C482</f>
        <v>86</v>
      </c>
      <c r="S461" s="1653"/>
      <c r="T461" s="1577"/>
      <c r="U461" s="1633">
        <f t="shared" si="327"/>
        <v>146</v>
      </c>
      <c r="V461" s="1576">
        <f t="shared" si="328"/>
        <v>146</v>
      </c>
      <c r="W461" s="1632">
        <f t="shared" si="329"/>
        <v>86</v>
      </c>
      <c r="X461" s="1572">
        <f t="shared" si="330"/>
        <v>86</v>
      </c>
      <c r="Y461" s="1728">
        <f t="shared" si="331"/>
        <v>146</v>
      </c>
      <c r="Z461" s="619">
        <f t="shared" si="332"/>
        <v>146</v>
      </c>
      <c r="AA461" s="190" t="s">
        <v>62</v>
      </c>
      <c r="AB461" s="1632"/>
      <c r="AC461" s="1607"/>
      <c r="AD461" s="1632"/>
      <c r="AE461" s="1603"/>
      <c r="AF461" s="1632"/>
      <c r="AG461" s="1604"/>
      <c r="AH461" s="1633">
        <f t="shared" si="333"/>
        <v>0</v>
      </c>
      <c r="AI461" s="1576">
        <f t="shared" si="334"/>
        <v>0</v>
      </c>
      <c r="AJ461" s="1630">
        <f t="shared" si="335"/>
        <v>0</v>
      </c>
      <c r="AK461" s="1605">
        <f t="shared" si="336"/>
        <v>0</v>
      </c>
      <c r="AL461" s="1645">
        <f t="shared" si="337"/>
        <v>0</v>
      </c>
      <c r="AM461" s="616">
        <f t="shared" si="338"/>
        <v>0</v>
      </c>
      <c r="AP461" s="105"/>
      <c r="AQ461" s="105"/>
    </row>
    <row r="462" spans="1:43" ht="15" thickBot="1">
      <c r="A462" s="840" t="s">
        <v>741</v>
      </c>
      <c r="B462" s="285" t="s">
        <v>319</v>
      </c>
      <c r="C462" s="179">
        <v>210</v>
      </c>
      <c r="D462" s="1302" t="s">
        <v>112</v>
      </c>
      <c r="E462" s="1014" t="s">
        <v>113</v>
      </c>
      <c r="F462" s="1359" t="s">
        <v>114</v>
      </c>
      <c r="G462" s="396" t="s">
        <v>112</v>
      </c>
      <c r="H462" s="165" t="s">
        <v>113</v>
      </c>
      <c r="I462" s="166" t="s">
        <v>114</v>
      </c>
      <c r="J462" s="1223" t="s">
        <v>112</v>
      </c>
      <c r="K462" s="165" t="s">
        <v>113</v>
      </c>
      <c r="L462" s="166" t="s">
        <v>114</v>
      </c>
      <c r="M462" s="90"/>
      <c r="N462" s="75" t="s">
        <v>86</v>
      </c>
      <c r="O462" s="1653"/>
      <c r="P462" s="1578"/>
      <c r="Q462" s="1653">
        <f>E472+E473+K476+H476</f>
        <v>30.81</v>
      </c>
      <c r="R462" s="1579">
        <f>F472+F473+L476+I476</f>
        <v>30.81</v>
      </c>
      <c r="S462" s="1654">
        <f>K490</f>
        <v>3.3</v>
      </c>
      <c r="T462" s="1578">
        <f>L490</f>
        <v>3.3</v>
      </c>
      <c r="U462" s="1633">
        <f t="shared" si="327"/>
        <v>30.81</v>
      </c>
      <c r="V462" s="1576">
        <f t="shared" si="328"/>
        <v>30.81</v>
      </c>
      <c r="W462" s="1632">
        <f t="shared" si="329"/>
        <v>34.11</v>
      </c>
      <c r="X462" s="1572">
        <f t="shared" si="330"/>
        <v>34.11</v>
      </c>
      <c r="Y462" s="1728">
        <f t="shared" si="331"/>
        <v>34.11</v>
      </c>
      <c r="Z462" s="619">
        <f t="shared" si="332"/>
        <v>34.11</v>
      </c>
      <c r="AA462" s="134" t="s">
        <v>64</v>
      </c>
      <c r="AB462" s="1632"/>
      <c r="AC462" s="1608"/>
      <c r="AD462" s="1632"/>
      <c r="AE462" s="1603"/>
      <c r="AF462" s="1632"/>
      <c r="AG462" s="1604"/>
      <c r="AH462" s="1633">
        <f t="shared" si="333"/>
        <v>0</v>
      </c>
      <c r="AI462" s="1576">
        <f t="shared" si="334"/>
        <v>0</v>
      </c>
      <c r="AJ462" s="1630">
        <f t="shared" si="335"/>
        <v>0</v>
      </c>
      <c r="AK462" s="1605">
        <f t="shared" si="336"/>
        <v>0</v>
      </c>
      <c r="AL462" s="1645">
        <f t="shared" si="337"/>
        <v>0</v>
      </c>
      <c r="AM462" s="616">
        <f t="shared" si="338"/>
        <v>0</v>
      </c>
      <c r="AP462" s="105"/>
      <c r="AQ462" s="105"/>
    </row>
    <row r="463" spans="1:43">
      <c r="A463" s="550"/>
      <c r="B463" s="180" t="s">
        <v>373</v>
      </c>
      <c r="C463" s="386"/>
      <c r="D463" s="1175" t="s">
        <v>108</v>
      </c>
      <c r="E463" s="1176">
        <v>31.9</v>
      </c>
      <c r="F463" s="1177">
        <v>31.9</v>
      </c>
      <c r="G463" s="136" t="s">
        <v>556</v>
      </c>
      <c r="H463" s="131">
        <v>26.036999999999999</v>
      </c>
      <c r="I463" s="1131">
        <v>25</v>
      </c>
      <c r="J463" s="136" t="s">
        <v>377</v>
      </c>
      <c r="K463" s="139">
        <v>2.8</v>
      </c>
      <c r="L463" s="140">
        <v>2.8</v>
      </c>
      <c r="M463" s="90"/>
      <c r="N463" s="76" t="s">
        <v>155</v>
      </c>
      <c r="O463" s="1654">
        <f t="shared" ref="O463:T463" si="339">AB501</f>
        <v>31.9</v>
      </c>
      <c r="P463" s="1580">
        <f t="shared" si="339"/>
        <v>31.9</v>
      </c>
      <c r="Q463" s="1654">
        <f t="shared" si="339"/>
        <v>0</v>
      </c>
      <c r="R463" s="1580">
        <f t="shared" si="339"/>
        <v>0</v>
      </c>
      <c r="S463" s="1654">
        <f t="shared" si="339"/>
        <v>4.91</v>
      </c>
      <c r="T463" s="1580">
        <f t="shared" si="339"/>
        <v>4.91</v>
      </c>
      <c r="U463" s="1633">
        <f t="shared" si="327"/>
        <v>31.9</v>
      </c>
      <c r="V463" s="1576">
        <f t="shared" si="328"/>
        <v>31.9</v>
      </c>
      <c r="W463" s="1632">
        <f t="shared" si="329"/>
        <v>4.91</v>
      </c>
      <c r="X463" s="1572">
        <f t="shared" si="330"/>
        <v>4.91</v>
      </c>
      <c r="Y463" s="1728">
        <f t="shared" si="331"/>
        <v>36.81</v>
      </c>
      <c r="Z463" s="619">
        <f t="shared" si="332"/>
        <v>36.81</v>
      </c>
      <c r="AA463" s="134" t="s">
        <v>66</v>
      </c>
      <c r="AB463" s="1632"/>
      <c r="AC463" s="1609"/>
      <c r="AD463" s="1632"/>
      <c r="AE463" s="1603"/>
      <c r="AF463" s="1632"/>
      <c r="AG463" s="1604"/>
      <c r="AH463" s="1633">
        <f t="shared" si="333"/>
        <v>0</v>
      </c>
      <c r="AI463" s="1576">
        <f t="shared" si="334"/>
        <v>0</v>
      </c>
      <c r="AJ463" s="1630">
        <f t="shared" si="335"/>
        <v>0</v>
      </c>
      <c r="AK463" s="1605">
        <f t="shared" si="336"/>
        <v>0</v>
      </c>
      <c r="AL463" s="1645">
        <f t="shared" si="337"/>
        <v>0</v>
      </c>
      <c r="AM463" s="616">
        <f t="shared" si="338"/>
        <v>0</v>
      </c>
      <c r="AP463" s="105"/>
      <c r="AQ463" s="105"/>
    </row>
    <row r="464" spans="1:43" ht="15" thickBot="1">
      <c r="A464" s="704" t="s">
        <v>697</v>
      </c>
      <c r="B464" s="180" t="s">
        <v>277</v>
      </c>
      <c r="C464" s="705">
        <v>10</v>
      </c>
      <c r="D464" s="203" t="s">
        <v>87</v>
      </c>
      <c r="E464" s="1780">
        <v>120.4</v>
      </c>
      <c r="F464" s="1360">
        <v>120.4</v>
      </c>
      <c r="G464" s="102"/>
      <c r="H464" s="90"/>
      <c r="I464" s="101"/>
      <c r="J464" s="1020" t="s">
        <v>60</v>
      </c>
      <c r="K464" s="247">
        <v>200</v>
      </c>
      <c r="L464" s="250">
        <v>200</v>
      </c>
      <c r="M464" s="90"/>
      <c r="N464" s="607" t="s">
        <v>117</v>
      </c>
      <c r="O464" s="1653"/>
      <c r="P464" s="1575"/>
      <c r="Q464" s="1653"/>
      <c r="R464" s="1575"/>
      <c r="S464" s="1653"/>
      <c r="T464" s="1575"/>
      <c r="U464" s="1633">
        <f t="shared" si="327"/>
        <v>0</v>
      </c>
      <c r="V464" s="1576">
        <f t="shared" si="328"/>
        <v>0</v>
      </c>
      <c r="W464" s="1632">
        <f t="shared" si="329"/>
        <v>0</v>
      </c>
      <c r="X464" s="1572">
        <f t="shared" si="330"/>
        <v>0</v>
      </c>
      <c r="Y464" s="1728">
        <f t="shared" si="331"/>
        <v>0</v>
      </c>
      <c r="Z464" s="619">
        <f t="shared" si="332"/>
        <v>0</v>
      </c>
      <c r="AA464" s="134" t="s">
        <v>151</v>
      </c>
      <c r="AB464" s="1632"/>
      <c r="AC464" s="1608"/>
      <c r="AD464" s="1632"/>
      <c r="AE464" s="1603"/>
      <c r="AF464" s="1632"/>
      <c r="AG464" s="1604"/>
      <c r="AH464" s="1633">
        <f t="shared" ref="AH464:AH476" si="340">AB464+AD464</f>
        <v>0</v>
      </c>
      <c r="AI464" s="1576">
        <f t="shared" ref="AI464:AI476" si="341">AC464+AE464</f>
        <v>0</v>
      </c>
      <c r="AJ464" s="1630">
        <f t="shared" ref="AJ464:AJ476" si="342">AD464+AF464</f>
        <v>0</v>
      </c>
      <c r="AK464" s="1605">
        <f t="shared" ref="AK464:AK476" si="343">AE464+AG464</f>
        <v>0</v>
      </c>
      <c r="AL464" s="1645">
        <f t="shared" ref="AL464:AL476" si="344">AB464+AD464+AF464</f>
        <v>0</v>
      </c>
      <c r="AM464" s="616">
        <f t="shared" ref="AM464:AM476" si="345">AC464+AE464+AG464</f>
        <v>0</v>
      </c>
      <c r="AP464" s="105"/>
      <c r="AQ464" s="105"/>
    </row>
    <row r="465" spans="1:49" ht="15" thickBot="1">
      <c r="A465" s="1125" t="s">
        <v>553</v>
      </c>
      <c r="B465" s="2504" t="s">
        <v>705</v>
      </c>
      <c r="C465" s="254">
        <v>25</v>
      </c>
      <c r="D465" s="756" t="s">
        <v>49</v>
      </c>
      <c r="E465" s="249">
        <v>5.2</v>
      </c>
      <c r="F465" s="251">
        <v>5.2</v>
      </c>
      <c r="G465" s="1361" t="s">
        <v>348</v>
      </c>
      <c r="H465" s="124"/>
      <c r="I465" s="111"/>
      <c r="J465" s="203" t="s">
        <v>49</v>
      </c>
      <c r="K465" s="247">
        <v>10</v>
      </c>
      <c r="L465" s="751">
        <v>10</v>
      </c>
      <c r="M465" s="90"/>
      <c r="N465" s="485" t="s">
        <v>44</v>
      </c>
      <c r="O465" s="1653"/>
      <c r="P465" s="1579"/>
      <c r="Q465" s="1653">
        <f>H473</f>
        <v>207</v>
      </c>
      <c r="R465" s="1575">
        <f>I473</f>
        <v>154.5</v>
      </c>
      <c r="S465" s="1653"/>
      <c r="T465" s="1575"/>
      <c r="U465" s="1633">
        <f t="shared" si="327"/>
        <v>207</v>
      </c>
      <c r="V465" s="1576">
        <f t="shared" si="328"/>
        <v>154.5</v>
      </c>
      <c r="W465" s="1632">
        <f t="shared" si="329"/>
        <v>207</v>
      </c>
      <c r="X465" s="1572">
        <f t="shared" si="330"/>
        <v>154.5</v>
      </c>
      <c r="Y465" s="1728">
        <f t="shared" si="331"/>
        <v>207</v>
      </c>
      <c r="Z465" s="619">
        <f t="shared" si="332"/>
        <v>154.5</v>
      </c>
      <c r="AA465" s="134" t="s">
        <v>145</v>
      </c>
      <c r="AB465" s="1632"/>
      <c r="AC465" s="1608"/>
      <c r="AD465" s="1632"/>
      <c r="AE465" s="1603"/>
      <c r="AF465" s="1632">
        <f>E489</f>
        <v>38.71</v>
      </c>
      <c r="AG465" s="1604">
        <f>F489</f>
        <v>30.87</v>
      </c>
      <c r="AH465" s="1633">
        <f t="shared" si="340"/>
        <v>0</v>
      </c>
      <c r="AI465" s="1576">
        <f t="shared" si="341"/>
        <v>0</v>
      </c>
      <c r="AJ465" s="1630">
        <f t="shared" si="342"/>
        <v>38.71</v>
      </c>
      <c r="AK465" s="1605">
        <f t="shared" si="343"/>
        <v>30.87</v>
      </c>
      <c r="AL465" s="1645">
        <f t="shared" si="344"/>
        <v>38.71</v>
      </c>
      <c r="AM465" s="616">
        <f t="shared" si="345"/>
        <v>30.87</v>
      </c>
      <c r="AP465" s="105"/>
      <c r="AQ465" s="105"/>
    </row>
    <row r="466" spans="1:49" ht="15" thickBot="1">
      <c r="A466" s="260" t="s">
        <v>421</v>
      </c>
      <c r="B466" s="285" t="s">
        <v>144</v>
      </c>
      <c r="C466" s="179">
        <v>200</v>
      </c>
      <c r="D466" s="1020" t="s">
        <v>88</v>
      </c>
      <c r="E466" s="247">
        <v>55</v>
      </c>
      <c r="F466" s="250">
        <v>55</v>
      </c>
      <c r="G466" s="1269" t="s">
        <v>112</v>
      </c>
      <c r="H466" s="1209" t="s">
        <v>113</v>
      </c>
      <c r="I466" s="1210" t="s">
        <v>114</v>
      </c>
      <c r="J466" s="756" t="s">
        <v>88</v>
      </c>
      <c r="K466" s="1809">
        <v>10</v>
      </c>
      <c r="L466" s="1810">
        <v>10</v>
      </c>
      <c r="M466" s="90"/>
      <c r="N466" s="79" t="s">
        <v>74</v>
      </c>
      <c r="O466" s="1653">
        <f t="shared" ref="O466:T466" si="346">AB472</f>
        <v>0</v>
      </c>
      <c r="P466" s="1581">
        <f t="shared" si="346"/>
        <v>0</v>
      </c>
      <c r="Q466" s="1653">
        <f t="shared" si="346"/>
        <v>136</v>
      </c>
      <c r="R466" s="1581">
        <f t="shared" si="346"/>
        <v>90</v>
      </c>
      <c r="S466" s="1653">
        <f t="shared" si="346"/>
        <v>58.61</v>
      </c>
      <c r="T466" s="1581">
        <f t="shared" si="346"/>
        <v>46.47</v>
      </c>
      <c r="U466" s="1633">
        <f t="shared" si="327"/>
        <v>136</v>
      </c>
      <c r="V466" s="1576">
        <f t="shared" si="328"/>
        <v>90</v>
      </c>
      <c r="W466" s="1632">
        <f t="shared" si="329"/>
        <v>194.61</v>
      </c>
      <c r="X466" s="1572">
        <f t="shared" si="330"/>
        <v>136.47</v>
      </c>
      <c r="Y466" s="1728">
        <f t="shared" si="331"/>
        <v>194.61</v>
      </c>
      <c r="Z466" s="619">
        <f t="shared" si="332"/>
        <v>136.47</v>
      </c>
      <c r="AA466" s="134" t="s">
        <v>95</v>
      </c>
      <c r="AB466" s="1632"/>
      <c r="AC466" s="1610"/>
      <c r="AD466" s="1632">
        <f>E478</f>
        <v>12</v>
      </c>
      <c r="AE466" s="1603">
        <f>F478</f>
        <v>10</v>
      </c>
      <c r="AF466" s="1632">
        <f>E490</f>
        <v>13.26</v>
      </c>
      <c r="AG466" s="1604">
        <f>F490</f>
        <v>10.26</v>
      </c>
      <c r="AH466" s="1633">
        <f t="shared" si="340"/>
        <v>12</v>
      </c>
      <c r="AI466" s="1576">
        <f t="shared" si="341"/>
        <v>10</v>
      </c>
      <c r="AJ466" s="1630">
        <f t="shared" si="342"/>
        <v>25.259999999999998</v>
      </c>
      <c r="AK466" s="1605">
        <f t="shared" si="343"/>
        <v>20.259999999999998</v>
      </c>
      <c r="AL466" s="1645">
        <f t="shared" si="344"/>
        <v>25.259999999999998</v>
      </c>
      <c r="AM466" s="616">
        <f t="shared" si="345"/>
        <v>20.259999999999998</v>
      </c>
      <c r="AP466" s="105"/>
      <c r="AQ466" s="105"/>
    </row>
    <row r="467" spans="1:49" ht="15" thickBot="1">
      <c r="A467" s="1451" t="s">
        <v>646</v>
      </c>
      <c r="B467" s="755" t="s">
        <v>647</v>
      </c>
      <c r="C467" s="386"/>
      <c r="D467" s="1020" t="s">
        <v>53</v>
      </c>
      <c r="E467" s="249">
        <v>0.6</v>
      </c>
      <c r="F467" s="251">
        <v>0.6</v>
      </c>
      <c r="G467" s="1349" t="s">
        <v>47</v>
      </c>
      <c r="H467" s="1362">
        <v>10</v>
      </c>
      <c r="I467" s="1350">
        <v>10</v>
      </c>
      <c r="J467" s="1137" t="s">
        <v>661</v>
      </c>
      <c r="K467" s="124"/>
      <c r="L467" s="111"/>
      <c r="M467" s="90"/>
      <c r="N467" s="79" t="s">
        <v>783</v>
      </c>
      <c r="O467" s="1653">
        <f t="shared" ref="O467:T467" si="347">AB476</f>
        <v>0</v>
      </c>
      <c r="P467" s="1667">
        <f t="shared" si="347"/>
        <v>0</v>
      </c>
      <c r="Q467" s="1653">
        <f t="shared" si="347"/>
        <v>0</v>
      </c>
      <c r="R467" s="1581">
        <f t="shared" si="347"/>
        <v>0</v>
      </c>
      <c r="S467" s="1653">
        <f t="shared" si="347"/>
        <v>0</v>
      </c>
      <c r="T467" s="1581">
        <f t="shared" si="347"/>
        <v>0</v>
      </c>
      <c r="U467" s="1633">
        <f t="shared" si="327"/>
        <v>0</v>
      </c>
      <c r="V467" s="1576">
        <f t="shared" si="328"/>
        <v>0</v>
      </c>
      <c r="W467" s="1632">
        <f t="shared" si="329"/>
        <v>0</v>
      </c>
      <c r="X467" s="1572">
        <f t="shared" si="330"/>
        <v>0</v>
      </c>
      <c r="Y467" s="1728">
        <f t="shared" si="331"/>
        <v>0</v>
      </c>
      <c r="Z467" s="619">
        <f t="shared" si="332"/>
        <v>0</v>
      </c>
      <c r="AA467" s="134" t="s">
        <v>72</v>
      </c>
      <c r="AB467" s="1632"/>
      <c r="AC467" s="1608"/>
      <c r="AD467" s="1632"/>
      <c r="AE467" s="1603"/>
      <c r="AF467" s="1632">
        <f>E492</f>
        <v>6.64</v>
      </c>
      <c r="AG467" s="1604">
        <f>F492</f>
        <v>5.34</v>
      </c>
      <c r="AH467" s="1633">
        <f t="shared" si="340"/>
        <v>0</v>
      </c>
      <c r="AI467" s="1576">
        <f t="shared" si="341"/>
        <v>0</v>
      </c>
      <c r="AJ467" s="1630">
        <f t="shared" si="342"/>
        <v>6.64</v>
      </c>
      <c r="AK467" s="1605">
        <f t="shared" si="343"/>
        <v>5.34</v>
      </c>
      <c r="AL467" s="1645">
        <f t="shared" si="344"/>
        <v>6.64</v>
      </c>
      <c r="AM467" s="616">
        <f t="shared" si="345"/>
        <v>5.34</v>
      </c>
      <c r="AO467" s="105"/>
      <c r="AP467" s="105"/>
      <c r="AQ467" s="105"/>
    </row>
    <row r="468" spans="1:49" ht="15" thickBot="1">
      <c r="A468" s="583" t="s">
        <v>9</v>
      </c>
      <c r="B468" s="266" t="s">
        <v>10</v>
      </c>
      <c r="C468" s="254">
        <v>60</v>
      </c>
      <c r="D468" s="1194" t="s">
        <v>89</v>
      </c>
      <c r="E468" s="736">
        <v>10</v>
      </c>
      <c r="F468" s="1011">
        <v>10</v>
      </c>
      <c r="G468" s="1196"/>
      <c r="H468" s="1351"/>
      <c r="I468" s="1363"/>
      <c r="J468" s="385" t="s">
        <v>112</v>
      </c>
      <c r="K468" s="165" t="s">
        <v>113</v>
      </c>
      <c r="L468" s="166" t="s">
        <v>114</v>
      </c>
      <c r="M468" s="90"/>
      <c r="N468" s="2610" t="s">
        <v>784</v>
      </c>
      <c r="O468" s="2623">
        <f>O466+O467</f>
        <v>0</v>
      </c>
      <c r="P468" s="2623">
        <f>SUM(P466:P467)</f>
        <v>0</v>
      </c>
      <c r="Q468" s="2609">
        <f>SUM(Q466:Q467)</f>
        <v>136</v>
      </c>
      <c r="R468" s="2609">
        <f>SUM(R466:R467)</f>
        <v>90</v>
      </c>
      <c r="S468" s="2609">
        <f>SUM(S466:S467)</f>
        <v>58.61</v>
      </c>
      <c r="T468" s="2609">
        <f>SUM(T466:T467)</f>
        <v>46.47</v>
      </c>
      <c r="U468" s="1633">
        <f t="shared" ref="U468:U492" si="348">O468+Q468</f>
        <v>136</v>
      </c>
      <c r="V468" s="1576">
        <f t="shared" ref="V468:V492" si="349">P468+R468</f>
        <v>90</v>
      </c>
      <c r="W468" s="1632">
        <f t="shared" ref="W468:W492" si="350">Q468+S468</f>
        <v>194.61</v>
      </c>
      <c r="X468" s="1572">
        <f t="shared" ref="X468:X492" si="351">R468+T468</f>
        <v>136.47</v>
      </c>
      <c r="Y468" s="1728">
        <f t="shared" ref="Y468:Y492" si="352">O468+Q468+S468</f>
        <v>194.61</v>
      </c>
      <c r="Z468" s="619">
        <f t="shared" ref="Z468:Z492" si="353">P468+R468+T468</f>
        <v>136.47</v>
      </c>
      <c r="AA468" s="134" t="s">
        <v>80</v>
      </c>
      <c r="AB468" s="1632"/>
      <c r="AC468" s="1611"/>
      <c r="AD468" s="1632"/>
      <c r="AE468" s="1603"/>
      <c r="AF468" s="1632"/>
      <c r="AG468" s="1604"/>
      <c r="AH468" s="1633">
        <f t="shared" si="340"/>
        <v>0</v>
      </c>
      <c r="AI468" s="1576">
        <f t="shared" si="341"/>
        <v>0</v>
      </c>
      <c r="AJ468" s="1630">
        <f t="shared" si="342"/>
        <v>0</v>
      </c>
      <c r="AK468" s="1605">
        <f t="shared" si="343"/>
        <v>0</v>
      </c>
      <c r="AL468" s="1645">
        <f t="shared" si="344"/>
        <v>0</v>
      </c>
      <c r="AM468" s="616">
        <f t="shared" si="345"/>
        <v>0</v>
      </c>
      <c r="AP468" s="105"/>
      <c r="AQ468" s="105"/>
    </row>
    <row r="469" spans="1:49" ht="15" thickBot="1">
      <c r="A469" s="1811" t="s">
        <v>651</v>
      </c>
      <c r="B469" s="266" t="s">
        <v>659</v>
      </c>
      <c r="C469" s="179">
        <v>110</v>
      </c>
      <c r="D469" s="1060"/>
      <c r="E469" s="1060"/>
      <c r="F469" s="1106"/>
      <c r="G469" s="962"/>
      <c r="H469" s="998"/>
      <c r="I469" s="999"/>
      <c r="J469" s="1364" t="s">
        <v>200</v>
      </c>
      <c r="K469" s="1365">
        <v>124.85</v>
      </c>
      <c r="L469" s="1366">
        <v>110</v>
      </c>
      <c r="M469" s="90"/>
      <c r="N469" s="607" t="s">
        <v>76</v>
      </c>
      <c r="O469" s="1654">
        <f>AB481</f>
        <v>124.85</v>
      </c>
      <c r="P469" s="1579">
        <f>AC481</f>
        <v>110</v>
      </c>
      <c r="Q469" s="1655">
        <f>AD481</f>
        <v>0</v>
      </c>
      <c r="R469" s="1575"/>
      <c r="S469" s="1655">
        <f>AF481</f>
        <v>0</v>
      </c>
      <c r="T469" s="1575"/>
      <c r="U469" s="1633">
        <f t="shared" si="348"/>
        <v>124.85</v>
      </c>
      <c r="V469" s="1576">
        <f t="shared" si="349"/>
        <v>110</v>
      </c>
      <c r="W469" s="1632">
        <f t="shared" si="350"/>
        <v>0</v>
      </c>
      <c r="X469" s="1572">
        <f t="shared" si="351"/>
        <v>0</v>
      </c>
      <c r="Y469" s="1728">
        <f t="shared" si="352"/>
        <v>124.85</v>
      </c>
      <c r="Z469" s="619">
        <f t="shared" si="353"/>
        <v>110</v>
      </c>
      <c r="AA469" s="134" t="s">
        <v>150</v>
      </c>
      <c r="AB469" s="1632"/>
      <c r="AC469" s="1612"/>
      <c r="AD469" s="1632"/>
      <c r="AE469" s="1603"/>
      <c r="AF469" s="1632"/>
      <c r="AG469" s="1604"/>
      <c r="AH469" s="1633">
        <f t="shared" si="340"/>
        <v>0</v>
      </c>
      <c r="AI469" s="1576">
        <f t="shared" si="341"/>
        <v>0</v>
      </c>
      <c r="AJ469" s="1630">
        <f t="shared" si="342"/>
        <v>0</v>
      </c>
      <c r="AK469" s="1605">
        <f t="shared" si="343"/>
        <v>0</v>
      </c>
      <c r="AL469" s="1645">
        <f t="shared" si="344"/>
        <v>0</v>
      </c>
      <c r="AM469" s="616">
        <f t="shared" si="345"/>
        <v>0</v>
      </c>
      <c r="AP469" s="105"/>
      <c r="AQ469" s="105"/>
    </row>
    <row r="470" spans="1:49" ht="15" thickBot="1">
      <c r="A470" s="1906" t="s">
        <v>251</v>
      </c>
      <c r="B470" s="966"/>
      <c r="C470" s="2057">
        <f>SUM(C462:C469)</f>
        <v>615</v>
      </c>
      <c r="D470" s="1367" t="s">
        <v>188</v>
      </c>
      <c r="E470" s="1003"/>
      <c r="F470" s="111"/>
      <c r="G470" s="1027" t="s">
        <v>832</v>
      </c>
      <c r="H470" s="1309"/>
      <c r="I470" s="1310"/>
      <c r="J470" s="428" t="s">
        <v>191</v>
      </c>
      <c r="K470" s="636"/>
      <c r="L470" s="637"/>
      <c r="M470" s="90"/>
      <c r="N470" s="608" t="s">
        <v>116</v>
      </c>
      <c r="O470" s="1653"/>
      <c r="P470" s="1582"/>
      <c r="Q470" s="1653">
        <f>K482</f>
        <v>26.5</v>
      </c>
      <c r="R470" s="1582">
        <f>L482</f>
        <v>25</v>
      </c>
      <c r="S470" s="1653"/>
      <c r="T470" s="1582"/>
      <c r="U470" s="1633">
        <f t="shared" si="348"/>
        <v>26.5</v>
      </c>
      <c r="V470" s="1576">
        <f t="shared" si="349"/>
        <v>25</v>
      </c>
      <c r="W470" s="1632">
        <f t="shared" si="350"/>
        <v>26.5</v>
      </c>
      <c r="X470" s="1572">
        <f t="shared" si="351"/>
        <v>25</v>
      </c>
      <c r="Y470" s="1728">
        <f t="shared" si="352"/>
        <v>26.5</v>
      </c>
      <c r="Z470" s="619">
        <f t="shared" si="353"/>
        <v>25</v>
      </c>
      <c r="AA470" s="134" t="s">
        <v>147</v>
      </c>
      <c r="AB470" s="1632"/>
      <c r="AC470" s="1612"/>
      <c r="AD470" s="1632"/>
      <c r="AE470" s="1603"/>
      <c r="AF470" s="1632"/>
      <c r="AG470" s="1604"/>
      <c r="AH470" s="1633">
        <f t="shared" si="340"/>
        <v>0</v>
      </c>
      <c r="AI470" s="1576">
        <f t="shared" si="341"/>
        <v>0</v>
      </c>
      <c r="AJ470" s="1630">
        <f t="shared" si="342"/>
        <v>0</v>
      </c>
      <c r="AK470" s="1605">
        <f t="shared" si="343"/>
        <v>0</v>
      </c>
      <c r="AL470" s="1645">
        <f t="shared" si="344"/>
        <v>0</v>
      </c>
      <c r="AM470" s="616">
        <f t="shared" si="345"/>
        <v>0</v>
      </c>
      <c r="AP470" s="105"/>
      <c r="AQ470" s="105"/>
    </row>
    <row r="471" spans="1:49" ht="15" thickBot="1">
      <c r="A471" s="605"/>
      <c r="B471" s="370" t="s">
        <v>142</v>
      </c>
      <c r="C471" s="242"/>
      <c r="D471" s="997" t="s">
        <v>112</v>
      </c>
      <c r="E471" s="165" t="s">
        <v>113</v>
      </c>
      <c r="F471" s="166" t="s">
        <v>114</v>
      </c>
      <c r="G471" s="2769" t="s">
        <v>833</v>
      </c>
      <c r="H471" s="1313"/>
      <c r="I471" s="1314"/>
      <c r="J471" s="431" t="s">
        <v>112</v>
      </c>
      <c r="K471" s="243" t="s">
        <v>113</v>
      </c>
      <c r="L471" s="244" t="s">
        <v>114</v>
      </c>
      <c r="M471" s="90"/>
      <c r="N471" s="75" t="s">
        <v>152</v>
      </c>
      <c r="O471" s="1653">
        <f>AB486</f>
        <v>0</v>
      </c>
      <c r="P471" s="1575"/>
      <c r="Q471" s="1653">
        <f>AD486</f>
        <v>0</v>
      </c>
      <c r="R471" s="1575"/>
      <c r="S471" s="1653">
        <f>AF486</f>
        <v>200</v>
      </c>
      <c r="T471" s="1575">
        <f>AG486</f>
        <v>200</v>
      </c>
      <c r="U471" s="1633">
        <f t="shared" si="348"/>
        <v>0</v>
      </c>
      <c r="V471" s="1576">
        <f t="shared" si="349"/>
        <v>0</v>
      </c>
      <c r="W471" s="1632">
        <f t="shared" si="350"/>
        <v>200</v>
      </c>
      <c r="X471" s="1572">
        <f t="shared" si="351"/>
        <v>200</v>
      </c>
      <c r="Y471" s="1728">
        <f t="shared" si="352"/>
        <v>200</v>
      </c>
      <c r="Z471" s="619">
        <f t="shared" si="353"/>
        <v>200</v>
      </c>
      <c r="AA471" s="137" t="s">
        <v>187</v>
      </c>
      <c r="AB471" s="1632"/>
      <c r="AC471" s="1607"/>
      <c r="AD471" s="1632"/>
      <c r="AE471" s="1603"/>
      <c r="AF471" s="1632"/>
      <c r="AG471" s="1604"/>
      <c r="AH471" s="1633">
        <f t="shared" si="340"/>
        <v>0</v>
      </c>
      <c r="AI471" s="1576">
        <f t="shared" si="341"/>
        <v>0</v>
      </c>
      <c r="AJ471" s="1630">
        <f t="shared" si="342"/>
        <v>0</v>
      </c>
      <c r="AK471" s="1605">
        <f t="shared" si="343"/>
        <v>0</v>
      </c>
      <c r="AL471" s="1645">
        <f t="shared" si="344"/>
        <v>0</v>
      </c>
      <c r="AM471" s="616">
        <f t="shared" si="345"/>
        <v>0</v>
      </c>
      <c r="AP471" s="105"/>
      <c r="AQ471" s="105"/>
    </row>
    <row r="472" spans="1:49" ht="15" thickBot="1">
      <c r="A472" s="1444" t="s">
        <v>563</v>
      </c>
      <c r="B472" s="1118" t="s">
        <v>742</v>
      </c>
      <c r="C472" s="1301">
        <v>80</v>
      </c>
      <c r="D472" s="1030" t="s">
        <v>170</v>
      </c>
      <c r="E472" s="1185">
        <v>17.5</v>
      </c>
      <c r="F472" s="1187">
        <v>17.5</v>
      </c>
      <c r="G472" s="1145" t="s">
        <v>112</v>
      </c>
      <c r="H472" s="982" t="s">
        <v>113</v>
      </c>
      <c r="I472" s="1146" t="s">
        <v>114</v>
      </c>
      <c r="J472" s="726" t="s">
        <v>206</v>
      </c>
      <c r="K472" s="638">
        <v>138.47999999999999</v>
      </c>
      <c r="L472" s="743">
        <v>74</v>
      </c>
      <c r="M472" s="1157"/>
      <c r="N472" s="203" t="s">
        <v>93</v>
      </c>
      <c r="O472" s="1653">
        <f>AB492</f>
        <v>0</v>
      </c>
      <c r="P472" s="1575"/>
      <c r="Q472" s="1653">
        <f>AD492</f>
        <v>0</v>
      </c>
      <c r="R472" s="1575"/>
      <c r="S472" s="1653">
        <f>AF492</f>
        <v>35.840000000000003</v>
      </c>
      <c r="T472" s="1575">
        <f>AG492</f>
        <v>30.99</v>
      </c>
      <c r="U472" s="1633">
        <f t="shared" si="348"/>
        <v>0</v>
      </c>
      <c r="V472" s="1576">
        <f t="shared" si="349"/>
        <v>0</v>
      </c>
      <c r="W472" s="1632">
        <f t="shared" si="350"/>
        <v>35.840000000000003</v>
      </c>
      <c r="X472" s="1572">
        <f t="shared" si="351"/>
        <v>30.99</v>
      </c>
      <c r="Y472" s="1728">
        <f t="shared" si="352"/>
        <v>35.840000000000003</v>
      </c>
      <c r="Z472" s="619">
        <f t="shared" si="353"/>
        <v>30.99</v>
      </c>
      <c r="AA472" s="191" t="s">
        <v>90</v>
      </c>
      <c r="AB472" s="1632">
        <f t="shared" ref="AB472:AG472" si="354">SUM(AB460:AB471)</f>
        <v>0</v>
      </c>
      <c r="AC472" s="1613">
        <f t="shared" si="354"/>
        <v>0</v>
      </c>
      <c r="AD472" s="1632">
        <f t="shared" si="354"/>
        <v>136</v>
      </c>
      <c r="AE472" s="1616">
        <f t="shared" si="354"/>
        <v>90</v>
      </c>
      <c r="AF472" s="1632">
        <f t="shared" si="354"/>
        <v>58.61</v>
      </c>
      <c r="AG472" s="1604">
        <f t="shared" si="354"/>
        <v>46.47</v>
      </c>
      <c r="AH472" s="1633">
        <f t="shared" si="340"/>
        <v>136</v>
      </c>
      <c r="AI472" s="1576">
        <f t="shared" si="341"/>
        <v>90</v>
      </c>
      <c r="AJ472" s="1630">
        <f t="shared" si="342"/>
        <v>194.61</v>
      </c>
      <c r="AK472" s="1605">
        <f t="shared" si="343"/>
        <v>136.47</v>
      </c>
      <c r="AL472" s="1645">
        <f t="shared" si="344"/>
        <v>194.61</v>
      </c>
      <c r="AM472" s="616">
        <f t="shared" si="345"/>
        <v>136.47</v>
      </c>
      <c r="AP472" s="105"/>
      <c r="AQ472" s="105"/>
    </row>
    <row r="473" spans="1:49">
      <c r="A473" s="1189"/>
      <c r="B473" s="2503" t="s">
        <v>507</v>
      </c>
      <c r="C473" s="386"/>
      <c r="D473" s="199" t="s">
        <v>181</v>
      </c>
      <c r="E473" s="249">
        <v>1.06</v>
      </c>
      <c r="F473" s="251">
        <v>1.06</v>
      </c>
      <c r="G473" s="132" t="s">
        <v>282</v>
      </c>
      <c r="H473" s="131">
        <v>207</v>
      </c>
      <c r="I473" s="1015">
        <v>154.5</v>
      </c>
      <c r="J473" s="198" t="s">
        <v>85</v>
      </c>
      <c r="K473" s="639">
        <v>26</v>
      </c>
      <c r="L473" s="250">
        <v>26</v>
      </c>
      <c r="M473" s="1157"/>
      <c r="N473" s="607" t="s">
        <v>405</v>
      </c>
      <c r="O473" s="1653">
        <f>AB489</f>
        <v>0</v>
      </c>
      <c r="P473" s="1579"/>
      <c r="Q473" s="1653">
        <f>AD489</f>
        <v>141.42499999999998</v>
      </c>
      <c r="R473" s="1579">
        <f>AE489</f>
        <v>76.5</v>
      </c>
      <c r="S473" s="1653">
        <f>AF489</f>
        <v>42.26</v>
      </c>
      <c r="T473" s="1579">
        <f>AG489</f>
        <v>23.68</v>
      </c>
      <c r="U473" s="1633">
        <f t="shared" si="348"/>
        <v>141.42499999999998</v>
      </c>
      <c r="V473" s="1576">
        <f t="shared" si="349"/>
        <v>76.5</v>
      </c>
      <c r="W473" s="1632">
        <f t="shared" si="350"/>
        <v>183.68499999999997</v>
      </c>
      <c r="X473" s="1572">
        <f t="shared" si="351"/>
        <v>100.18</v>
      </c>
      <c r="Y473" s="1728">
        <f t="shared" si="352"/>
        <v>183.68499999999997</v>
      </c>
      <c r="Z473" s="619">
        <f t="shared" si="353"/>
        <v>100.18</v>
      </c>
      <c r="AA473" s="1887" t="s">
        <v>148</v>
      </c>
      <c r="AB473" s="1896"/>
      <c r="AC473" s="1900"/>
      <c r="AD473" s="1896"/>
      <c r="AE473" s="1603"/>
      <c r="AF473" s="1896"/>
      <c r="AG473" s="1603"/>
      <c r="AH473" s="1897">
        <f t="shared" si="340"/>
        <v>0</v>
      </c>
      <c r="AI473" s="1616">
        <f t="shared" si="341"/>
        <v>0</v>
      </c>
      <c r="AJ473" s="1898">
        <f t="shared" si="342"/>
        <v>0</v>
      </c>
      <c r="AK473" s="1899">
        <f t="shared" si="343"/>
        <v>0</v>
      </c>
      <c r="AL473" s="1902">
        <f t="shared" si="344"/>
        <v>0</v>
      </c>
      <c r="AM473" s="1903">
        <f t="shared" si="345"/>
        <v>0</v>
      </c>
      <c r="AP473" s="105"/>
      <c r="AQ473" s="105"/>
    </row>
    <row r="474" spans="1:49">
      <c r="A474" s="1179" t="s">
        <v>9</v>
      </c>
      <c r="B474" s="266" t="s">
        <v>768</v>
      </c>
      <c r="C474" s="254">
        <v>30</v>
      </c>
      <c r="D474" s="198" t="s">
        <v>197</v>
      </c>
      <c r="E474" s="1368" t="s">
        <v>459</v>
      </c>
      <c r="F474" s="600">
        <v>5</v>
      </c>
      <c r="G474" s="1317" t="s">
        <v>169</v>
      </c>
      <c r="H474" s="105"/>
      <c r="I474" s="105"/>
      <c r="J474" s="198" t="s">
        <v>87</v>
      </c>
      <c r="K474" s="639">
        <v>18</v>
      </c>
      <c r="L474" s="250">
        <v>18</v>
      </c>
      <c r="M474" s="1157"/>
      <c r="N474" s="607" t="s">
        <v>140</v>
      </c>
      <c r="O474" s="1653"/>
      <c r="P474" s="1579"/>
      <c r="Q474" s="1653"/>
      <c r="R474" s="1575"/>
      <c r="S474" s="1653"/>
      <c r="T474" s="1575"/>
      <c r="U474" s="1633">
        <f t="shared" si="348"/>
        <v>0</v>
      </c>
      <c r="V474" s="1576">
        <f t="shared" si="349"/>
        <v>0</v>
      </c>
      <c r="W474" s="1632">
        <f t="shared" si="350"/>
        <v>0</v>
      </c>
      <c r="X474" s="1572">
        <f t="shared" si="351"/>
        <v>0</v>
      </c>
      <c r="Y474" s="1728">
        <f t="shared" si="352"/>
        <v>0</v>
      </c>
      <c r="Z474" s="619">
        <f t="shared" si="353"/>
        <v>0</v>
      </c>
      <c r="AA474" s="1887" t="s">
        <v>146</v>
      </c>
      <c r="AB474" s="1896"/>
      <c r="AC474" s="1901"/>
      <c r="AD474" s="1896"/>
      <c r="AE474" s="1603"/>
      <c r="AF474" s="1896"/>
      <c r="AG474" s="1603"/>
      <c r="AH474" s="1897">
        <f t="shared" si="340"/>
        <v>0</v>
      </c>
      <c r="AI474" s="1616">
        <f t="shared" si="341"/>
        <v>0</v>
      </c>
      <c r="AJ474" s="1898">
        <f t="shared" si="342"/>
        <v>0</v>
      </c>
      <c r="AK474" s="1899">
        <f t="shared" si="343"/>
        <v>0</v>
      </c>
      <c r="AL474" s="1902">
        <f t="shared" si="344"/>
        <v>0</v>
      </c>
      <c r="AM474" s="1903">
        <f t="shared" si="345"/>
        <v>0</v>
      </c>
      <c r="AP474" s="105"/>
      <c r="AQ474" s="105"/>
    </row>
    <row r="475" spans="1:49">
      <c r="A475" s="1448" t="s">
        <v>744</v>
      </c>
      <c r="B475" s="266" t="s">
        <v>188</v>
      </c>
      <c r="C475" s="1315">
        <v>250</v>
      </c>
      <c r="D475" s="198" t="s">
        <v>87</v>
      </c>
      <c r="E475" s="247">
        <v>3.5</v>
      </c>
      <c r="F475" s="250">
        <v>3.5</v>
      </c>
      <c r="G475" s="198" t="s">
        <v>101</v>
      </c>
      <c r="H475" s="247">
        <v>7.5</v>
      </c>
      <c r="I475" s="204">
        <v>7.5</v>
      </c>
      <c r="J475" s="198" t="s">
        <v>89</v>
      </c>
      <c r="K475" s="247">
        <v>1.2</v>
      </c>
      <c r="L475" s="250">
        <v>1.2</v>
      </c>
      <c r="M475" s="1157"/>
      <c r="N475" s="607" t="s">
        <v>67</v>
      </c>
      <c r="O475" s="1653"/>
      <c r="P475" s="1575"/>
      <c r="Q475" s="1653"/>
      <c r="R475" s="1575"/>
      <c r="S475" s="1653"/>
      <c r="T475" s="1575"/>
      <c r="U475" s="1633">
        <f t="shared" si="348"/>
        <v>0</v>
      </c>
      <c r="V475" s="1576">
        <f t="shared" si="349"/>
        <v>0</v>
      </c>
      <c r="W475" s="1632">
        <f t="shared" si="350"/>
        <v>0</v>
      </c>
      <c r="X475" s="1572">
        <f t="shared" si="351"/>
        <v>0</v>
      </c>
      <c r="Y475" s="1728">
        <f t="shared" si="352"/>
        <v>0</v>
      </c>
      <c r="Z475" s="619">
        <f t="shared" si="353"/>
        <v>0</v>
      </c>
      <c r="AA475" s="135" t="s">
        <v>106</v>
      </c>
      <c r="AB475" s="1632"/>
      <c r="AC475" s="1608"/>
      <c r="AD475" s="1632"/>
      <c r="AE475" s="1603"/>
      <c r="AF475" s="1632"/>
      <c r="AG475" s="1604"/>
      <c r="AH475" s="1633">
        <f t="shared" si="340"/>
        <v>0</v>
      </c>
      <c r="AI475" s="1576">
        <f t="shared" si="341"/>
        <v>0</v>
      </c>
      <c r="AJ475" s="1630">
        <f t="shared" si="342"/>
        <v>0</v>
      </c>
      <c r="AK475" s="1605">
        <f t="shared" si="343"/>
        <v>0</v>
      </c>
      <c r="AL475" s="1645">
        <f t="shared" si="344"/>
        <v>0</v>
      </c>
      <c r="AM475" s="616">
        <f t="shared" si="345"/>
        <v>0</v>
      </c>
      <c r="AP475" s="105"/>
      <c r="AQ475" s="105"/>
    </row>
    <row r="476" spans="1:49">
      <c r="A476" s="168" t="s">
        <v>743</v>
      </c>
      <c r="B476" s="285" t="s">
        <v>109</v>
      </c>
      <c r="C476" s="179">
        <v>100</v>
      </c>
      <c r="D476" s="1017" t="s">
        <v>91</v>
      </c>
      <c r="E476" s="1369">
        <v>0.56999999999999995</v>
      </c>
      <c r="F476" s="1370">
        <v>0.56999999999999995</v>
      </c>
      <c r="G476" s="198" t="s">
        <v>105</v>
      </c>
      <c r="H476" s="247">
        <v>2.25</v>
      </c>
      <c r="I476" s="204">
        <v>2.25</v>
      </c>
      <c r="J476" s="199" t="s">
        <v>86</v>
      </c>
      <c r="K476" s="249">
        <v>10</v>
      </c>
      <c r="L476" s="251">
        <v>10</v>
      </c>
      <c r="M476" s="1157"/>
      <c r="N476" s="609" t="s">
        <v>60</v>
      </c>
      <c r="O476" s="1655">
        <f>E464+K464</f>
        <v>320.39999999999998</v>
      </c>
      <c r="P476" s="1579">
        <f>F464+L464</f>
        <v>320.39999999999998</v>
      </c>
      <c r="Q476" s="1653">
        <f>E475+K474</f>
        <v>21.5</v>
      </c>
      <c r="R476" s="1579">
        <f>L474+F475</f>
        <v>21.5</v>
      </c>
      <c r="S476" s="1653">
        <f>K487</f>
        <v>33</v>
      </c>
      <c r="T476" s="1579">
        <f>L487</f>
        <v>33</v>
      </c>
      <c r="U476" s="1633">
        <f t="shared" si="348"/>
        <v>341.9</v>
      </c>
      <c r="V476" s="1576">
        <f t="shared" si="349"/>
        <v>341.9</v>
      </c>
      <c r="W476" s="1632">
        <f t="shared" si="350"/>
        <v>54.5</v>
      </c>
      <c r="X476" s="1572">
        <f t="shared" si="351"/>
        <v>54.5</v>
      </c>
      <c r="Y476" s="1728">
        <f t="shared" si="352"/>
        <v>374.9</v>
      </c>
      <c r="Z476" s="619">
        <f t="shared" si="353"/>
        <v>374.9</v>
      </c>
      <c r="AA476" s="191" t="s">
        <v>781</v>
      </c>
      <c r="AB476" s="1632">
        <f t="shared" ref="AB476:AG476" si="355">SUM(AB473:AB475)</f>
        <v>0</v>
      </c>
      <c r="AC476" s="1613">
        <f t="shared" si="355"/>
        <v>0</v>
      </c>
      <c r="AD476" s="1632">
        <f t="shared" si="355"/>
        <v>0</v>
      </c>
      <c r="AE476" s="1603">
        <f t="shared" si="355"/>
        <v>0</v>
      </c>
      <c r="AF476" s="1632">
        <f t="shared" si="355"/>
        <v>0</v>
      </c>
      <c r="AG476" s="1604">
        <f t="shared" si="355"/>
        <v>0</v>
      </c>
      <c r="AH476" s="1633">
        <f t="shared" si="340"/>
        <v>0</v>
      </c>
      <c r="AI476" s="1576">
        <f t="shared" si="341"/>
        <v>0</v>
      </c>
      <c r="AJ476" s="1630">
        <f t="shared" si="342"/>
        <v>0</v>
      </c>
      <c r="AK476" s="1605">
        <f t="shared" si="343"/>
        <v>0</v>
      </c>
      <c r="AL476" s="1645">
        <f t="shared" si="344"/>
        <v>0</v>
      </c>
      <c r="AM476" s="616">
        <f t="shared" si="345"/>
        <v>0</v>
      </c>
      <c r="AP476" s="105"/>
      <c r="AQ476" s="105"/>
    </row>
    <row r="477" spans="1:49">
      <c r="A477" s="699"/>
      <c r="B477" s="757" t="s">
        <v>119</v>
      </c>
      <c r="C477" s="101"/>
      <c r="D477" s="1371" t="s">
        <v>460</v>
      </c>
      <c r="E477" s="1372"/>
      <c r="F477" s="1170"/>
      <c r="G477" s="198" t="s">
        <v>88</v>
      </c>
      <c r="H477" s="247">
        <v>22.5</v>
      </c>
      <c r="I477" s="204">
        <v>22.5</v>
      </c>
      <c r="J477" s="198" t="s">
        <v>97</v>
      </c>
      <c r="K477" s="1440">
        <v>5.5</v>
      </c>
      <c r="L477" s="1421">
        <v>5.5</v>
      </c>
      <c r="M477" s="1157"/>
      <c r="N477" s="130" t="s">
        <v>159</v>
      </c>
      <c r="O477" s="1653"/>
      <c r="P477" s="1575"/>
      <c r="Q477" s="1653"/>
      <c r="R477" s="1575"/>
      <c r="S477" s="1653"/>
      <c r="T477" s="1575"/>
      <c r="U477" s="1633">
        <f t="shared" si="348"/>
        <v>0</v>
      </c>
      <c r="V477" s="1576">
        <f t="shared" si="349"/>
        <v>0</v>
      </c>
      <c r="W477" s="1632">
        <f t="shared" si="350"/>
        <v>0</v>
      </c>
      <c r="X477" s="1572">
        <f t="shared" si="351"/>
        <v>0</v>
      </c>
      <c r="Y477" s="1729">
        <f t="shared" si="352"/>
        <v>0</v>
      </c>
      <c r="Z477" s="617">
        <f t="shared" si="353"/>
        <v>0</v>
      </c>
      <c r="AA477" s="607" t="s">
        <v>289</v>
      </c>
      <c r="AB477" s="1632">
        <f>K469</f>
        <v>124.85</v>
      </c>
      <c r="AC477" s="1571">
        <f>C469</f>
        <v>110</v>
      </c>
      <c r="AD477" s="1632"/>
      <c r="AE477" s="1572"/>
      <c r="AF477" s="1632"/>
      <c r="AG477" s="1572"/>
      <c r="AH477" s="1633">
        <f t="shared" ref="AH477:AH486" si="356">AB477+AD477</f>
        <v>124.85</v>
      </c>
      <c r="AI477" s="1576">
        <f t="shared" ref="AI477:AI486" si="357">AC477+AE477</f>
        <v>110</v>
      </c>
      <c r="AJ477" s="1632">
        <f t="shared" ref="AJ477:AJ486" si="358">AD477+AF477</f>
        <v>0</v>
      </c>
      <c r="AK477" s="1572">
        <f t="shared" ref="AK477:AK486" si="359">AE477+AG477</f>
        <v>0</v>
      </c>
      <c r="AL477" s="1631"/>
      <c r="AP477" s="105"/>
      <c r="AQ477" s="105"/>
    </row>
    <row r="478" spans="1:49">
      <c r="A478" s="168" t="s">
        <v>835</v>
      </c>
      <c r="B478" s="285" t="s">
        <v>832</v>
      </c>
      <c r="C478" s="1373" t="s">
        <v>464</v>
      </c>
      <c r="D478" s="198" t="s">
        <v>192</v>
      </c>
      <c r="E478" s="276">
        <v>12</v>
      </c>
      <c r="F478" s="600">
        <v>10</v>
      </c>
      <c r="G478" s="198" t="s">
        <v>193</v>
      </c>
      <c r="H478" s="1304">
        <v>5.9999999999999995E-4</v>
      </c>
      <c r="I478" s="1305">
        <v>5.9999999999999995E-4</v>
      </c>
      <c r="J478" s="198" t="s">
        <v>53</v>
      </c>
      <c r="K478" s="249">
        <v>0.33</v>
      </c>
      <c r="L478" s="251">
        <v>0.33</v>
      </c>
      <c r="M478" s="90"/>
      <c r="N478" s="130" t="s">
        <v>65</v>
      </c>
      <c r="O478" s="1653"/>
      <c r="P478" s="1585"/>
      <c r="Q478" s="1653"/>
      <c r="R478" s="1585"/>
      <c r="S478" s="1653"/>
      <c r="T478" s="1585"/>
      <c r="U478" s="1633">
        <f t="shared" si="348"/>
        <v>0</v>
      </c>
      <c r="V478" s="1576">
        <f t="shared" si="349"/>
        <v>0</v>
      </c>
      <c r="W478" s="1632">
        <f t="shared" si="350"/>
        <v>0</v>
      </c>
      <c r="X478" s="1572">
        <f t="shared" si="351"/>
        <v>0</v>
      </c>
      <c r="Y478" s="1729">
        <f t="shared" si="352"/>
        <v>0</v>
      </c>
      <c r="Z478" s="617">
        <f t="shared" si="353"/>
        <v>0</v>
      </c>
      <c r="AA478" s="240" t="s">
        <v>500</v>
      </c>
      <c r="AB478" s="1632"/>
      <c r="AC478" s="1588"/>
      <c r="AD478" s="1671"/>
      <c r="AE478" s="1588"/>
      <c r="AF478" s="1671"/>
      <c r="AG478" s="1588"/>
      <c r="AH478" s="1633">
        <f t="shared" si="356"/>
        <v>0</v>
      </c>
      <c r="AI478" s="1576">
        <f t="shared" si="357"/>
        <v>0</v>
      </c>
      <c r="AJ478" s="1632">
        <f t="shared" si="358"/>
        <v>0</v>
      </c>
      <c r="AK478" s="1572">
        <f t="shared" si="359"/>
        <v>0</v>
      </c>
      <c r="AL478" s="1631"/>
      <c r="AO478" s="97"/>
      <c r="AP478" s="105"/>
      <c r="AQ478" s="105"/>
      <c r="AR478" s="105"/>
      <c r="AS478" s="105"/>
      <c r="AT478" s="105"/>
      <c r="AU478" s="105"/>
      <c r="AV478" s="105"/>
      <c r="AW478" s="105"/>
    </row>
    <row r="479" spans="1:49" ht="15" thickBot="1">
      <c r="A479" s="373" t="s">
        <v>834</v>
      </c>
      <c r="B479" s="180" t="s">
        <v>833</v>
      </c>
      <c r="C479" s="386"/>
      <c r="D479" s="198" t="s">
        <v>89</v>
      </c>
      <c r="E479" s="276">
        <v>5</v>
      </c>
      <c r="F479" s="600">
        <v>5</v>
      </c>
      <c r="G479" s="198" t="s">
        <v>53</v>
      </c>
      <c r="H479" s="249">
        <v>0.3</v>
      </c>
      <c r="I479" s="691">
        <v>0.3</v>
      </c>
      <c r="J479" s="207"/>
      <c r="K479" s="1018"/>
      <c r="L479" s="1026"/>
      <c r="M479" s="90"/>
      <c r="N479" s="130" t="s">
        <v>46</v>
      </c>
      <c r="O479" s="1653">
        <f>H463</f>
        <v>26.036999999999999</v>
      </c>
      <c r="P479" s="1595">
        <f>I463</f>
        <v>25</v>
      </c>
      <c r="Q479" s="1653"/>
      <c r="R479" s="1585"/>
      <c r="S479" s="1653"/>
      <c r="T479" s="1585"/>
      <c r="U479" s="1633">
        <f t="shared" si="348"/>
        <v>26.036999999999999</v>
      </c>
      <c r="V479" s="1576">
        <f t="shared" si="349"/>
        <v>25</v>
      </c>
      <c r="W479" s="1632">
        <f t="shared" si="350"/>
        <v>0</v>
      </c>
      <c r="X479" s="1572">
        <f t="shared" si="351"/>
        <v>0</v>
      </c>
      <c r="Y479" s="1729">
        <f t="shared" si="352"/>
        <v>26.036999999999999</v>
      </c>
      <c r="Z479" s="617">
        <f t="shared" si="353"/>
        <v>25</v>
      </c>
      <c r="AA479" s="240" t="s">
        <v>620</v>
      </c>
      <c r="AB479" s="1632"/>
      <c r="AC479" s="1571"/>
      <c r="AD479" s="1671"/>
      <c r="AE479" s="1571"/>
      <c r="AF479" s="1671"/>
      <c r="AG479" s="1571"/>
      <c r="AH479" s="1633">
        <f t="shared" si="356"/>
        <v>0</v>
      </c>
      <c r="AI479" s="1576">
        <f t="shared" si="357"/>
        <v>0</v>
      </c>
      <c r="AJ479" s="1632">
        <f t="shared" si="358"/>
        <v>0</v>
      </c>
      <c r="AK479" s="1572">
        <f t="shared" si="359"/>
        <v>0</v>
      </c>
      <c r="AL479" s="1648"/>
      <c r="AM479" s="10"/>
      <c r="AO479" s="103"/>
      <c r="AP479" s="105"/>
      <c r="AQ479" s="105"/>
      <c r="AR479" s="105"/>
      <c r="AS479" s="105"/>
      <c r="AT479" s="105"/>
      <c r="AU479" s="105"/>
      <c r="AV479" s="105"/>
      <c r="AW479" s="105"/>
    </row>
    <row r="480" spans="1:49" ht="15" thickBot="1">
      <c r="A480" s="1266" t="s">
        <v>557</v>
      </c>
      <c r="B480" s="285" t="s">
        <v>202</v>
      </c>
      <c r="C480" s="976">
        <v>200</v>
      </c>
      <c r="D480" s="1004" t="s">
        <v>91</v>
      </c>
      <c r="E480" s="837">
        <v>1.3</v>
      </c>
      <c r="F480" s="838">
        <v>1.3</v>
      </c>
      <c r="G480" s="198" t="s">
        <v>89</v>
      </c>
      <c r="H480" s="748">
        <v>5.87</v>
      </c>
      <c r="I480" s="1382">
        <v>5.87</v>
      </c>
      <c r="J480" s="760" t="s">
        <v>364</v>
      </c>
      <c r="K480" s="124"/>
      <c r="L480" s="278"/>
      <c r="M480" s="90"/>
      <c r="N480" s="130" t="s">
        <v>70</v>
      </c>
      <c r="O480" s="1653"/>
      <c r="P480" s="1597"/>
      <c r="Q480" s="1653">
        <f>H475</f>
        <v>7.5</v>
      </c>
      <c r="R480" s="1585">
        <f>I475</f>
        <v>7.5</v>
      </c>
      <c r="S480" s="1653">
        <f>K488</f>
        <v>0.8</v>
      </c>
      <c r="T480" s="1585">
        <f>L488</f>
        <v>0.8</v>
      </c>
      <c r="U480" s="1633">
        <f t="shared" si="348"/>
        <v>7.5</v>
      </c>
      <c r="V480" s="1576">
        <f t="shared" si="349"/>
        <v>7.5</v>
      </c>
      <c r="W480" s="1632">
        <f t="shared" si="350"/>
        <v>8.3000000000000007</v>
      </c>
      <c r="X480" s="1572">
        <f t="shared" si="351"/>
        <v>8.3000000000000007</v>
      </c>
      <c r="Y480" s="1729">
        <f t="shared" si="352"/>
        <v>8.3000000000000007</v>
      </c>
      <c r="Z480" s="617">
        <f t="shared" si="353"/>
        <v>8.3000000000000007</v>
      </c>
      <c r="AA480" s="240" t="s">
        <v>499</v>
      </c>
      <c r="AB480" s="1632"/>
      <c r="AC480" s="1588"/>
      <c r="AD480" s="1671"/>
      <c r="AE480" s="1588"/>
      <c r="AF480" s="1671"/>
      <c r="AG480" s="1588"/>
      <c r="AH480" s="1633">
        <f t="shared" si="356"/>
        <v>0</v>
      </c>
      <c r="AI480" s="1576">
        <f t="shared" si="357"/>
        <v>0</v>
      </c>
      <c r="AJ480" s="1632">
        <f t="shared" si="358"/>
        <v>0</v>
      </c>
      <c r="AK480" s="1572">
        <f t="shared" si="359"/>
        <v>0</v>
      </c>
      <c r="AL480" s="209"/>
      <c r="AM480" s="105"/>
      <c r="AO480" s="103"/>
      <c r="AP480" s="105"/>
      <c r="AQ480" s="105"/>
      <c r="AR480" s="105"/>
      <c r="AS480" s="105"/>
      <c r="AT480" s="105"/>
      <c r="AU480" s="105"/>
      <c r="AV480" s="105"/>
      <c r="AW480" s="105"/>
    </row>
    <row r="481" spans="1:51" ht="15" thickBot="1">
      <c r="A481" s="550"/>
      <c r="B481" s="180" t="s">
        <v>283</v>
      </c>
      <c r="C481" s="386"/>
      <c r="D481" s="1004" t="s">
        <v>193</v>
      </c>
      <c r="E481" s="248">
        <v>0.01</v>
      </c>
      <c r="F481" s="366">
        <v>0.01</v>
      </c>
      <c r="G481" s="1374" t="s">
        <v>208</v>
      </c>
      <c r="H481" s="761"/>
      <c r="I481" s="762"/>
      <c r="J481" s="1007" t="s">
        <v>112</v>
      </c>
      <c r="K481" s="982" t="s">
        <v>113</v>
      </c>
      <c r="L481" s="983" t="s">
        <v>114</v>
      </c>
      <c r="M481" s="90"/>
      <c r="N481" s="130" t="s">
        <v>89</v>
      </c>
      <c r="O481" s="1653">
        <f>E468+H467</f>
        <v>20</v>
      </c>
      <c r="P481" s="1579">
        <f>F468+I467</f>
        <v>20</v>
      </c>
      <c r="Q481" s="1654">
        <f>E479+K475+H480</f>
        <v>12.07</v>
      </c>
      <c r="R481" s="1579">
        <f>F479+L475+I480</f>
        <v>12.07</v>
      </c>
      <c r="S481" s="1654">
        <f>E491+H487+K489</f>
        <v>2.8000000000000003</v>
      </c>
      <c r="T481" s="1579">
        <f>I487+F491+L489</f>
        <v>2.8000000000000003</v>
      </c>
      <c r="U481" s="1633">
        <f t="shared" si="348"/>
        <v>32.07</v>
      </c>
      <c r="V481" s="1576">
        <f t="shared" si="349"/>
        <v>32.07</v>
      </c>
      <c r="W481" s="1632">
        <f t="shared" si="350"/>
        <v>14.870000000000001</v>
      </c>
      <c r="X481" s="1572">
        <f t="shared" si="351"/>
        <v>14.870000000000001</v>
      </c>
      <c r="Y481" s="1729">
        <f t="shared" si="352"/>
        <v>34.869999999999997</v>
      </c>
      <c r="Z481" s="617">
        <f t="shared" si="353"/>
        <v>34.869999999999997</v>
      </c>
      <c r="AA481" s="1673" t="s">
        <v>619</v>
      </c>
      <c r="AB481" s="1674">
        <f t="shared" ref="AB481:AG481" si="360">SUM(AB477:AB480)</f>
        <v>124.85</v>
      </c>
      <c r="AC481" s="1675">
        <f t="shared" si="360"/>
        <v>110</v>
      </c>
      <c r="AD481" s="1674">
        <f t="shared" si="360"/>
        <v>0</v>
      </c>
      <c r="AE481" s="1675">
        <f t="shared" si="360"/>
        <v>0</v>
      </c>
      <c r="AF481" s="1674">
        <f t="shared" si="360"/>
        <v>0</v>
      </c>
      <c r="AG481" s="1675">
        <f t="shared" si="360"/>
        <v>0</v>
      </c>
      <c r="AH481" s="1676">
        <f t="shared" si="356"/>
        <v>124.85</v>
      </c>
      <c r="AI481" s="1677">
        <f t="shared" si="357"/>
        <v>110</v>
      </c>
      <c r="AJ481" s="1678">
        <f t="shared" si="358"/>
        <v>0</v>
      </c>
      <c r="AK481" s="1604">
        <f t="shared" si="359"/>
        <v>0</v>
      </c>
      <c r="AL481" s="209"/>
      <c r="AM481" s="105"/>
      <c r="AO481" s="103"/>
      <c r="AP481" s="105"/>
      <c r="AQ481" s="105"/>
      <c r="AR481" s="105"/>
      <c r="AS481" s="105"/>
      <c r="AT481" s="105"/>
      <c r="AU481" s="105"/>
      <c r="AV481" s="105"/>
      <c r="AW481" s="105"/>
    </row>
    <row r="482" spans="1:51" ht="15" thickBot="1">
      <c r="A482" s="583" t="s">
        <v>9</v>
      </c>
      <c r="B482" s="266" t="s">
        <v>10</v>
      </c>
      <c r="C482" s="254">
        <v>60</v>
      </c>
      <c r="D482" s="1303" t="s">
        <v>772</v>
      </c>
      <c r="E482" s="264">
        <v>237.7</v>
      </c>
      <c r="F482" s="1193">
        <v>237.7</v>
      </c>
      <c r="G482" s="1007" t="s">
        <v>112</v>
      </c>
      <c r="H482" s="982" t="s">
        <v>113</v>
      </c>
      <c r="I482" s="1271" t="s">
        <v>114</v>
      </c>
      <c r="J482" s="132" t="s">
        <v>94</v>
      </c>
      <c r="K482" s="131">
        <v>26.5</v>
      </c>
      <c r="L482" s="984">
        <v>25</v>
      </c>
      <c r="M482" s="90"/>
      <c r="N482" s="130" t="s">
        <v>97</v>
      </c>
      <c r="O482" s="1653"/>
      <c r="P482" s="1575"/>
      <c r="Q482" s="1653">
        <f>K477</f>
        <v>5.5</v>
      </c>
      <c r="R482" s="1575">
        <f>L477</f>
        <v>5.5</v>
      </c>
      <c r="S482" s="1653"/>
      <c r="T482" s="1575"/>
      <c r="U482" s="1633">
        <f t="shared" si="348"/>
        <v>5.5</v>
      </c>
      <c r="V482" s="1576">
        <f t="shared" si="349"/>
        <v>5.5</v>
      </c>
      <c r="W482" s="1632">
        <f t="shared" si="350"/>
        <v>5.5</v>
      </c>
      <c r="X482" s="1572">
        <f t="shared" si="351"/>
        <v>5.5</v>
      </c>
      <c r="Y482" s="1729">
        <f t="shared" si="352"/>
        <v>5.5</v>
      </c>
      <c r="Z482" s="617">
        <f t="shared" si="353"/>
        <v>5.5</v>
      </c>
      <c r="AA482" s="607" t="s">
        <v>622</v>
      </c>
      <c r="AB482" s="1632"/>
      <c r="AC482" s="1571"/>
      <c r="AD482" s="1671"/>
      <c r="AE482" s="1571"/>
      <c r="AF482" s="1671">
        <f>C486</f>
        <v>200</v>
      </c>
      <c r="AG482" s="1571">
        <f>C486</f>
        <v>200</v>
      </c>
      <c r="AH482" s="1633">
        <f t="shared" si="356"/>
        <v>0</v>
      </c>
      <c r="AI482" s="1576">
        <f t="shared" si="357"/>
        <v>0</v>
      </c>
      <c r="AJ482" s="1632">
        <f t="shared" si="358"/>
        <v>200</v>
      </c>
      <c r="AK482" s="1572">
        <f t="shared" si="359"/>
        <v>200</v>
      </c>
      <c r="AL482" s="1631"/>
      <c r="AO482" s="103"/>
      <c r="AP482" s="105"/>
      <c r="AQ482" s="105"/>
      <c r="AR482" s="105"/>
      <c r="AS482" s="105"/>
      <c r="AT482" s="105"/>
      <c r="AU482" s="105"/>
      <c r="AV482" s="105"/>
      <c r="AW482" s="105"/>
    </row>
    <row r="483" spans="1:51" ht="15" thickBot="1">
      <c r="A483" s="583" t="s">
        <v>9</v>
      </c>
      <c r="B483" s="266" t="s">
        <v>575</v>
      </c>
      <c r="C483" s="254">
        <v>40</v>
      </c>
      <c r="D483" s="836" t="s">
        <v>278</v>
      </c>
      <c r="E483" s="247">
        <v>2.9449999999999998</v>
      </c>
      <c r="F483" s="691">
        <v>2.5</v>
      </c>
      <c r="G483" s="1375" t="s">
        <v>539</v>
      </c>
      <c r="H483" s="1376">
        <v>124</v>
      </c>
      <c r="I483" s="1377">
        <v>80</v>
      </c>
      <c r="J483" s="198" t="s">
        <v>49</v>
      </c>
      <c r="K483" s="247">
        <v>7</v>
      </c>
      <c r="L483" s="751">
        <v>7</v>
      </c>
      <c r="M483" s="90"/>
      <c r="N483" s="130" t="s">
        <v>213</v>
      </c>
      <c r="O483" s="1653"/>
      <c r="P483" s="1579"/>
      <c r="Q483" s="1653">
        <f>R483/1000/0.04</f>
        <v>0.125</v>
      </c>
      <c r="R483" s="1579">
        <f>F474</f>
        <v>5</v>
      </c>
      <c r="S483" s="1653">
        <f>T483/1000/0.04</f>
        <v>9.2999999999999999E-2</v>
      </c>
      <c r="T483" s="1579">
        <f>I490</f>
        <v>3.72</v>
      </c>
      <c r="U483" s="1633">
        <f t="shared" si="348"/>
        <v>0.125</v>
      </c>
      <c r="V483" s="1576">
        <f t="shared" si="349"/>
        <v>5</v>
      </c>
      <c r="W483" s="1632">
        <f t="shared" si="350"/>
        <v>0.218</v>
      </c>
      <c r="X483" s="1572">
        <f t="shared" si="351"/>
        <v>8.7200000000000006</v>
      </c>
      <c r="Y483" s="1729">
        <f t="shared" si="352"/>
        <v>0.218</v>
      </c>
      <c r="Z483" s="617">
        <f t="shared" si="353"/>
        <v>8.7200000000000006</v>
      </c>
      <c r="AA483" s="240" t="s">
        <v>623</v>
      </c>
      <c r="AB483" s="1632"/>
      <c r="AC483" s="1588"/>
      <c r="AD483" s="1671"/>
      <c r="AE483" s="1588"/>
      <c r="AF483" s="1671"/>
      <c r="AG483" s="1588"/>
      <c r="AH483" s="1633">
        <f t="shared" si="356"/>
        <v>0</v>
      </c>
      <c r="AI483" s="1576">
        <f t="shared" si="357"/>
        <v>0</v>
      </c>
      <c r="AJ483" s="1632">
        <f t="shared" si="358"/>
        <v>0</v>
      </c>
      <c r="AK483" s="1572">
        <f t="shared" si="359"/>
        <v>0</v>
      </c>
      <c r="AL483" s="1631"/>
      <c r="AN483" s="103"/>
      <c r="AO483" s="103"/>
      <c r="AP483" s="105"/>
      <c r="AQ483" s="105"/>
      <c r="AR483" s="105"/>
      <c r="AS483" s="105"/>
      <c r="AT483" s="105"/>
      <c r="AU483" s="105"/>
      <c r="AV483" s="105"/>
      <c r="AW483" s="105"/>
    </row>
    <row r="484" spans="1:51" ht="15" thickBot="1">
      <c r="A484" s="1906" t="s">
        <v>239</v>
      </c>
      <c r="B484" s="1935"/>
      <c r="C484" s="1867">
        <f>C472+C474+C475+C476+C480+C482+C483+150+30</f>
        <v>940</v>
      </c>
      <c r="G484" s="50"/>
      <c r="H484" s="10"/>
      <c r="I484" s="60"/>
      <c r="J484" s="207" t="s">
        <v>88</v>
      </c>
      <c r="K484" s="1018">
        <v>190</v>
      </c>
      <c r="L484" s="1356">
        <v>190</v>
      </c>
      <c r="M484" s="90"/>
      <c r="N484" s="130" t="s">
        <v>49</v>
      </c>
      <c r="O484" s="1653">
        <f>E465+K465</f>
        <v>15.2</v>
      </c>
      <c r="P484" s="1578">
        <f>F465+L465</f>
        <v>15.2</v>
      </c>
      <c r="Q484" s="1653">
        <f>K483</f>
        <v>7</v>
      </c>
      <c r="R484" s="1578">
        <f>L483</f>
        <v>7</v>
      </c>
      <c r="S484" s="1653"/>
      <c r="T484" s="1578"/>
      <c r="U484" s="1633">
        <f t="shared" si="348"/>
        <v>22.2</v>
      </c>
      <c r="V484" s="1576">
        <f t="shared" si="349"/>
        <v>22.2</v>
      </c>
      <c r="W484" s="1632">
        <f t="shared" si="350"/>
        <v>7</v>
      </c>
      <c r="X484" s="1572">
        <f t="shared" si="351"/>
        <v>7</v>
      </c>
      <c r="Y484" s="1729">
        <f t="shared" si="352"/>
        <v>22.2</v>
      </c>
      <c r="Z484" s="617">
        <f t="shared" si="353"/>
        <v>22.2</v>
      </c>
      <c r="AA484" s="240" t="s">
        <v>624</v>
      </c>
      <c r="AB484" s="1632"/>
      <c r="AC484" s="1571"/>
      <c r="AD484" s="1671"/>
      <c r="AE484" s="1571"/>
      <c r="AF484" s="1671"/>
      <c r="AG484" s="1571"/>
      <c r="AH484" s="1633">
        <f t="shared" si="356"/>
        <v>0</v>
      </c>
      <c r="AI484" s="1576">
        <f t="shared" si="357"/>
        <v>0</v>
      </c>
      <c r="AJ484" s="1632">
        <f t="shared" si="358"/>
        <v>0</v>
      </c>
      <c r="AK484" s="1572">
        <f t="shared" si="359"/>
        <v>0</v>
      </c>
      <c r="AL484" s="1631"/>
      <c r="AO484" s="100"/>
      <c r="AP484" s="105"/>
      <c r="AQ484" s="105"/>
      <c r="AR484" s="105"/>
      <c r="AS484" s="105"/>
      <c r="AT484" s="105"/>
      <c r="AU484" s="105"/>
      <c r="AV484" s="105"/>
      <c r="AW484" s="105"/>
    </row>
    <row r="485" spans="1:51" ht="15" thickBot="1">
      <c r="A485" s="605"/>
      <c r="B485" s="370" t="s">
        <v>287</v>
      </c>
      <c r="C485" s="977"/>
      <c r="D485" s="1206"/>
      <c r="E485" s="1378" t="s">
        <v>402</v>
      </c>
      <c r="F485" s="124"/>
      <c r="G485" s="124"/>
      <c r="H485" s="124"/>
      <c r="I485" s="111"/>
      <c r="J485" s="998" t="s">
        <v>104</v>
      </c>
      <c r="K485" s="998"/>
      <c r="L485" s="999"/>
      <c r="M485" s="90"/>
      <c r="N485" s="130" t="s">
        <v>160</v>
      </c>
      <c r="O485" s="1653"/>
      <c r="P485" s="1575"/>
      <c r="Q485" s="1653">
        <f>C474</f>
        <v>30</v>
      </c>
      <c r="R485" s="1575">
        <f>C474</f>
        <v>30</v>
      </c>
      <c r="S485" s="1653"/>
      <c r="T485" s="1575"/>
      <c r="U485" s="1633">
        <f t="shared" si="348"/>
        <v>30</v>
      </c>
      <c r="V485" s="1576">
        <f t="shared" si="349"/>
        <v>30</v>
      </c>
      <c r="W485" s="1632">
        <f t="shared" si="350"/>
        <v>30</v>
      </c>
      <c r="X485" s="1572">
        <f t="shared" si="351"/>
        <v>30</v>
      </c>
      <c r="Y485" s="1729">
        <f t="shared" si="352"/>
        <v>30</v>
      </c>
      <c r="Z485" s="617">
        <f t="shared" si="353"/>
        <v>30</v>
      </c>
      <c r="AA485" s="1670" t="s">
        <v>625</v>
      </c>
      <c r="AB485" s="1632"/>
      <c r="AC485" s="1588"/>
      <c r="AD485" s="1671"/>
      <c r="AE485" s="1588"/>
      <c r="AF485" s="1671"/>
      <c r="AG485" s="1588"/>
      <c r="AH485" s="1633">
        <f t="shared" si="356"/>
        <v>0</v>
      </c>
      <c r="AI485" s="1576">
        <f t="shared" si="357"/>
        <v>0</v>
      </c>
      <c r="AJ485" s="1632">
        <f t="shared" si="358"/>
        <v>0</v>
      </c>
      <c r="AK485" s="1572">
        <f t="shared" si="359"/>
        <v>0</v>
      </c>
      <c r="AL485" s="1631"/>
      <c r="AO485" s="100"/>
      <c r="AP485" s="105"/>
      <c r="AQ485" s="105"/>
      <c r="AR485" s="105"/>
      <c r="AS485" s="105"/>
      <c r="AT485" s="105"/>
      <c r="AU485" s="105"/>
      <c r="AV485" s="105"/>
      <c r="AW485" s="105"/>
    </row>
    <row r="486" spans="1:51" ht="15" thickBot="1">
      <c r="A486" s="202" t="s">
        <v>681</v>
      </c>
      <c r="B486" s="266" t="s">
        <v>141</v>
      </c>
      <c r="C486" s="273">
        <v>200</v>
      </c>
      <c r="D486" s="1145" t="s">
        <v>112</v>
      </c>
      <c r="E486" s="982" t="s">
        <v>113</v>
      </c>
      <c r="F486" s="983" t="s">
        <v>114</v>
      </c>
      <c r="G486" s="1145" t="s">
        <v>112</v>
      </c>
      <c r="H486" s="982" t="s">
        <v>113</v>
      </c>
      <c r="I486" s="983" t="s">
        <v>114</v>
      </c>
      <c r="J486" s="396" t="s">
        <v>112</v>
      </c>
      <c r="K486" s="165" t="s">
        <v>113</v>
      </c>
      <c r="L486" s="166" t="s">
        <v>114</v>
      </c>
      <c r="M486" s="90"/>
      <c r="N486" s="130" t="s">
        <v>51</v>
      </c>
      <c r="O486" s="1653"/>
      <c r="P486" s="1575"/>
      <c r="Q486" s="1653"/>
      <c r="R486" s="1575"/>
      <c r="S486" s="1653"/>
      <c r="T486" s="1575"/>
      <c r="U486" s="1633">
        <f t="shared" si="348"/>
        <v>0</v>
      </c>
      <c r="V486" s="1576">
        <f t="shared" si="349"/>
        <v>0</v>
      </c>
      <c r="W486" s="1632">
        <f t="shared" si="350"/>
        <v>0</v>
      </c>
      <c r="X486" s="1572">
        <f t="shared" si="351"/>
        <v>0</v>
      </c>
      <c r="Y486" s="1729">
        <f t="shared" si="352"/>
        <v>0</v>
      </c>
      <c r="Z486" s="617">
        <f t="shared" si="353"/>
        <v>0</v>
      </c>
      <c r="AA486" s="1679" t="s">
        <v>621</v>
      </c>
      <c r="AB486" s="1680">
        <f t="shared" ref="AB486:AG486" si="361">SUM(AB482:AB485)</f>
        <v>0</v>
      </c>
      <c r="AC486" s="1681">
        <f t="shared" si="361"/>
        <v>0</v>
      </c>
      <c r="AD486" s="1680">
        <f t="shared" si="361"/>
        <v>0</v>
      </c>
      <c r="AE486" s="1681">
        <f t="shared" si="361"/>
        <v>0</v>
      </c>
      <c r="AF486" s="1680">
        <f t="shared" si="361"/>
        <v>200</v>
      </c>
      <c r="AG486" s="1681">
        <f t="shared" si="361"/>
        <v>200</v>
      </c>
      <c r="AH486" s="1682">
        <f t="shared" si="356"/>
        <v>0</v>
      </c>
      <c r="AI486" s="1683">
        <f t="shared" si="357"/>
        <v>0</v>
      </c>
      <c r="AJ486" s="1684">
        <f t="shared" si="358"/>
        <v>200</v>
      </c>
      <c r="AK486" s="1685">
        <f t="shared" si="359"/>
        <v>200</v>
      </c>
      <c r="AL486" s="1631"/>
      <c r="AO486" s="100"/>
      <c r="AP486" s="105"/>
      <c r="AQ486" s="105"/>
      <c r="AR486" s="105"/>
      <c r="AS486" s="105"/>
      <c r="AT486" s="105"/>
      <c r="AU486" s="105"/>
      <c r="AV486" s="105"/>
      <c r="AW486" s="105"/>
    </row>
    <row r="487" spans="1:51">
      <c r="A487" s="1458" t="s">
        <v>421</v>
      </c>
      <c r="B487" s="753" t="s">
        <v>402</v>
      </c>
      <c r="C487" s="389" t="s">
        <v>472</v>
      </c>
      <c r="D487" s="1214" t="s">
        <v>93</v>
      </c>
      <c r="E487" s="139">
        <v>35.840000000000003</v>
      </c>
      <c r="F487" s="1379">
        <v>30.99</v>
      </c>
      <c r="G487" s="740" t="s">
        <v>89</v>
      </c>
      <c r="H487" s="131">
        <v>1.1000000000000001</v>
      </c>
      <c r="I487" s="1131">
        <v>1.1000000000000001</v>
      </c>
      <c r="J487" s="132" t="s">
        <v>87</v>
      </c>
      <c r="K487" s="139">
        <v>33</v>
      </c>
      <c r="L487" s="140">
        <v>33</v>
      </c>
      <c r="M487" s="90"/>
      <c r="N487" s="130" t="s">
        <v>158</v>
      </c>
      <c r="O487" s="1654">
        <f>K463</f>
        <v>2.8</v>
      </c>
      <c r="P487" s="1579">
        <f>L463</f>
        <v>2.8</v>
      </c>
      <c r="Q487" s="1653"/>
      <c r="R487" s="1575"/>
      <c r="S487" s="1653"/>
      <c r="T487" s="1575"/>
      <c r="U487" s="1633">
        <f t="shared" si="348"/>
        <v>2.8</v>
      </c>
      <c r="V487" s="1576">
        <f t="shared" si="349"/>
        <v>2.8</v>
      </c>
      <c r="W487" s="1632">
        <f t="shared" si="350"/>
        <v>0</v>
      </c>
      <c r="X487" s="1572">
        <f t="shared" si="351"/>
        <v>0</v>
      </c>
      <c r="Y487" s="1729">
        <f t="shared" si="352"/>
        <v>2.8</v>
      </c>
      <c r="Z487" s="617">
        <f t="shared" si="353"/>
        <v>2.8</v>
      </c>
      <c r="AA487" s="1686" t="s">
        <v>115</v>
      </c>
      <c r="AB487" s="1632"/>
      <c r="AC487" s="1571"/>
      <c r="AD487" s="1632"/>
      <c r="AE487" s="1572"/>
      <c r="AF487" s="1632"/>
      <c r="AG487" s="1572"/>
      <c r="AH487" s="1632"/>
      <c r="AI487" s="1572"/>
      <c r="AJ487" s="1632"/>
      <c r="AK487" s="1572"/>
      <c r="AL487" s="1631"/>
      <c r="AO487" s="100"/>
      <c r="AP487" s="105"/>
      <c r="AQ487" s="105"/>
      <c r="AR487" s="105"/>
      <c r="AS487" s="105"/>
      <c r="AT487" s="105"/>
      <c r="AU487" s="105"/>
      <c r="AV487" s="105"/>
      <c r="AW487" s="105"/>
    </row>
    <row r="488" spans="1:51">
      <c r="A488" s="1459" t="s">
        <v>574</v>
      </c>
      <c r="B488" s="1802"/>
      <c r="C488" s="1456"/>
      <c r="D488" s="1004" t="s">
        <v>183</v>
      </c>
      <c r="E488" s="748">
        <v>42.26</v>
      </c>
      <c r="F488" s="1383">
        <v>23.68</v>
      </c>
      <c r="G488" s="266" t="s">
        <v>386</v>
      </c>
      <c r="H488" s="247">
        <v>4.91</v>
      </c>
      <c r="I488" s="250">
        <v>4.91</v>
      </c>
      <c r="J488" s="1122" t="s">
        <v>101</v>
      </c>
      <c r="K488" s="1380">
        <v>0.8</v>
      </c>
      <c r="L488" s="1381">
        <v>0.8</v>
      </c>
      <c r="M488" s="90"/>
      <c r="N488" s="130" t="s">
        <v>157</v>
      </c>
      <c r="O488" s="1653"/>
      <c r="P488" s="1586"/>
      <c r="Q488" s="1653"/>
      <c r="R488" s="1586"/>
      <c r="S488" s="1653"/>
      <c r="T488" s="1586"/>
      <c r="U488" s="1633">
        <f t="shared" si="348"/>
        <v>0</v>
      </c>
      <c r="V488" s="1576">
        <f t="shared" si="349"/>
        <v>0</v>
      </c>
      <c r="W488" s="1632">
        <f t="shared" si="350"/>
        <v>0</v>
      </c>
      <c r="X488" s="1572">
        <f t="shared" si="351"/>
        <v>0</v>
      </c>
      <c r="Y488" s="1729">
        <f t="shared" si="352"/>
        <v>0</v>
      </c>
      <c r="Z488" s="617">
        <f t="shared" si="353"/>
        <v>0</v>
      </c>
      <c r="AA488" s="1686" t="s">
        <v>334</v>
      </c>
      <c r="AB488" s="1671"/>
      <c r="AC488" s="1588"/>
      <c r="AD488" s="1702">
        <f>E483+K472</f>
        <v>141.42499999999998</v>
      </c>
      <c r="AE488" s="1747">
        <f>F483+L472</f>
        <v>76.5</v>
      </c>
      <c r="AF488" s="1702">
        <f>E488</f>
        <v>42.26</v>
      </c>
      <c r="AG488" s="1705">
        <f>F488</f>
        <v>23.68</v>
      </c>
      <c r="AH488" s="1702">
        <f t="shared" ref="AH488:AH501" si="362">AB488+AD488</f>
        <v>141.42499999999998</v>
      </c>
      <c r="AI488" s="1576">
        <f t="shared" ref="AI488:AI501" si="363">AC488+AE488</f>
        <v>76.5</v>
      </c>
      <c r="AJ488" s="1632">
        <f t="shared" ref="AJ488:AJ501" si="364">AD488+AF488</f>
        <v>183.68499999999997</v>
      </c>
      <c r="AK488" s="1572">
        <f t="shared" ref="AK488:AK501" si="365">AE488+AG488</f>
        <v>100.18</v>
      </c>
      <c r="AL488" s="1631"/>
      <c r="AO488" s="100"/>
      <c r="AP488" s="105"/>
      <c r="AQ488" s="105"/>
      <c r="AR488" s="105"/>
      <c r="AS488" s="105"/>
      <c r="AT488" s="105"/>
      <c r="AU488" s="105"/>
      <c r="AV488" s="105"/>
      <c r="AW488" s="105"/>
    </row>
    <row r="489" spans="1:51">
      <c r="A489" s="1519" t="s">
        <v>9</v>
      </c>
      <c r="B489" s="180" t="s">
        <v>575</v>
      </c>
      <c r="C489" s="1520">
        <v>20</v>
      </c>
      <c r="D489" s="1004" t="s">
        <v>161</v>
      </c>
      <c r="E489" s="247">
        <v>38.71</v>
      </c>
      <c r="F489" s="709">
        <v>30.87</v>
      </c>
      <c r="G489" s="266" t="s">
        <v>88</v>
      </c>
      <c r="H489" s="247">
        <v>29.11</v>
      </c>
      <c r="I489" s="250"/>
      <c r="J489" s="198" t="s">
        <v>89</v>
      </c>
      <c r="K489" s="748">
        <v>0.4</v>
      </c>
      <c r="L489" s="1382">
        <v>0.4</v>
      </c>
      <c r="M489" s="90"/>
      <c r="N489" s="130" t="s">
        <v>83</v>
      </c>
      <c r="O489" s="1653"/>
      <c r="P489" s="1586"/>
      <c r="Q489" s="1653"/>
      <c r="R489" s="1586"/>
      <c r="S489" s="1653"/>
      <c r="T489" s="1586"/>
      <c r="U489" s="1633">
        <f t="shared" si="348"/>
        <v>0</v>
      </c>
      <c r="V489" s="1576">
        <f t="shared" si="349"/>
        <v>0</v>
      </c>
      <c r="W489" s="1632">
        <f t="shared" si="350"/>
        <v>0</v>
      </c>
      <c r="X489" s="1572">
        <f t="shared" si="351"/>
        <v>0</v>
      </c>
      <c r="Y489" s="1729">
        <f t="shared" si="352"/>
        <v>0</v>
      </c>
      <c r="Z489" s="617">
        <f t="shared" si="353"/>
        <v>0</v>
      </c>
      <c r="AA489" s="1687" t="s">
        <v>611</v>
      </c>
      <c r="AB489" s="1688">
        <f t="shared" ref="AB489:AG489" si="366">SUM(AB487:AB488)</f>
        <v>0</v>
      </c>
      <c r="AC489" s="1689">
        <f t="shared" si="366"/>
        <v>0</v>
      </c>
      <c r="AD489" s="1688">
        <f t="shared" si="366"/>
        <v>141.42499999999998</v>
      </c>
      <c r="AE489" s="1689">
        <f t="shared" si="366"/>
        <v>76.5</v>
      </c>
      <c r="AF489" s="1688">
        <f t="shared" si="366"/>
        <v>42.26</v>
      </c>
      <c r="AG489" s="1689">
        <f t="shared" si="366"/>
        <v>23.68</v>
      </c>
      <c r="AH489" s="1690">
        <f t="shared" si="362"/>
        <v>141.42499999999998</v>
      </c>
      <c r="AI489" s="1691">
        <f t="shared" si="363"/>
        <v>76.5</v>
      </c>
      <c r="AJ489" s="1692">
        <f t="shared" si="364"/>
        <v>183.68499999999997</v>
      </c>
      <c r="AK489" s="1693">
        <f t="shared" si="365"/>
        <v>100.18</v>
      </c>
      <c r="AL489" s="1631"/>
      <c r="AO489" s="100"/>
      <c r="AP489" s="105"/>
      <c r="AQ489" s="105"/>
      <c r="AR489" s="105"/>
      <c r="AS489" s="105"/>
      <c r="AT489" s="105"/>
      <c r="AU489" s="105"/>
      <c r="AV489" s="105"/>
      <c r="AW489" s="105"/>
    </row>
    <row r="490" spans="1:51" ht="12" customHeight="1">
      <c r="A490" s="102"/>
      <c r="B490" s="968"/>
      <c r="C490" s="105"/>
      <c r="D490" s="198" t="s">
        <v>95</v>
      </c>
      <c r="E490" s="249">
        <v>13.26</v>
      </c>
      <c r="F490" s="1340">
        <v>10.26</v>
      </c>
      <c r="G490" s="2837" t="s">
        <v>213</v>
      </c>
      <c r="H490" s="249" t="s">
        <v>403</v>
      </c>
      <c r="I490" s="600">
        <v>3.72</v>
      </c>
      <c r="J490" s="198" t="s">
        <v>86</v>
      </c>
      <c r="K490" s="748">
        <v>3.3</v>
      </c>
      <c r="L490" s="1382">
        <v>3.3</v>
      </c>
      <c r="M490" s="90"/>
      <c r="N490" s="130" t="s">
        <v>53</v>
      </c>
      <c r="O490" s="1653">
        <f>E467</f>
        <v>0.6</v>
      </c>
      <c r="P490" s="1586">
        <f>F467</f>
        <v>0.6</v>
      </c>
      <c r="Q490" s="1653">
        <f>E476+E480+H479+K478</f>
        <v>2.5</v>
      </c>
      <c r="R490" s="1586">
        <f>F480+F476+I479+L478</f>
        <v>2.5</v>
      </c>
      <c r="S490" s="1653">
        <f>H491+K492</f>
        <v>1.04</v>
      </c>
      <c r="T490" s="1586">
        <f>I491+L492</f>
        <v>1.04</v>
      </c>
      <c r="U490" s="1633">
        <f t="shared" si="348"/>
        <v>3.1</v>
      </c>
      <c r="V490" s="1576">
        <f t="shared" si="349"/>
        <v>3.1</v>
      </c>
      <c r="W490" s="1632">
        <f t="shared" si="350"/>
        <v>3.54</v>
      </c>
      <c r="X490" s="1572">
        <f t="shared" si="351"/>
        <v>3.54</v>
      </c>
      <c r="Y490" s="1729">
        <f t="shared" si="352"/>
        <v>4.1400000000000006</v>
      </c>
      <c r="Z490" s="617">
        <f t="shared" si="353"/>
        <v>4.1400000000000006</v>
      </c>
      <c r="AA490" s="1686" t="s">
        <v>335</v>
      </c>
      <c r="AB490" s="1671"/>
      <c r="AC490" s="1588"/>
      <c r="AD490" s="1671"/>
      <c r="AE490" s="1588"/>
      <c r="AF490" s="1671">
        <f>E487</f>
        <v>35.840000000000003</v>
      </c>
      <c r="AG490" s="1588">
        <f>F487</f>
        <v>30.99</v>
      </c>
      <c r="AH490" s="1702">
        <f t="shared" si="362"/>
        <v>0</v>
      </c>
      <c r="AI490" s="1576">
        <f t="shared" si="363"/>
        <v>0</v>
      </c>
      <c r="AJ490" s="1632">
        <f t="shared" si="364"/>
        <v>35.840000000000003</v>
      </c>
      <c r="AK490" s="1572">
        <f t="shared" si="365"/>
        <v>30.99</v>
      </c>
      <c r="AL490" s="1631"/>
      <c r="AO490" s="100"/>
      <c r="AP490" s="105"/>
      <c r="AQ490" s="105"/>
      <c r="AR490" s="105"/>
      <c r="AS490" s="105"/>
      <c r="AT490" s="105"/>
      <c r="AU490" s="105"/>
      <c r="AV490" s="105"/>
      <c r="AW490" s="105"/>
    </row>
    <row r="491" spans="1:51">
      <c r="A491" s="102"/>
      <c r="B491" s="968"/>
      <c r="C491" s="105"/>
      <c r="D491" s="198" t="s">
        <v>89</v>
      </c>
      <c r="E491" s="748">
        <v>1.3</v>
      </c>
      <c r="F491" s="1383">
        <v>1.3</v>
      </c>
      <c r="G491" s="266" t="s">
        <v>53</v>
      </c>
      <c r="H491" s="837">
        <v>0.74</v>
      </c>
      <c r="I491" s="838">
        <v>0.74</v>
      </c>
      <c r="J491" s="1004" t="s">
        <v>92</v>
      </c>
      <c r="K491" s="247">
        <v>1.75E-3</v>
      </c>
      <c r="L491" s="250">
        <v>1.75E-3</v>
      </c>
      <c r="M491" s="90"/>
      <c r="N491" s="130" t="s">
        <v>133</v>
      </c>
      <c r="O491" s="1653"/>
      <c r="P491" s="1586"/>
      <c r="Q491" s="1653"/>
      <c r="R491" s="1586"/>
      <c r="S491" s="1653"/>
      <c r="T491" s="1586"/>
      <c r="U491" s="1633">
        <f t="shared" si="348"/>
        <v>0</v>
      </c>
      <c r="V491" s="1576">
        <f t="shared" si="349"/>
        <v>0</v>
      </c>
      <c r="W491" s="1632">
        <f t="shared" si="350"/>
        <v>0</v>
      </c>
      <c r="X491" s="1572">
        <f t="shared" si="351"/>
        <v>0</v>
      </c>
      <c r="Y491" s="1729">
        <f t="shared" si="352"/>
        <v>0</v>
      </c>
      <c r="Z491" s="617">
        <f t="shared" si="353"/>
        <v>0</v>
      </c>
      <c r="AA491" s="1686" t="s">
        <v>175</v>
      </c>
      <c r="AB491" s="1671"/>
      <c r="AC491" s="1588"/>
      <c r="AD491" s="1671"/>
      <c r="AE491" s="1588"/>
      <c r="AF491" s="1671"/>
      <c r="AG491" s="1588"/>
      <c r="AH491" s="1702">
        <f t="shared" si="362"/>
        <v>0</v>
      </c>
      <c r="AI491" s="1576">
        <f t="shared" si="363"/>
        <v>0</v>
      </c>
      <c r="AJ491" s="1632">
        <f t="shared" si="364"/>
        <v>0</v>
      </c>
      <c r="AK491" s="1572">
        <f t="shared" si="365"/>
        <v>0</v>
      </c>
      <c r="AL491" s="1631"/>
      <c r="AO491" s="100"/>
      <c r="AP491" s="105"/>
      <c r="AQ491" s="105"/>
      <c r="AR491" s="105"/>
      <c r="AS491" s="105"/>
      <c r="AT491" s="105"/>
      <c r="AU491" s="105"/>
      <c r="AV491" s="105"/>
      <c r="AW491" s="105"/>
    </row>
    <row r="492" spans="1:51">
      <c r="A492" s="102"/>
      <c r="B492" s="968"/>
      <c r="C492" s="105"/>
      <c r="D492" s="1017" t="s">
        <v>72</v>
      </c>
      <c r="E492" s="264">
        <v>6.64</v>
      </c>
      <c r="F492" s="1384">
        <v>5.34</v>
      </c>
      <c r="G492" s="2838" t="s">
        <v>571</v>
      </c>
      <c r="H492" s="264"/>
      <c r="I492" s="841">
        <v>1.4750000000000001</v>
      </c>
      <c r="J492" s="263" t="s">
        <v>91</v>
      </c>
      <c r="K492" s="264">
        <v>0.3</v>
      </c>
      <c r="L492" s="270">
        <v>0.3</v>
      </c>
      <c r="M492" s="90"/>
      <c r="N492" s="422" t="s">
        <v>201</v>
      </c>
      <c r="O492" s="1668">
        <f t="shared" ref="O492:T492" si="367">O493+O494+O495+O496</f>
        <v>0</v>
      </c>
      <c r="P492" s="1587">
        <f t="shared" si="367"/>
        <v>0</v>
      </c>
      <c r="Q492" s="1668">
        <f t="shared" si="367"/>
        <v>1.06E-2</v>
      </c>
      <c r="R492" s="1587">
        <f t="shared" si="367"/>
        <v>1.06E-2</v>
      </c>
      <c r="S492" s="1668">
        <f t="shared" si="367"/>
        <v>1.47675</v>
      </c>
      <c r="T492" s="1587">
        <f t="shared" si="367"/>
        <v>1.47675</v>
      </c>
      <c r="U492" s="1726">
        <f t="shared" si="348"/>
        <v>1.06E-2</v>
      </c>
      <c r="V492" s="1593">
        <f t="shared" si="349"/>
        <v>1.06E-2</v>
      </c>
      <c r="W492" s="1726">
        <f t="shared" si="350"/>
        <v>1.4873499999999999</v>
      </c>
      <c r="X492" s="1593">
        <f t="shared" si="351"/>
        <v>1.4873499999999999</v>
      </c>
      <c r="Y492" s="1729">
        <f t="shared" si="352"/>
        <v>1.4873499999999999</v>
      </c>
      <c r="Z492" s="617">
        <f t="shared" si="353"/>
        <v>1.4873499999999999</v>
      </c>
      <c r="AA492" s="1694" t="s">
        <v>71</v>
      </c>
      <c r="AB492" s="1695">
        <f t="shared" ref="AB492:AG492" si="368">SUM(AB490:AB491)</f>
        <v>0</v>
      </c>
      <c r="AC492" s="1696">
        <f t="shared" si="368"/>
        <v>0</v>
      </c>
      <c r="AD492" s="1695">
        <f t="shared" si="368"/>
        <v>0</v>
      </c>
      <c r="AE492" s="1696">
        <f t="shared" si="368"/>
        <v>0</v>
      </c>
      <c r="AF492" s="1695">
        <f t="shared" si="368"/>
        <v>35.840000000000003</v>
      </c>
      <c r="AG492" s="1696">
        <f t="shared" si="368"/>
        <v>30.99</v>
      </c>
      <c r="AH492" s="1697">
        <f t="shared" si="362"/>
        <v>0</v>
      </c>
      <c r="AI492" s="1698">
        <f t="shared" si="363"/>
        <v>0</v>
      </c>
      <c r="AJ492" s="1699">
        <f t="shared" si="364"/>
        <v>35.840000000000003</v>
      </c>
      <c r="AK492" s="1700">
        <f t="shared" si="365"/>
        <v>30.99</v>
      </c>
      <c r="AL492" s="1631"/>
      <c r="AO492" s="128"/>
      <c r="AP492" s="105"/>
      <c r="AQ492" s="105"/>
      <c r="AR492" s="105"/>
      <c r="AS492" s="105"/>
      <c r="AT492" s="105"/>
      <c r="AU492" s="105"/>
      <c r="AV492" s="105"/>
      <c r="AW492" s="105"/>
    </row>
    <row r="493" spans="1:51" ht="15" thickBot="1">
      <c r="A493" s="1906" t="s">
        <v>312</v>
      </c>
      <c r="B493" s="966"/>
      <c r="C493" s="1867">
        <f>C486+C489+100+30</f>
        <v>350</v>
      </c>
      <c r="D493" s="1201"/>
      <c r="E493" s="1060"/>
      <c r="F493" s="1060"/>
      <c r="G493" s="1385"/>
      <c r="H493" s="842"/>
      <c r="I493" s="843"/>
      <c r="J493" s="207"/>
      <c r="K493" s="1129"/>
      <c r="L493" s="1182"/>
      <c r="M493" s="90"/>
      <c r="N493" s="423" t="s">
        <v>193</v>
      </c>
      <c r="O493" s="1653"/>
      <c r="P493" s="1589"/>
      <c r="Q493" s="1738">
        <f>E481+H478</f>
        <v>1.06E-2</v>
      </c>
      <c r="R493" s="1589">
        <f>F481+I478</f>
        <v>1.06E-2</v>
      </c>
      <c r="S493" s="1653">
        <f>K491</f>
        <v>1.75E-3</v>
      </c>
      <c r="T493" s="1589">
        <f>L491</f>
        <v>1.75E-3</v>
      </c>
      <c r="U493" s="1721"/>
      <c r="V493" s="1589"/>
      <c r="W493" s="1721"/>
      <c r="X493" s="1589"/>
      <c r="Y493" s="1730"/>
      <c r="Z493" s="618"/>
      <c r="AA493" s="1701" t="s">
        <v>186</v>
      </c>
      <c r="AB493" s="1671"/>
      <c r="AC493" s="1588"/>
      <c r="AD493" s="1671"/>
      <c r="AE493" s="1588"/>
      <c r="AF493" s="1671"/>
      <c r="AG493" s="1588"/>
      <c r="AH493" s="1702">
        <f t="shared" si="362"/>
        <v>0</v>
      </c>
      <c r="AI493" s="1576">
        <f t="shared" si="363"/>
        <v>0</v>
      </c>
      <c r="AJ493" s="1632">
        <f t="shared" si="364"/>
        <v>0</v>
      </c>
      <c r="AK493" s="1572">
        <f t="shared" si="365"/>
        <v>0</v>
      </c>
      <c r="AL493" s="1631"/>
      <c r="AO493" s="100"/>
      <c r="AP493" s="208"/>
      <c r="AQ493" s="1566"/>
      <c r="AR493" s="208"/>
      <c r="AS493" s="1566"/>
      <c r="AT493" s="208"/>
      <c r="AU493" s="1566"/>
      <c r="AV493" s="1639"/>
      <c r="AW493" s="1566"/>
      <c r="AX493" s="1636"/>
      <c r="AY493" s="1592"/>
    </row>
    <row r="494" spans="1:51">
      <c r="M494" s="1156"/>
      <c r="N494" s="1506" t="s">
        <v>571</v>
      </c>
      <c r="O494" s="1653"/>
      <c r="P494" s="1590"/>
      <c r="Q494" s="1653"/>
      <c r="R494" s="1590"/>
      <c r="S494" s="1653">
        <f>I492</f>
        <v>1.4750000000000001</v>
      </c>
      <c r="T494" s="1590">
        <f>I492</f>
        <v>1.4750000000000001</v>
      </c>
      <c r="U494" s="1722"/>
      <c r="V494" s="1590"/>
      <c r="W494" s="1722"/>
      <c r="X494" s="1590"/>
      <c r="Y494" s="1631"/>
      <c r="AA494" s="1701" t="s">
        <v>75</v>
      </c>
      <c r="AB494" s="1671"/>
      <c r="AC494" s="1588"/>
      <c r="AD494" s="1671"/>
      <c r="AE494" s="1588"/>
      <c r="AF494" s="1671"/>
      <c r="AG494" s="1588"/>
      <c r="AH494" s="1702">
        <f t="shared" si="362"/>
        <v>0</v>
      </c>
      <c r="AI494" s="1576">
        <f t="shared" si="363"/>
        <v>0</v>
      </c>
      <c r="AJ494" s="1632">
        <f t="shared" si="364"/>
        <v>0</v>
      </c>
      <c r="AK494" s="1572">
        <f t="shared" si="365"/>
        <v>0</v>
      </c>
      <c r="AL494" s="1631"/>
      <c r="AO494" s="105"/>
      <c r="AP494" s="105"/>
      <c r="AQ494" s="105"/>
      <c r="AR494" s="105"/>
      <c r="AS494" s="105"/>
      <c r="AT494" s="105"/>
      <c r="AU494" s="105"/>
      <c r="AV494" s="105"/>
      <c r="AW494" s="105"/>
    </row>
    <row r="495" spans="1:51">
      <c r="M495" s="90"/>
      <c r="N495" s="430" t="s">
        <v>343</v>
      </c>
      <c r="O495" s="1717"/>
      <c r="P495" s="1591"/>
      <c r="Q495" s="1717"/>
      <c r="R495" s="1591"/>
      <c r="S495" s="1717"/>
      <c r="T495" s="1591"/>
      <c r="U495" s="1724"/>
      <c r="V495" s="1591"/>
      <c r="W495" s="1724"/>
      <c r="X495" s="1591"/>
      <c r="Y495" s="1631"/>
      <c r="AA495" s="1701" t="s">
        <v>77</v>
      </c>
      <c r="AB495" s="1702"/>
      <c r="AC495" s="1703"/>
      <c r="AD495" s="1702"/>
      <c r="AE495" s="1703"/>
      <c r="AF495" s="1702"/>
      <c r="AG495" s="1703"/>
      <c r="AH495" s="1702">
        <f t="shared" si="362"/>
        <v>0</v>
      </c>
      <c r="AI495" s="1576">
        <f t="shared" si="363"/>
        <v>0</v>
      </c>
      <c r="AJ495" s="1632">
        <f t="shared" si="364"/>
        <v>0</v>
      </c>
      <c r="AK495" s="1572">
        <f t="shared" si="365"/>
        <v>0</v>
      </c>
      <c r="AL495" s="1631"/>
      <c r="AO495" s="105"/>
      <c r="AP495" s="105"/>
      <c r="AQ495" s="105"/>
      <c r="AR495" s="105"/>
      <c r="AS495" s="105"/>
      <c r="AT495" s="105"/>
      <c r="AU495" s="105"/>
      <c r="AV495" s="105"/>
      <c r="AW495" s="105"/>
    </row>
    <row r="496" spans="1:51">
      <c r="A496" s="90"/>
      <c r="B496" s="1123"/>
      <c r="C496" s="90"/>
      <c r="D496" s="90"/>
      <c r="E496" s="90"/>
      <c r="F496" s="90"/>
      <c r="G496" s="105"/>
      <c r="H496" s="105"/>
      <c r="I496" s="105"/>
      <c r="J496" s="105"/>
      <c r="K496" s="105"/>
      <c r="L496" s="105"/>
      <c r="M496" s="90"/>
      <c r="N496" s="1716" t="s">
        <v>156</v>
      </c>
      <c r="O496" s="1720"/>
      <c r="P496" s="1718"/>
      <c r="Q496" s="1720"/>
      <c r="R496" s="1718"/>
      <c r="S496" s="1720"/>
      <c r="T496" s="1718"/>
      <c r="U496" s="1723"/>
      <c r="V496" s="1718"/>
      <c r="W496" s="1723"/>
      <c r="X496" s="1718"/>
      <c r="Y496" s="1631"/>
      <c r="AA496" s="1701" t="s">
        <v>78</v>
      </c>
      <c r="AB496" s="1671"/>
      <c r="AC496" s="1703"/>
      <c r="AD496" s="1671"/>
      <c r="AE496" s="1703"/>
      <c r="AF496" s="1671"/>
      <c r="AG496" s="1703"/>
      <c r="AH496" s="1702">
        <f t="shared" si="362"/>
        <v>0</v>
      </c>
      <c r="AI496" s="1576">
        <f t="shared" si="363"/>
        <v>0</v>
      </c>
      <c r="AJ496" s="1632">
        <f t="shared" si="364"/>
        <v>0</v>
      </c>
      <c r="AK496" s="1572">
        <f t="shared" si="365"/>
        <v>0</v>
      </c>
      <c r="AL496" s="1631"/>
      <c r="AP496" s="105"/>
      <c r="AQ496" s="105"/>
    </row>
    <row r="497" spans="1:43">
      <c r="A497" s="90"/>
      <c r="B497" s="1123"/>
      <c r="C497" s="90"/>
      <c r="D497" s="90"/>
      <c r="E497" s="90"/>
      <c r="F497" s="90"/>
      <c r="J497" s="105"/>
      <c r="K497" s="105"/>
      <c r="L497" s="105"/>
      <c r="M497" s="90"/>
      <c r="N497" s="255" t="s">
        <v>110</v>
      </c>
      <c r="O497" s="240"/>
      <c r="P497" s="1719"/>
      <c r="Q497" s="240"/>
      <c r="R497" s="1719"/>
      <c r="S497" s="240"/>
      <c r="T497" s="1719"/>
      <c r="U497" s="1634"/>
      <c r="V497" s="1719"/>
      <c r="W497" s="1634"/>
      <c r="X497" s="1719"/>
      <c r="Y497" s="208"/>
      <c r="Z497" s="103"/>
      <c r="AA497" s="1701" t="s">
        <v>79</v>
      </c>
      <c r="AB497" s="1671"/>
      <c r="AC497" s="1582"/>
      <c r="AD497" s="1671"/>
      <c r="AE497" s="1582"/>
      <c r="AF497" s="1671"/>
      <c r="AG497" s="1582"/>
      <c r="AH497" s="1702">
        <f t="shared" si="362"/>
        <v>0</v>
      </c>
      <c r="AI497" s="1576">
        <f t="shared" si="363"/>
        <v>0</v>
      </c>
      <c r="AJ497" s="1632">
        <f t="shared" si="364"/>
        <v>0</v>
      </c>
      <c r="AK497" s="1572">
        <f t="shared" si="365"/>
        <v>0</v>
      </c>
      <c r="AL497" s="1631"/>
      <c r="AP497" s="105"/>
      <c r="AQ497" s="105"/>
    </row>
    <row r="498" spans="1:43">
      <c r="A498" s="90"/>
      <c r="B498" s="100"/>
      <c r="C498" s="105"/>
      <c r="D498" s="1502"/>
      <c r="E498" s="105"/>
      <c r="F498" s="105"/>
      <c r="G498" s="105"/>
      <c r="H498" s="105"/>
      <c r="I498" s="105"/>
      <c r="J498" s="105"/>
      <c r="K498" s="105"/>
      <c r="L498" s="105"/>
      <c r="M498" s="90"/>
      <c r="N498" s="231"/>
      <c r="P498" s="1566"/>
      <c r="R498" s="1592"/>
      <c r="T498" s="1592"/>
      <c r="U498" s="1636"/>
      <c r="V498" s="1592"/>
      <c r="W498" s="1636"/>
      <c r="X498" s="1592"/>
      <c r="Y498" s="1631"/>
      <c r="AA498" s="1701" t="s">
        <v>81</v>
      </c>
      <c r="AB498" s="1671"/>
      <c r="AC498" s="1583"/>
      <c r="AD498" s="1671"/>
      <c r="AE498" s="1582"/>
      <c r="AF498" s="1671"/>
      <c r="AG498" s="1582"/>
      <c r="AH498" s="1702">
        <f t="shared" si="362"/>
        <v>0</v>
      </c>
      <c r="AI498" s="1576">
        <f t="shared" si="363"/>
        <v>0</v>
      </c>
      <c r="AJ498" s="1632">
        <f t="shared" si="364"/>
        <v>0</v>
      </c>
      <c r="AK498" s="1572">
        <f t="shared" si="365"/>
        <v>0</v>
      </c>
      <c r="AL498" s="1631"/>
      <c r="AP498" s="105"/>
      <c r="AQ498" s="105"/>
    </row>
    <row r="499" spans="1:43">
      <c r="A499" s="90"/>
      <c r="B499" s="1123"/>
      <c r="C499" s="90"/>
      <c r="D499" s="90"/>
      <c r="E499" s="90"/>
      <c r="F499" s="90"/>
      <c r="G499" s="99"/>
      <c r="H499" s="99"/>
      <c r="I499" s="105"/>
      <c r="J499" s="105"/>
      <c r="K499" s="105"/>
      <c r="L499" s="90"/>
      <c r="M499" s="90"/>
      <c r="P499" s="1592"/>
      <c r="R499" s="1592"/>
      <c r="T499" s="1599"/>
      <c r="U499" s="1644"/>
      <c r="V499" s="1600"/>
      <c r="W499" s="1725"/>
      <c r="X499" s="1574"/>
      <c r="Y499" s="1648"/>
      <c r="Z499" s="10"/>
      <c r="AA499" s="1701" t="s">
        <v>82</v>
      </c>
      <c r="AB499" s="1671"/>
      <c r="AC499" s="1588"/>
      <c r="AD499" s="1671"/>
      <c r="AE499" s="1588"/>
      <c r="AF499" s="1671"/>
      <c r="AG499" s="1588"/>
      <c r="AH499" s="1702">
        <f t="shared" si="362"/>
        <v>0</v>
      </c>
      <c r="AI499" s="1576">
        <f t="shared" si="363"/>
        <v>0</v>
      </c>
      <c r="AJ499" s="1632">
        <f t="shared" si="364"/>
        <v>0</v>
      </c>
      <c r="AK499" s="1572">
        <f t="shared" si="365"/>
        <v>0</v>
      </c>
      <c r="AL499" s="1631"/>
      <c r="AP499" s="105"/>
      <c r="AQ499" s="105"/>
    </row>
    <row r="500" spans="1:43">
      <c r="A500" s="90"/>
      <c r="B500" s="1123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105"/>
      <c r="P500" s="1592"/>
      <c r="R500" s="1592"/>
      <c r="T500" s="1599"/>
      <c r="U500" s="1641"/>
      <c r="V500" s="1565"/>
      <c r="W500" s="1641"/>
      <c r="X500" s="1565"/>
      <c r="Y500" s="1648"/>
      <c r="Z500" s="10"/>
      <c r="AA500" s="1701" t="s">
        <v>84</v>
      </c>
      <c r="AB500" s="1704">
        <f>E463</f>
        <v>31.9</v>
      </c>
      <c r="AC500" s="1705">
        <f>F463</f>
        <v>31.9</v>
      </c>
      <c r="AD500" s="1704"/>
      <c r="AE500" s="1705"/>
      <c r="AF500" s="1704">
        <f>H488</f>
        <v>4.91</v>
      </c>
      <c r="AG500" s="1705">
        <f>I488</f>
        <v>4.91</v>
      </c>
      <c r="AH500" s="1702">
        <f t="shared" si="362"/>
        <v>31.9</v>
      </c>
      <c r="AI500" s="1576">
        <f t="shared" si="363"/>
        <v>31.9</v>
      </c>
      <c r="AJ500" s="1632">
        <f t="shared" si="364"/>
        <v>4.91</v>
      </c>
      <c r="AK500" s="1572">
        <f t="shared" si="365"/>
        <v>4.91</v>
      </c>
      <c r="AL500" s="1631"/>
      <c r="AP500" s="105"/>
      <c r="AQ500" s="105"/>
    </row>
    <row r="501" spans="1:43">
      <c r="A501" s="90"/>
      <c r="B501" s="1123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105"/>
      <c r="P501" s="1592"/>
      <c r="R501" s="1592"/>
      <c r="T501" s="1565"/>
      <c r="U501" s="1638"/>
      <c r="V501" s="1570"/>
      <c r="W501" s="1638"/>
      <c r="X501" s="1570"/>
      <c r="Y501" s="1648"/>
      <c r="Z501" s="10"/>
      <c r="AA501" s="1711" t="s">
        <v>626</v>
      </c>
      <c r="AB501" s="1709">
        <f t="shared" ref="AB501:AG501" si="369">SUM(AB493:AB500)</f>
        <v>31.9</v>
      </c>
      <c r="AC501" s="1706">
        <f t="shared" si="369"/>
        <v>31.9</v>
      </c>
      <c r="AD501" s="1709">
        <f t="shared" si="369"/>
        <v>0</v>
      </c>
      <c r="AE501" s="1706">
        <f t="shared" si="369"/>
        <v>0</v>
      </c>
      <c r="AF501" s="1709">
        <f t="shared" si="369"/>
        <v>4.91</v>
      </c>
      <c r="AG501" s="1706">
        <f t="shared" si="369"/>
        <v>4.91</v>
      </c>
      <c r="AH501" s="1707">
        <f t="shared" si="362"/>
        <v>31.9</v>
      </c>
      <c r="AI501" s="1708">
        <f t="shared" si="363"/>
        <v>31.9</v>
      </c>
      <c r="AJ501" s="1709">
        <f t="shared" si="364"/>
        <v>4.91</v>
      </c>
      <c r="AK501" s="1710">
        <f t="shared" si="365"/>
        <v>4.91</v>
      </c>
      <c r="AL501" s="1631"/>
      <c r="AP501" s="105"/>
      <c r="AQ501" s="105"/>
    </row>
    <row r="502" spans="1:43">
      <c r="A502" s="90"/>
      <c r="B502" s="1123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105"/>
      <c r="P502" s="1592"/>
      <c r="R502" s="1592"/>
      <c r="T502" s="1565"/>
      <c r="U502" s="1644"/>
      <c r="V502" s="1600"/>
      <c r="W502" s="1725"/>
      <c r="X502" s="1574"/>
      <c r="Y502" s="1648"/>
      <c r="Z502" s="10"/>
      <c r="AA502" s="105"/>
      <c r="AB502" s="1635"/>
      <c r="AC502" s="1592"/>
      <c r="AD502" s="1635"/>
      <c r="AE502" s="1592"/>
      <c r="AF502" s="1635"/>
      <c r="AG502" s="1592"/>
      <c r="AH502" s="1636"/>
      <c r="AI502" s="1592"/>
      <c r="AJ502" s="1636"/>
      <c r="AK502" s="1592"/>
      <c r="AL502" s="1631"/>
      <c r="AP502" s="105"/>
      <c r="AQ502" s="105"/>
    </row>
    <row r="503" spans="1:43">
      <c r="A503" s="90"/>
      <c r="B503" s="1123"/>
      <c r="C503" s="90"/>
      <c r="D503" s="90"/>
      <c r="E503" s="90"/>
      <c r="F503" s="90"/>
      <c r="G503" s="99"/>
      <c r="H503" s="99"/>
      <c r="I503" s="105"/>
      <c r="J503" s="105"/>
      <c r="K503" s="105"/>
      <c r="L503" s="90"/>
      <c r="M503" s="105"/>
      <c r="P503" s="1592"/>
      <c r="R503" s="1592"/>
      <c r="T503" s="1599"/>
      <c r="U503" s="1641"/>
      <c r="V503" s="1565"/>
      <c r="W503" s="1641"/>
      <c r="X503" s="1565"/>
      <c r="Y503" s="1648"/>
      <c r="Z503" s="10"/>
      <c r="AA503" s="105"/>
      <c r="AB503" s="1635"/>
      <c r="AC503" s="1592"/>
      <c r="AD503" s="1635"/>
      <c r="AE503" s="1592"/>
      <c r="AF503" s="1635"/>
      <c r="AG503" s="1592"/>
      <c r="AH503" s="1636"/>
      <c r="AI503" s="1592"/>
      <c r="AJ503" s="1636"/>
      <c r="AK503" s="1592"/>
      <c r="AL503" s="1631"/>
      <c r="AP503" s="105"/>
      <c r="AQ503" s="105"/>
    </row>
    <row r="504" spans="1:43">
      <c r="A504" s="90"/>
      <c r="B504" s="1123"/>
      <c r="C504" s="90"/>
      <c r="D504" s="90"/>
      <c r="E504" s="90"/>
      <c r="F504" s="90"/>
      <c r="G504" s="105"/>
      <c r="H504" s="105"/>
      <c r="I504" s="105"/>
      <c r="J504" s="105"/>
      <c r="K504" s="90"/>
      <c r="L504" s="90"/>
      <c r="M504" s="141"/>
      <c r="P504" s="1592"/>
      <c r="R504" s="1592"/>
      <c r="T504" s="1565"/>
      <c r="U504" s="1641"/>
      <c r="V504" s="1565"/>
      <c r="W504" s="1641"/>
      <c r="X504" s="1565"/>
      <c r="Y504" s="1648"/>
      <c r="Z504" s="10"/>
      <c r="AA504" s="105"/>
      <c r="AB504" s="1635"/>
      <c r="AC504" s="1592"/>
      <c r="AD504" s="1635"/>
      <c r="AE504" s="1592"/>
      <c r="AF504" s="1635"/>
      <c r="AG504" s="1592"/>
      <c r="AH504" s="1636"/>
      <c r="AI504" s="1592"/>
      <c r="AJ504" s="1636"/>
      <c r="AK504" s="1592"/>
      <c r="AL504" s="1631"/>
      <c r="AP504" s="105"/>
      <c r="AQ504" s="105"/>
    </row>
    <row r="505" spans="1:43">
      <c r="A505" s="90"/>
      <c r="B505" s="1123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P505" s="1592"/>
      <c r="R505" s="1592"/>
      <c r="T505" s="1565"/>
      <c r="U505" s="1641"/>
      <c r="V505" s="1565"/>
      <c r="W505" s="1641"/>
      <c r="X505" s="1565"/>
      <c r="Y505" s="1648"/>
      <c r="Z505" s="10"/>
      <c r="AA505" s="105"/>
      <c r="AB505" s="1635"/>
      <c r="AC505" s="1592"/>
      <c r="AD505" s="1635"/>
      <c r="AE505" s="1592"/>
      <c r="AF505" s="1635"/>
      <c r="AG505" s="1592"/>
      <c r="AH505" s="1636"/>
      <c r="AI505" s="1592"/>
      <c r="AJ505" s="1636"/>
      <c r="AK505" s="1592"/>
      <c r="AL505" s="1631"/>
      <c r="AN505" s="105"/>
      <c r="AP505" s="105"/>
      <c r="AQ505" s="105"/>
    </row>
    <row r="506" spans="1:43">
      <c r="A506" s="90"/>
      <c r="B506" s="1123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105"/>
      <c r="P506" s="1592"/>
      <c r="R506" s="1592"/>
      <c r="T506" s="1565"/>
      <c r="U506" s="1641"/>
      <c r="V506" s="1565"/>
      <c r="W506" s="1641"/>
      <c r="X506" s="1565"/>
      <c r="Y506" s="1648"/>
      <c r="Z506" s="10"/>
      <c r="AA506" s="105"/>
      <c r="AB506" s="1635"/>
      <c r="AC506" s="1592"/>
      <c r="AD506" s="1635"/>
      <c r="AE506" s="1620"/>
      <c r="AF506" s="1635"/>
      <c r="AG506" s="1592"/>
      <c r="AH506" s="1636"/>
      <c r="AI506" s="1592"/>
      <c r="AJ506" s="1636"/>
      <c r="AK506" s="1592"/>
      <c r="AL506" s="1631"/>
    </row>
    <row r="507" spans="1:43">
      <c r="A507" s="90"/>
      <c r="B507" s="1123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105"/>
      <c r="P507" s="1592"/>
      <c r="R507" s="1592"/>
      <c r="T507" s="1565"/>
      <c r="U507" s="1639"/>
      <c r="V507" s="1566"/>
      <c r="W507" s="1639"/>
      <c r="X507" s="1566"/>
      <c r="Y507" s="1648"/>
      <c r="Z507" s="10"/>
      <c r="AA507" s="105"/>
      <c r="AB507" s="1635"/>
      <c r="AC507" s="1592"/>
      <c r="AD507" s="1635"/>
      <c r="AE507" s="1592"/>
      <c r="AF507" s="1635"/>
      <c r="AG507" s="1592"/>
      <c r="AH507" s="1636"/>
      <c r="AI507" s="1592"/>
      <c r="AJ507" s="1636"/>
      <c r="AK507" s="1592"/>
      <c r="AL507" s="1631"/>
    </row>
    <row r="508" spans="1:43">
      <c r="A508" s="90"/>
      <c r="B508" s="1123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105"/>
      <c r="P508" s="1592"/>
      <c r="R508" s="1592"/>
      <c r="T508" s="1565"/>
      <c r="U508" s="1637"/>
      <c r="V508" s="1568"/>
      <c r="W508" s="1637"/>
      <c r="X508" s="1568"/>
      <c r="Y508" s="1648"/>
      <c r="Z508" s="10"/>
      <c r="AA508" s="105"/>
      <c r="AB508" s="1635"/>
      <c r="AC508" s="1592"/>
      <c r="AD508" s="1635"/>
      <c r="AE508" s="1592"/>
      <c r="AF508" s="1635"/>
      <c r="AG508" s="1592"/>
      <c r="AH508" s="1636"/>
      <c r="AI508" s="1592"/>
      <c r="AJ508" s="1636"/>
      <c r="AK508" s="1592"/>
      <c r="AL508" s="1631"/>
    </row>
    <row r="509" spans="1:43">
      <c r="A509" s="90"/>
      <c r="B509" s="1063" t="s">
        <v>306</v>
      </c>
      <c r="C509" s="90"/>
      <c r="D509" s="90"/>
      <c r="E509" s="90"/>
      <c r="F509" s="978"/>
      <c r="G509" s="978"/>
      <c r="H509" s="978"/>
      <c r="I509" s="90"/>
      <c r="J509" s="90"/>
      <c r="K509" s="978"/>
      <c r="L509" s="90"/>
      <c r="M509" s="90"/>
      <c r="P509" s="1592"/>
      <c r="R509" s="1592"/>
      <c r="T509" s="535"/>
      <c r="U509" s="390"/>
      <c r="V509" s="535"/>
      <c r="W509" s="1727"/>
      <c r="X509" s="1521"/>
      <c r="Y509" s="1648"/>
      <c r="Z509" s="10"/>
      <c r="AA509" s="105"/>
      <c r="AB509" s="1635"/>
      <c r="AC509" s="1592"/>
      <c r="AD509" s="1635"/>
      <c r="AE509" s="1592"/>
      <c r="AF509" s="1635"/>
      <c r="AG509" s="1592"/>
      <c r="AH509" s="1636"/>
      <c r="AI509" s="1592"/>
      <c r="AJ509" s="1636"/>
      <c r="AK509" s="1592"/>
      <c r="AL509" s="1631"/>
    </row>
    <row r="510" spans="1:43">
      <c r="A510" s="90"/>
      <c r="B510" s="1123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P510" s="1592"/>
      <c r="R510" s="1592"/>
      <c r="T510" s="1570"/>
      <c r="U510" s="1638"/>
      <c r="V510" s="1570"/>
      <c r="W510" s="1638"/>
      <c r="X510" s="1570"/>
      <c r="Y510" s="1631"/>
      <c r="AB510" s="1635"/>
      <c r="AC510" s="1592"/>
      <c r="AD510" s="1635"/>
      <c r="AE510" s="1592"/>
      <c r="AF510" s="1635"/>
      <c r="AG510" s="1592"/>
      <c r="AH510" s="1636"/>
      <c r="AI510" s="1592"/>
      <c r="AJ510" s="1636"/>
      <c r="AK510" s="1592"/>
      <c r="AL510" s="1631"/>
    </row>
    <row r="511" spans="1:43" ht="15.6">
      <c r="A511" s="90"/>
      <c r="B511" s="1123"/>
      <c r="C511" s="1323" t="s">
        <v>305</v>
      </c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P511" s="1592"/>
      <c r="R511" s="1592"/>
      <c r="T511" s="1592"/>
      <c r="U511" s="1636"/>
      <c r="V511" s="1592"/>
      <c r="W511" s="1636"/>
      <c r="X511" s="1592"/>
      <c r="Y511" s="1631"/>
      <c r="AB511" s="1635"/>
      <c r="AC511" s="1592"/>
      <c r="AD511" s="1635"/>
      <c r="AE511" s="1592"/>
      <c r="AF511" s="1635"/>
      <c r="AG511" s="1592"/>
      <c r="AH511" s="1636"/>
      <c r="AI511" s="1592"/>
      <c r="AJ511" s="1636"/>
      <c r="AK511" s="1592"/>
      <c r="AL511" s="1631"/>
    </row>
    <row r="512" spans="1:43">
      <c r="A512" s="90"/>
      <c r="B512" s="1123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P512" s="1592"/>
      <c r="R512" s="1592"/>
      <c r="T512" s="1592"/>
      <c r="U512" s="1636"/>
      <c r="V512" s="1592"/>
      <c r="W512" s="1636"/>
      <c r="X512" s="1592"/>
      <c r="Y512" s="1631"/>
      <c r="AO512" s="105"/>
    </row>
    <row r="513" spans="1:42">
      <c r="A513" s="978" t="s">
        <v>439</v>
      </c>
      <c r="B513" s="978"/>
      <c r="C513" s="1162"/>
      <c r="D513" s="90"/>
      <c r="E513" s="1163" t="s">
        <v>162</v>
      </c>
      <c r="F513" s="90"/>
      <c r="G513" s="90"/>
      <c r="H513" s="1164" t="s">
        <v>879</v>
      </c>
      <c r="I513" s="90"/>
      <c r="J513" s="1165"/>
      <c r="K513" s="90"/>
      <c r="L513" s="90"/>
      <c r="M513" s="90"/>
      <c r="P513" s="1592"/>
      <c r="R513" s="1592"/>
      <c r="T513" s="1592"/>
      <c r="U513" s="1636"/>
      <c r="V513" s="1592"/>
      <c r="W513" s="1636"/>
      <c r="X513" s="1592"/>
      <c r="Y513" s="1631"/>
    </row>
    <row r="514" spans="1:42" ht="15" thickBot="1">
      <c r="A514" s="1063"/>
      <c r="B514" s="1063"/>
      <c r="C514" s="90"/>
      <c r="D514" s="90"/>
      <c r="E514" s="90"/>
      <c r="F514" s="978"/>
      <c r="G514" s="978"/>
      <c r="H514" s="978"/>
      <c r="I514" s="1386"/>
      <c r="J514" s="90"/>
      <c r="K514" s="978"/>
      <c r="L514" s="90"/>
      <c r="M514" s="90"/>
      <c r="P514" s="1592"/>
      <c r="R514" s="1592"/>
      <c r="T514" s="1592"/>
      <c r="U514" s="1636"/>
      <c r="V514" s="1592"/>
      <c r="W514" s="1636"/>
      <c r="X514" s="1592"/>
      <c r="Y514" s="1631"/>
    </row>
    <row r="515" spans="1:42">
      <c r="A515" s="380" t="s">
        <v>2</v>
      </c>
      <c r="B515" s="381" t="s">
        <v>3</v>
      </c>
      <c r="C515" s="382" t="s">
        <v>4</v>
      </c>
      <c r="D515" s="257" t="s">
        <v>61</v>
      </c>
      <c r="E515" s="112"/>
      <c r="F515" s="112"/>
      <c r="G515" s="112"/>
      <c r="H515" s="112"/>
      <c r="I515" s="112"/>
      <c r="J515" s="112"/>
      <c r="K515" s="112"/>
      <c r="L515" s="242"/>
      <c r="M515" s="90"/>
      <c r="N515" s="1661" t="s">
        <v>613</v>
      </c>
      <c r="R515" s="1163" t="s">
        <v>162</v>
      </c>
      <c r="AB515" s="1635"/>
      <c r="AC515" s="1592"/>
      <c r="AD515" s="1635"/>
      <c r="AE515" s="1592"/>
      <c r="AF515" s="1635"/>
      <c r="AG515" s="1592"/>
      <c r="AH515" s="1636"/>
      <c r="AI515" s="1592"/>
      <c r="AJ515" s="1636"/>
      <c r="AK515" s="1592"/>
      <c r="AL515" s="1631"/>
    </row>
    <row r="516" spans="1:42" ht="16.2" thickBot="1">
      <c r="A516" s="383" t="s">
        <v>5</v>
      </c>
      <c r="B516" s="90"/>
      <c r="C516" s="384" t="s">
        <v>63</v>
      </c>
      <c r="D516" s="962"/>
      <c r="E516" s="998"/>
      <c r="F516" s="998"/>
      <c r="G516" s="998"/>
      <c r="H516" s="998"/>
      <c r="I516" s="998"/>
      <c r="J516" s="998"/>
      <c r="K516" s="998"/>
      <c r="L516" s="999"/>
      <c r="M516" s="90"/>
      <c r="N516" s="1662" t="s">
        <v>614</v>
      </c>
      <c r="Q516" s="546" t="s">
        <v>615</v>
      </c>
      <c r="U516" t="s">
        <v>616</v>
      </c>
      <c r="AB516" s="1635"/>
      <c r="AC516" s="1592"/>
      <c r="AD516" s="1635"/>
      <c r="AE516" s="1592"/>
      <c r="AF516" s="1635"/>
      <c r="AG516" s="1592"/>
      <c r="AH516" s="1636"/>
      <c r="AI516" s="1592"/>
      <c r="AJ516" s="1636"/>
      <c r="AK516" s="1592"/>
      <c r="AL516" s="1631"/>
    </row>
    <row r="517" spans="1:42" ht="16.2" thickBot="1">
      <c r="A517" s="683" t="s">
        <v>376</v>
      </c>
      <c r="B517" s="112"/>
      <c r="C517" s="697"/>
      <c r="D517" s="1013" t="s">
        <v>375</v>
      </c>
      <c r="E517" s="761"/>
      <c r="F517" s="761"/>
      <c r="G517" s="761"/>
      <c r="H517" s="124"/>
      <c r="I517" s="124"/>
      <c r="J517" s="1341" t="s">
        <v>774</v>
      </c>
      <c r="K517" s="124"/>
      <c r="L517" s="111"/>
      <c r="M517" s="90"/>
      <c r="N517" s="2" t="s">
        <v>618</v>
      </c>
      <c r="P517" s="1663"/>
      <c r="Q517" s="1663"/>
      <c r="R517" s="183" t="s">
        <v>617</v>
      </c>
      <c r="S517" s="1663"/>
      <c r="T517" s="1663"/>
      <c r="U517" s="1663"/>
      <c r="Y517" s="286" t="s">
        <v>605</v>
      </c>
      <c r="Z517" s="1664"/>
      <c r="AL517" s="286" t="s">
        <v>605</v>
      </c>
      <c r="AM517" s="1623"/>
    </row>
    <row r="518" spans="1:42" ht="15" thickBot="1">
      <c r="A518" s="257"/>
      <c r="B518" s="370" t="s">
        <v>182</v>
      </c>
      <c r="C518" s="242"/>
      <c r="D518" s="231" t="s">
        <v>112</v>
      </c>
      <c r="E518" s="1014" t="s">
        <v>113</v>
      </c>
      <c r="F518" s="848" t="s">
        <v>114</v>
      </c>
      <c r="G518" s="385" t="s">
        <v>112</v>
      </c>
      <c r="H518" s="165" t="s">
        <v>113</v>
      </c>
      <c r="I518" s="166" t="s">
        <v>114</v>
      </c>
      <c r="J518" s="385" t="s">
        <v>112</v>
      </c>
      <c r="K518" s="165" t="s">
        <v>113</v>
      </c>
      <c r="L518" s="166" t="s">
        <v>114</v>
      </c>
      <c r="M518" s="90"/>
      <c r="N518" s="286" t="s">
        <v>627</v>
      </c>
      <c r="O518" s="1624" t="s">
        <v>606</v>
      </c>
      <c r="P518" s="1625"/>
      <c r="Q518" s="1624" t="s">
        <v>607</v>
      </c>
      <c r="R518" s="1625"/>
      <c r="S518" s="1624" t="s">
        <v>612</v>
      </c>
      <c r="T518" s="1625"/>
      <c r="U518" s="1624" t="s">
        <v>609</v>
      </c>
      <c r="V518" s="1625"/>
      <c r="W518" s="1624" t="s">
        <v>610</v>
      </c>
      <c r="X518" s="1625"/>
      <c r="Y518" s="1626" t="s">
        <v>529</v>
      </c>
      <c r="Z518" s="57"/>
      <c r="AA518" s="1714" t="s">
        <v>112</v>
      </c>
      <c r="AB518" s="1713" t="s">
        <v>606</v>
      </c>
      <c r="AC518" s="1625"/>
      <c r="AD518" s="1624" t="s">
        <v>607</v>
      </c>
      <c r="AE518" s="1625"/>
      <c r="AF518" s="1624" t="s">
        <v>608</v>
      </c>
      <c r="AG518" s="1625"/>
      <c r="AH518" s="1624" t="s">
        <v>609</v>
      </c>
      <c r="AI518" s="1625"/>
      <c r="AJ518" s="1624" t="s">
        <v>610</v>
      </c>
      <c r="AK518" s="1625"/>
      <c r="AL518" s="1626" t="s">
        <v>529</v>
      </c>
      <c r="AM518" s="46"/>
    </row>
    <row r="519" spans="1:42" ht="15" thickBot="1">
      <c r="A519" s="1125" t="s">
        <v>540</v>
      </c>
      <c r="B519" s="285" t="s">
        <v>352</v>
      </c>
      <c r="C519" s="419">
        <v>80</v>
      </c>
      <c r="D519" s="132" t="s">
        <v>175</v>
      </c>
      <c r="E519" s="245">
        <v>112.27</v>
      </c>
      <c r="F519" s="2082">
        <v>86.1</v>
      </c>
      <c r="G519" s="1229" t="s">
        <v>199</v>
      </c>
      <c r="H519" s="2669">
        <v>5.9800000000000001E-3</v>
      </c>
      <c r="I519" s="2670">
        <v>5.9800000000000001E-3</v>
      </c>
      <c r="J519" s="1030" t="s">
        <v>100</v>
      </c>
      <c r="K519" s="990">
        <v>1</v>
      </c>
      <c r="L519" s="1031">
        <v>1</v>
      </c>
      <c r="M519" s="90"/>
      <c r="N519" s="1657" t="s">
        <v>434</v>
      </c>
      <c r="O519" s="1658" t="s">
        <v>113</v>
      </c>
      <c r="P519" s="1659" t="s">
        <v>114</v>
      </c>
      <c r="Q519" s="1658" t="s">
        <v>113</v>
      </c>
      <c r="R519" s="1659" t="s">
        <v>114</v>
      </c>
      <c r="S519" s="1658" t="s">
        <v>113</v>
      </c>
      <c r="T519" s="1659" t="s">
        <v>114</v>
      </c>
      <c r="U519" s="1658" t="s">
        <v>113</v>
      </c>
      <c r="V519" s="1660" t="s">
        <v>114</v>
      </c>
      <c r="W519" s="1658" t="s">
        <v>113</v>
      </c>
      <c r="X519" s="1659" t="s">
        <v>114</v>
      </c>
      <c r="Y519" s="1665" t="s">
        <v>113</v>
      </c>
      <c r="Z519" s="1666" t="s">
        <v>114</v>
      </c>
      <c r="AA519" s="72" t="s">
        <v>59</v>
      </c>
      <c r="AB519" s="1622" t="s">
        <v>113</v>
      </c>
      <c r="AC519" s="1627" t="s">
        <v>114</v>
      </c>
      <c r="AD519" s="1622" t="s">
        <v>113</v>
      </c>
      <c r="AE519" s="1627" t="s">
        <v>114</v>
      </c>
      <c r="AF519" s="1622" t="s">
        <v>113</v>
      </c>
      <c r="AG519" s="1627" t="s">
        <v>114</v>
      </c>
      <c r="AH519" s="1622" t="s">
        <v>113</v>
      </c>
      <c r="AI519" s="1627" t="s">
        <v>114</v>
      </c>
      <c r="AJ519" s="1622" t="s">
        <v>113</v>
      </c>
      <c r="AK519" s="1627" t="s">
        <v>114</v>
      </c>
      <c r="AL519" s="1628" t="s">
        <v>113</v>
      </c>
      <c r="AM519" s="1629" t="s">
        <v>114</v>
      </c>
    </row>
    <row r="520" spans="1:42">
      <c r="A520" s="202" t="s">
        <v>749</v>
      </c>
      <c r="B520" s="266" t="s">
        <v>174</v>
      </c>
      <c r="C520" s="275" t="s">
        <v>450</v>
      </c>
      <c r="D520" s="198" t="s">
        <v>44</v>
      </c>
      <c r="E520" s="1387">
        <v>154.66999999999999</v>
      </c>
      <c r="F520" s="2081">
        <v>116</v>
      </c>
      <c r="G520" s="1020" t="s">
        <v>53</v>
      </c>
      <c r="H520" s="736">
        <v>1.5</v>
      </c>
      <c r="I520" s="1011">
        <v>1.5</v>
      </c>
      <c r="J520" s="199" t="s">
        <v>88</v>
      </c>
      <c r="K520" s="1032">
        <v>66</v>
      </c>
      <c r="L520" s="251"/>
      <c r="M520" s="90"/>
      <c r="N520" s="607" t="s">
        <v>154</v>
      </c>
      <c r="O520" s="1652">
        <f>C523</f>
        <v>40</v>
      </c>
      <c r="P520" s="1575">
        <f>C523</f>
        <v>40</v>
      </c>
      <c r="Q520" s="1652">
        <f>C534</f>
        <v>40</v>
      </c>
      <c r="R520" s="1575">
        <f>C534</f>
        <v>40</v>
      </c>
      <c r="S520" s="1652">
        <f>C542</f>
        <v>20</v>
      </c>
      <c r="T520" s="1575">
        <f>C542</f>
        <v>20</v>
      </c>
      <c r="U520" s="1633">
        <f t="shared" ref="U520:U527" si="370">O520+Q520</f>
        <v>80</v>
      </c>
      <c r="V520" s="1576">
        <f t="shared" ref="V520:V527" si="371">P520+R520</f>
        <v>80</v>
      </c>
      <c r="W520" s="1632">
        <f t="shared" ref="W520:W527" si="372">Q520+S520</f>
        <v>60</v>
      </c>
      <c r="X520" s="1572">
        <f t="shared" ref="X520:X527" si="373">R520+T520</f>
        <v>60</v>
      </c>
      <c r="Y520" s="1728">
        <f t="shared" ref="Y520:Y527" si="374">O520+Q520+S520</f>
        <v>100</v>
      </c>
      <c r="Z520" s="619">
        <f t="shared" ref="Z520:Z527" si="375">P520+R520+T520</f>
        <v>100</v>
      </c>
      <c r="AA520" s="190" t="s">
        <v>397</v>
      </c>
      <c r="AB520" s="1632"/>
      <c r="AC520" s="1606"/>
      <c r="AD520" s="1632"/>
      <c r="AE520" s="1603"/>
      <c r="AF520" s="1632"/>
      <c r="AG520" s="1604"/>
      <c r="AH520" s="1633">
        <f t="shared" ref="AH520:AH523" si="376">AB520+AD520</f>
        <v>0</v>
      </c>
      <c r="AI520" s="1576">
        <f t="shared" ref="AI520:AI523" si="377">AC520+AE520</f>
        <v>0</v>
      </c>
      <c r="AJ520" s="1630">
        <f t="shared" ref="AJ520:AJ523" si="378">AD520+AF520</f>
        <v>0</v>
      </c>
      <c r="AK520" s="1605">
        <f t="shared" ref="AK520:AK523" si="379">AE520+AG520</f>
        <v>0</v>
      </c>
      <c r="AL520" s="1645">
        <f t="shared" ref="AL520:AL523" si="380">AB520+AD520+AF520</f>
        <v>0</v>
      </c>
      <c r="AM520" s="616">
        <f t="shared" ref="AM520:AM523" si="381">AC520+AE520+AG520</f>
        <v>0</v>
      </c>
    </row>
    <row r="521" spans="1:42" ht="15" thickBot="1">
      <c r="A521" s="202" t="s">
        <v>561</v>
      </c>
      <c r="B521" s="266" t="s">
        <v>774</v>
      </c>
      <c r="C521" s="725">
        <v>200</v>
      </c>
      <c r="D521" s="198" t="s">
        <v>192</v>
      </c>
      <c r="E521" s="738">
        <v>13.938000000000001</v>
      </c>
      <c r="F521" s="739">
        <v>11.615</v>
      </c>
      <c r="G521" s="2504" t="s">
        <v>567</v>
      </c>
      <c r="H521" s="249"/>
      <c r="I521" s="251">
        <v>1.43</v>
      </c>
      <c r="J521" s="1019" t="s">
        <v>49</v>
      </c>
      <c r="K521" s="247">
        <v>7</v>
      </c>
      <c r="L521" s="270">
        <v>7</v>
      </c>
      <c r="M521" s="90"/>
      <c r="N521" s="607" t="s">
        <v>153</v>
      </c>
      <c r="O521" s="1653">
        <f>C522</f>
        <v>50</v>
      </c>
      <c r="P521" s="1577">
        <f>C522</f>
        <v>50</v>
      </c>
      <c r="Q521" s="1655">
        <f>H528+C533</f>
        <v>90.5</v>
      </c>
      <c r="R521" s="1601">
        <f>I528+C533</f>
        <v>90.5</v>
      </c>
      <c r="S521" s="1653"/>
      <c r="T521" s="1577"/>
      <c r="U521" s="1633">
        <f t="shared" si="370"/>
        <v>140.5</v>
      </c>
      <c r="V521" s="1576">
        <f t="shared" si="371"/>
        <v>140.5</v>
      </c>
      <c r="W521" s="1632">
        <f t="shared" si="372"/>
        <v>90.5</v>
      </c>
      <c r="X521" s="1572">
        <f t="shared" si="373"/>
        <v>90.5</v>
      </c>
      <c r="Y521" s="1728">
        <f t="shared" si="374"/>
        <v>140.5</v>
      </c>
      <c r="Z521" s="619">
        <f t="shared" si="375"/>
        <v>140.5</v>
      </c>
      <c r="AA521" s="190" t="s">
        <v>62</v>
      </c>
      <c r="AB521" s="1632"/>
      <c r="AC521" s="1607"/>
      <c r="AD521" s="1632"/>
      <c r="AE521" s="1603"/>
      <c r="AF521" s="1632"/>
      <c r="AG521" s="1604"/>
      <c r="AH521" s="1633">
        <f t="shared" si="376"/>
        <v>0</v>
      </c>
      <c r="AI521" s="1576">
        <f t="shared" si="377"/>
        <v>0</v>
      </c>
      <c r="AJ521" s="1630">
        <f t="shared" si="378"/>
        <v>0</v>
      </c>
      <c r="AK521" s="1605">
        <f t="shared" si="379"/>
        <v>0</v>
      </c>
      <c r="AL521" s="1645">
        <f t="shared" si="380"/>
        <v>0</v>
      </c>
      <c r="AM521" s="616">
        <f t="shared" si="381"/>
        <v>0</v>
      </c>
    </row>
    <row r="522" spans="1:42" ht="15" thickBot="1">
      <c r="A522" s="202" t="s">
        <v>9</v>
      </c>
      <c r="B522" s="266" t="s">
        <v>10</v>
      </c>
      <c r="C522" s="725">
        <v>50</v>
      </c>
      <c r="D522" s="263" t="s">
        <v>106</v>
      </c>
      <c r="E522" s="1132">
        <v>6.96</v>
      </c>
      <c r="F522" s="739">
        <v>6.96</v>
      </c>
      <c r="G522" s="385" t="s">
        <v>365</v>
      </c>
      <c r="H522" s="124"/>
      <c r="I522" s="111"/>
      <c r="J522" s="199" t="s">
        <v>88</v>
      </c>
      <c r="K522" s="1033">
        <v>145</v>
      </c>
      <c r="L522" s="251"/>
      <c r="M522" s="90"/>
      <c r="N522" s="75" t="s">
        <v>86</v>
      </c>
      <c r="O522" s="1653"/>
      <c r="P522" s="1578"/>
      <c r="Q522" s="1653">
        <f>H535</f>
        <v>1.5</v>
      </c>
      <c r="R522" s="1578">
        <f>I535</f>
        <v>1.5</v>
      </c>
      <c r="S522" s="1653">
        <f>H543</f>
        <v>4.4000000000000004</v>
      </c>
      <c r="T522" s="1578">
        <f>I543</f>
        <v>4.4000000000000004</v>
      </c>
      <c r="U522" s="1633">
        <f t="shared" si="370"/>
        <v>1.5</v>
      </c>
      <c r="V522" s="1576">
        <f t="shared" si="371"/>
        <v>1.5</v>
      </c>
      <c r="W522" s="1632">
        <f t="shared" si="372"/>
        <v>5.9</v>
      </c>
      <c r="X522" s="1572">
        <f t="shared" si="373"/>
        <v>5.9</v>
      </c>
      <c r="Y522" s="1728">
        <f t="shared" si="374"/>
        <v>5.9</v>
      </c>
      <c r="Z522" s="619">
        <f t="shared" si="375"/>
        <v>5.9</v>
      </c>
      <c r="AA522" s="134" t="s">
        <v>64</v>
      </c>
      <c r="AB522" s="1632"/>
      <c r="AC522" s="1608"/>
      <c r="AD522" s="1632"/>
      <c r="AE522" s="1603"/>
      <c r="AF522" s="1632"/>
      <c r="AG522" s="1604"/>
      <c r="AH522" s="1633">
        <f t="shared" si="376"/>
        <v>0</v>
      </c>
      <c r="AI522" s="1576">
        <f t="shared" si="377"/>
        <v>0</v>
      </c>
      <c r="AJ522" s="1630">
        <f t="shared" si="378"/>
        <v>0</v>
      </c>
      <c r="AK522" s="1605">
        <f t="shared" si="379"/>
        <v>0</v>
      </c>
      <c r="AL522" s="1645">
        <f t="shared" si="380"/>
        <v>0</v>
      </c>
      <c r="AM522" s="616">
        <f t="shared" si="381"/>
        <v>0</v>
      </c>
    </row>
    <row r="523" spans="1:42" ht="15" thickBot="1">
      <c r="A523" s="202" t="s">
        <v>9</v>
      </c>
      <c r="B523" s="266" t="s">
        <v>575</v>
      </c>
      <c r="C523" s="275">
        <v>40</v>
      </c>
      <c r="D523" s="199" t="s">
        <v>97</v>
      </c>
      <c r="E523" s="249">
        <v>10.199999999999999</v>
      </c>
      <c r="F523" s="251">
        <v>10.199999999999999</v>
      </c>
      <c r="G523" s="385" t="s">
        <v>112</v>
      </c>
      <c r="H523" s="165" t="s">
        <v>113</v>
      </c>
      <c r="I523" s="166" t="s">
        <v>114</v>
      </c>
      <c r="J523" s="1432" t="s">
        <v>500</v>
      </c>
      <c r="K523" s="1462">
        <v>7.5</v>
      </c>
      <c r="L523" s="1421">
        <v>7</v>
      </c>
      <c r="M523" s="90"/>
      <c r="N523" s="76" t="s">
        <v>155</v>
      </c>
      <c r="O523" s="1654">
        <f t="shared" ref="O523:T523" si="382">AB561</f>
        <v>0</v>
      </c>
      <c r="P523" s="1580">
        <f t="shared" si="382"/>
        <v>0</v>
      </c>
      <c r="Q523" s="1654">
        <f t="shared" si="382"/>
        <v>43.5</v>
      </c>
      <c r="R523" s="1580">
        <f t="shared" si="382"/>
        <v>43.5</v>
      </c>
      <c r="S523" s="1654">
        <f t="shared" si="382"/>
        <v>13.59</v>
      </c>
      <c r="T523" s="1580">
        <f t="shared" si="382"/>
        <v>13.59</v>
      </c>
      <c r="U523" s="1633">
        <f t="shared" si="370"/>
        <v>43.5</v>
      </c>
      <c r="V523" s="1576">
        <f t="shared" si="371"/>
        <v>43.5</v>
      </c>
      <c r="W523" s="1632">
        <f t="shared" si="372"/>
        <v>57.09</v>
      </c>
      <c r="X523" s="1572">
        <f t="shared" si="373"/>
        <v>57.09</v>
      </c>
      <c r="Y523" s="1728">
        <f t="shared" si="374"/>
        <v>57.09</v>
      </c>
      <c r="Z523" s="619">
        <f t="shared" si="375"/>
        <v>57.09</v>
      </c>
      <c r="AA523" s="134" t="s">
        <v>66</v>
      </c>
      <c r="AB523" s="1632"/>
      <c r="AC523" s="1609"/>
      <c r="AD523" s="1632"/>
      <c r="AE523" s="1603"/>
      <c r="AF523" s="1632"/>
      <c r="AG523" s="1604"/>
      <c r="AH523" s="1633">
        <f t="shared" si="376"/>
        <v>0</v>
      </c>
      <c r="AI523" s="1576">
        <f t="shared" si="377"/>
        <v>0</v>
      </c>
      <c r="AJ523" s="1630">
        <f t="shared" si="378"/>
        <v>0</v>
      </c>
      <c r="AK523" s="1605">
        <f t="shared" si="379"/>
        <v>0</v>
      </c>
      <c r="AL523" s="1645">
        <f t="shared" si="380"/>
        <v>0</v>
      </c>
      <c r="AM523" s="616">
        <f t="shared" si="381"/>
        <v>0</v>
      </c>
    </row>
    <row r="524" spans="1:42" ht="15" thickBot="1">
      <c r="A524" s="1906" t="s">
        <v>251</v>
      </c>
      <c r="B524" s="1935"/>
      <c r="C524" s="1866">
        <f>C523+C522+C521+C519+55+155</f>
        <v>580</v>
      </c>
      <c r="D524" s="48"/>
      <c r="E524" s="32"/>
      <c r="F524" s="32"/>
      <c r="G524" s="2671" t="s">
        <v>58</v>
      </c>
      <c r="H524" s="1365">
        <v>90.4</v>
      </c>
      <c r="I524" s="1225">
        <v>80</v>
      </c>
      <c r="J524" s="962"/>
      <c r="K524" s="998"/>
      <c r="L524" s="999"/>
      <c r="M524" s="90"/>
      <c r="N524" s="607" t="s">
        <v>117</v>
      </c>
      <c r="O524" s="1653"/>
      <c r="P524" s="1575"/>
      <c r="Q524" s="1653"/>
      <c r="R524" s="1575"/>
      <c r="S524" s="1653"/>
      <c r="T524" s="1575"/>
      <c r="U524" s="1633">
        <f t="shared" si="370"/>
        <v>0</v>
      </c>
      <c r="V524" s="1576">
        <f t="shared" si="371"/>
        <v>0</v>
      </c>
      <c r="W524" s="1632">
        <f t="shared" si="372"/>
        <v>0</v>
      </c>
      <c r="X524" s="1572">
        <f t="shared" si="373"/>
        <v>0</v>
      </c>
      <c r="Y524" s="1728">
        <f t="shared" si="374"/>
        <v>0</v>
      </c>
      <c r="Z524" s="619">
        <f t="shared" si="375"/>
        <v>0</v>
      </c>
      <c r="AA524" s="134" t="s">
        <v>151</v>
      </c>
      <c r="AB524" s="1632"/>
      <c r="AC524" s="1608"/>
      <c r="AD524" s="1632"/>
      <c r="AE524" s="1603"/>
      <c r="AF524" s="1632"/>
      <c r="AG524" s="1604"/>
      <c r="AH524" s="1633">
        <f t="shared" ref="AH524:AH536" si="383">AB524+AD524</f>
        <v>0</v>
      </c>
      <c r="AI524" s="1576">
        <f t="shared" ref="AI524:AI536" si="384">AC524+AE524</f>
        <v>0</v>
      </c>
      <c r="AJ524" s="1630">
        <f t="shared" ref="AJ524:AJ536" si="385">AD524+AF524</f>
        <v>0</v>
      </c>
      <c r="AK524" s="1605">
        <f t="shared" ref="AK524:AK536" si="386">AE524+AG524</f>
        <v>0</v>
      </c>
      <c r="AL524" s="1645">
        <f t="shared" ref="AL524:AL536" si="387">AB524+AD524+AF524</f>
        <v>0</v>
      </c>
      <c r="AM524" s="616">
        <f t="shared" ref="AM524:AM536" si="388">AC524+AE524+AG524</f>
        <v>0</v>
      </c>
      <c r="AO524" s="10"/>
      <c r="AP524" s="10"/>
    </row>
    <row r="525" spans="1:42" ht="15" thickBot="1">
      <c r="A525" s="605"/>
      <c r="B525" s="370" t="s">
        <v>142</v>
      </c>
      <c r="C525" s="242"/>
      <c r="D525" s="2868" t="s">
        <v>139</v>
      </c>
      <c r="E525" s="112"/>
      <c r="F525" s="242"/>
      <c r="G525" s="2869" t="s">
        <v>505</v>
      </c>
      <c r="H525" s="112"/>
      <c r="I525" s="242"/>
      <c r="J525" s="1268" t="s">
        <v>461</v>
      </c>
      <c r="K525" s="124"/>
      <c r="L525" s="111"/>
      <c r="M525" s="90"/>
      <c r="N525" s="485" t="s">
        <v>44</v>
      </c>
      <c r="O525" s="1654">
        <f>E520</f>
        <v>154.66999999999999</v>
      </c>
      <c r="P525" s="1579">
        <f>F520</f>
        <v>116</v>
      </c>
      <c r="Q525" s="1653">
        <f>E529</f>
        <v>40</v>
      </c>
      <c r="R525" s="1578">
        <f>F529</f>
        <v>30</v>
      </c>
      <c r="S525" s="1744">
        <f>E541</f>
        <v>30.8</v>
      </c>
      <c r="T525" s="1579">
        <f>F541</f>
        <v>21.63</v>
      </c>
      <c r="U525" s="1633">
        <f t="shared" si="370"/>
        <v>194.67</v>
      </c>
      <c r="V525" s="1576">
        <f t="shared" si="371"/>
        <v>146</v>
      </c>
      <c r="W525" s="1632">
        <f t="shared" si="372"/>
        <v>70.8</v>
      </c>
      <c r="X525" s="1572">
        <f t="shared" si="373"/>
        <v>51.629999999999995</v>
      </c>
      <c r="Y525" s="1728">
        <f t="shared" si="374"/>
        <v>225.47</v>
      </c>
      <c r="Z525" s="619">
        <f t="shared" si="375"/>
        <v>167.63</v>
      </c>
      <c r="AA525" s="134" t="s">
        <v>145</v>
      </c>
      <c r="AB525" s="1632"/>
      <c r="AC525" s="1608"/>
      <c r="AD525" s="1632">
        <f>E528</f>
        <v>64.38</v>
      </c>
      <c r="AE525" s="1603">
        <f>F528</f>
        <v>51.5</v>
      </c>
      <c r="AF525" s="1632">
        <f>E542</f>
        <v>164.41</v>
      </c>
      <c r="AG525" s="1604">
        <f>F542</f>
        <v>135.33000000000001</v>
      </c>
      <c r="AH525" s="1633">
        <f t="shared" si="383"/>
        <v>64.38</v>
      </c>
      <c r="AI525" s="1576">
        <f t="shared" si="384"/>
        <v>51.5</v>
      </c>
      <c r="AJ525" s="1630">
        <f t="shared" si="385"/>
        <v>228.79</v>
      </c>
      <c r="AK525" s="1605">
        <f t="shared" si="386"/>
        <v>186.83</v>
      </c>
      <c r="AL525" s="1645">
        <f t="shared" si="387"/>
        <v>228.79</v>
      </c>
      <c r="AM525" s="616">
        <f t="shared" si="388"/>
        <v>186.83</v>
      </c>
      <c r="AO525" s="10"/>
      <c r="AP525" s="10"/>
    </row>
    <row r="526" spans="1:42" ht="15" thickBot="1">
      <c r="A526" s="1856" t="s">
        <v>548</v>
      </c>
      <c r="B526" s="266" t="s">
        <v>324</v>
      </c>
      <c r="C526" s="179">
        <v>80</v>
      </c>
      <c r="D526" s="1293" t="s">
        <v>138</v>
      </c>
      <c r="E526" s="998"/>
      <c r="F526" s="999"/>
      <c r="G526" s="431" t="s">
        <v>112</v>
      </c>
      <c r="H526" s="243" t="s">
        <v>113</v>
      </c>
      <c r="I526" s="244" t="s">
        <v>114</v>
      </c>
      <c r="J526" s="1269" t="s">
        <v>112</v>
      </c>
      <c r="K526" s="1209" t="s">
        <v>113</v>
      </c>
      <c r="L526" s="1270" t="s">
        <v>114</v>
      </c>
      <c r="M526" s="90"/>
      <c r="N526" s="79" t="s">
        <v>74</v>
      </c>
      <c r="O526" s="1653">
        <f t="shared" ref="O526:T526" si="389">AB532</f>
        <v>104.33800000000001</v>
      </c>
      <c r="P526" s="1581">
        <f t="shared" si="389"/>
        <v>91.614999999999995</v>
      </c>
      <c r="Q526" s="1653">
        <f t="shared" si="389"/>
        <v>179.28</v>
      </c>
      <c r="R526" s="1581">
        <f t="shared" si="389"/>
        <v>151.5</v>
      </c>
      <c r="S526" s="1653">
        <f t="shared" si="389"/>
        <v>164.41</v>
      </c>
      <c r="T526" s="1581">
        <f t="shared" si="389"/>
        <v>135.33000000000001</v>
      </c>
      <c r="U526" s="1633">
        <f t="shared" si="370"/>
        <v>283.61799999999999</v>
      </c>
      <c r="V526" s="1576">
        <f t="shared" si="371"/>
        <v>243.11500000000001</v>
      </c>
      <c r="W526" s="1632">
        <f t="shared" si="372"/>
        <v>343.69</v>
      </c>
      <c r="X526" s="1572">
        <f t="shared" si="373"/>
        <v>286.83000000000004</v>
      </c>
      <c r="Y526" s="1728">
        <f t="shared" si="374"/>
        <v>448.02800000000002</v>
      </c>
      <c r="Z526" s="619">
        <f t="shared" si="375"/>
        <v>378.44500000000005</v>
      </c>
      <c r="AA526" s="134" t="s">
        <v>95</v>
      </c>
      <c r="AB526" s="1632">
        <f>E521</f>
        <v>13.938000000000001</v>
      </c>
      <c r="AC526" s="1621">
        <f>F521</f>
        <v>11.615</v>
      </c>
      <c r="AD526" s="1632">
        <f>E531</f>
        <v>12</v>
      </c>
      <c r="AE526" s="1603">
        <f>F531</f>
        <v>10</v>
      </c>
      <c r="AF526" s="1632"/>
      <c r="AG526" s="1604"/>
      <c r="AH526" s="1633">
        <f t="shared" si="383"/>
        <v>25.938000000000002</v>
      </c>
      <c r="AI526" s="1576">
        <f t="shared" si="384"/>
        <v>21.615000000000002</v>
      </c>
      <c r="AJ526" s="1630">
        <f t="shared" si="385"/>
        <v>12</v>
      </c>
      <c r="AK526" s="1605">
        <f t="shared" si="386"/>
        <v>10</v>
      </c>
      <c r="AL526" s="1645">
        <f t="shared" si="387"/>
        <v>25.938000000000002</v>
      </c>
      <c r="AM526" s="616">
        <f t="shared" si="388"/>
        <v>21.615000000000002</v>
      </c>
      <c r="AO526" s="10"/>
      <c r="AP526" s="10"/>
    </row>
    <row r="527" spans="1:42" ht="15" thickBot="1">
      <c r="A527" s="1460" t="s">
        <v>421</v>
      </c>
      <c r="B527" s="753" t="s">
        <v>139</v>
      </c>
      <c r="C527" s="976">
        <v>250</v>
      </c>
      <c r="D527" s="385" t="s">
        <v>112</v>
      </c>
      <c r="E527" s="165" t="s">
        <v>113</v>
      </c>
      <c r="F527" s="166" t="s">
        <v>114</v>
      </c>
      <c r="G527" s="132" t="s">
        <v>140</v>
      </c>
      <c r="H527" s="1185">
        <v>121</v>
      </c>
      <c r="I527" s="1187">
        <v>83.22</v>
      </c>
      <c r="J527" s="136" t="s">
        <v>462</v>
      </c>
      <c r="K527" s="139">
        <v>43.5</v>
      </c>
      <c r="L527" s="140">
        <v>43.5</v>
      </c>
      <c r="M527" s="90"/>
      <c r="N527" s="79" t="s">
        <v>783</v>
      </c>
      <c r="O527" s="1653">
        <f t="shared" ref="O527:T527" si="390">AB536</f>
        <v>6.96</v>
      </c>
      <c r="P527" s="1667">
        <f t="shared" si="390"/>
        <v>6.96</v>
      </c>
      <c r="Q527" s="1653">
        <f t="shared" si="390"/>
        <v>2.5</v>
      </c>
      <c r="R527" s="1581">
        <f t="shared" si="390"/>
        <v>2.5</v>
      </c>
      <c r="S527" s="1653">
        <f t="shared" si="390"/>
        <v>0</v>
      </c>
      <c r="T527" s="1581">
        <f t="shared" si="390"/>
        <v>0</v>
      </c>
      <c r="U527" s="1633">
        <f t="shared" si="370"/>
        <v>9.4600000000000009</v>
      </c>
      <c r="V527" s="1576">
        <f t="shared" si="371"/>
        <v>9.4600000000000009</v>
      </c>
      <c r="W527" s="1632">
        <f t="shared" si="372"/>
        <v>2.5</v>
      </c>
      <c r="X527" s="1572">
        <f t="shared" si="373"/>
        <v>2.5</v>
      </c>
      <c r="Y527" s="1728">
        <f t="shared" si="374"/>
        <v>9.4600000000000009</v>
      </c>
      <c r="Z527" s="619">
        <f t="shared" si="375"/>
        <v>9.4600000000000009</v>
      </c>
      <c r="AA527" s="134" t="s">
        <v>72</v>
      </c>
      <c r="AB527" s="1632"/>
      <c r="AC527" s="1608"/>
      <c r="AD527" s="1632">
        <f>E530</f>
        <v>12.5</v>
      </c>
      <c r="AE527" s="1603">
        <f>F530</f>
        <v>10</v>
      </c>
      <c r="AF527" s="1632"/>
      <c r="AG527" s="1604"/>
      <c r="AH527" s="1633">
        <f t="shared" si="383"/>
        <v>12.5</v>
      </c>
      <c r="AI527" s="1576">
        <f t="shared" si="384"/>
        <v>10</v>
      </c>
      <c r="AJ527" s="1630">
        <f t="shared" si="385"/>
        <v>12.5</v>
      </c>
      <c r="AK527" s="1605">
        <f t="shared" si="386"/>
        <v>10</v>
      </c>
      <c r="AL527" s="1645">
        <f t="shared" si="387"/>
        <v>12.5</v>
      </c>
      <c r="AM527" s="616">
        <f t="shared" si="388"/>
        <v>10</v>
      </c>
      <c r="AO527" s="10"/>
      <c r="AP527" s="10"/>
    </row>
    <row r="528" spans="1:42">
      <c r="A528" s="310" t="s">
        <v>747</v>
      </c>
      <c r="B528" s="2515" t="s">
        <v>138</v>
      </c>
      <c r="C528" s="386"/>
      <c r="D528" s="132" t="s">
        <v>111</v>
      </c>
      <c r="E528" s="131">
        <v>64.38</v>
      </c>
      <c r="F528" s="1187">
        <v>51.5</v>
      </c>
      <c r="G528" s="708" t="s">
        <v>85</v>
      </c>
      <c r="H528" s="1388">
        <v>20.5</v>
      </c>
      <c r="I528" s="1389">
        <v>20.5</v>
      </c>
      <c r="J528" s="199" t="s">
        <v>89</v>
      </c>
      <c r="K528" s="249">
        <v>6.76</v>
      </c>
      <c r="L528" s="251">
        <v>6.76</v>
      </c>
      <c r="M528" s="90"/>
      <c r="N528" s="2610" t="s">
        <v>784</v>
      </c>
      <c r="O528" s="2623">
        <f>O526+O527</f>
        <v>111.298</v>
      </c>
      <c r="P528" s="2623">
        <f>SUM(P526:P527)</f>
        <v>98.574999999999989</v>
      </c>
      <c r="Q528" s="2609">
        <f>SUM(Q526:Q527)</f>
        <v>181.78</v>
      </c>
      <c r="R528" s="2609">
        <f>SUM(R526:R527)</f>
        <v>154</v>
      </c>
      <c r="S528" s="2609">
        <f>SUM(S526:S527)</f>
        <v>164.41</v>
      </c>
      <c r="T528" s="2609">
        <f>SUM(T526:T527)</f>
        <v>135.33000000000001</v>
      </c>
      <c r="U528" s="1633">
        <f t="shared" ref="U528:U552" si="391">O528+Q528</f>
        <v>293.07799999999997</v>
      </c>
      <c r="V528" s="1576">
        <f t="shared" ref="V528:V552" si="392">P528+R528</f>
        <v>252.57499999999999</v>
      </c>
      <c r="W528" s="1632">
        <f t="shared" ref="W528:W552" si="393">Q528+S528</f>
        <v>346.19</v>
      </c>
      <c r="X528" s="1572">
        <f t="shared" ref="X528:X552" si="394">R528+T528</f>
        <v>289.33000000000004</v>
      </c>
      <c r="Y528" s="1728">
        <f t="shared" ref="Y528:Y552" si="395">O528+Q528+S528</f>
        <v>457.48799999999994</v>
      </c>
      <c r="Z528" s="619">
        <f t="shared" ref="Z528:Z552" si="396">P528+R528+T528</f>
        <v>387.90499999999997</v>
      </c>
      <c r="AA528" s="134" t="s">
        <v>80</v>
      </c>
      <c r="AB528" s="1632"/>
      <c r="AC528" s="1611"/>
      <c r="AD528" s="1632"/>
      <c r="AE528" s="1603"/>
      <c r="AF528" s="1632"/>
      <c r="AG528" s="1604"/>
      <c r="AH528" s="1633">
        <f t="shared" si="383"/>
        <v>0</v>
      </c>
      <c r="AI528" s="1576">
        <f t="shared" si="384"/>
        <v>0</v>
      </c>
      <c r="AJ528" s="1630">
        <f t="shared" si="385"/>
        <v>0</v>
      </c>
      <c r="AK528" s="1605">
        <f t="shared" si="386"/>
        <v>0</v>
      </c>
      <c r="AL528" s="1645">
        <f t="shared" si="387"/>
        <v>0</v>
      </c>
      <c r="AM528" s="616">
        <f t="shared" si="388"/>
        <v>0</v>
      </c>
      <c r="AN528" s="103"/>
      <c r="AO528" s="10"/>
      <c r="AP528" s="10"/>
    </row>
    <row r="529" spans="1:55">
      <c r="A529" s="260" t="s">
        <v>687</v>
      </c>
      <c r="B529" s="285" t="s">
        <v>504</v>
      </c>
      <c r="C529" s="1443" t="s">
        <v>332</v>
      </c>
      <c r="D529" s="198" t="s">
        <v>44</v>
      </c>
      <c r="E529" s="247">
        <v>40</v>
      </c>
      <c r="F529" s="600">
        <v>30</v>
      </c>
      <c r="G529" s="708" t="s">
        <v>87</v>
      </c>
      <c r="H529" s="276">
        <v>11.1</v>
      </c>
      <c r="I529" s="600">
        <v>11.1</v>
      </c>
      <c r="J529" s="199" t="s">
        <v>88</v>
      </c>
      <c r="K529" s="249">
        <v>139.19999999999999</v>
      </c>
      <c r="L529" s="251"/>
      <c r="M529" s="90"/>
      <c r="N529" s="607" t="s">
        <v>76</v>
      </c>
      <c r="O529" s="1655">
        <f t="shared" ref="O529:T529" si="397">AB541</f>
        <v>7.5</v>
      </c>
      <c r="P529" s="1579">
        <f t="shared" si="397"/>
        <v>7</v>
      </c>
      <c r="Q529" s="1655">
        <f t="shared" si="397"/>
        <v>113.5</v>
      </c>
      <c r="R529" s="1575">
        <f t="shared" si="397"/>
        <v>100</v>
      </c>
      <c r="S529" s="1655">
        <f t="shared" si="397"/>
        <v>30.6</v>
      </c>
      <c r="T529" s="1575">
        <f t="shared" si="397"/>
        <v>27</v>
      </c>
      <c r="U529" s="1633">
        <f t="shared" si="391"/>
        <v>121</v>
      </c>
      <c r="V529" s="1576">
        <f t="shared" si="392"/>
        <v>107</v>
      </c>
      <c r="W529" s="1632">
        <f t="shared" si="393"/>
        <v>144.1</v>
      </c>
      <c r="X529" s="1572">
        <f t="shared" si="394"/>
        <v>127</v>
      </c>
      <c r="Y529" s="1728">
        <f t="shared" si="395"/>
        <v>151.6</v>
      </c>
      <c r="Z529" s="619">
        <f t="shared" si="396"/>
        <v>134</v>
      </c>
      <c r="AA529" s="134" t="s">
        <v>150</v>
      </c>
      <c r="AB529" s="1632"/>
      <c r="AC529" s="1612"/>
      <c r="AD529" s="1632">
        <f>K534</f>
        <v>90.4</v>
      </c>
      <c r="AE529" s="1603">
        <f>L534</f>
        <v>80</v>
      </c>
      <c r="AF529" s="1632"/>
      <c r="AG529" s="1604"/>
      <c r="AH529" s="1633">
        <f t="shared" si="383"/>
        <v>90.4</v>
      </c>
      <c r="AI529" s="1576">
        <f t="shared" si="384"/>
        <v>80</v>
      </c>
      <c r="AJ529" s="1630">
        <f t="shared" si="385"/>
        <v>90.4</v>
      </c>
      <c r="AK529" s="1605">
        <f t="shared" si="386"/>
        <v>80</v>
      </c>
      <c r="AL529" s="1645">
        <f t="shared" si="387"/>
        <v>90.4</v>
      </c>
      <c r="AM529" s="616">
        <f t="shared" si="388"/>
        <v>80</v>
      </c>
      <c r="AO529" s="10"/>
      <c r="AP529" s="10"/>
    </row>
    <row r="530" spans="1:55">
      <c r="A530" s="260" t="s">
        <v>686</v>
      </c>
      <c r="B530" s="2516" t="s">
        <v>746</v>
      </c>
      <c r="C530" s="976">
        <v>180</v>
      </c>
      <c r="D530" s="198" t="s">
        <v>72</v>
      </c>
      <c r="E530" s="247">
        <v>12.5</v>
      </c>
      <c r="F530" s="600">
        <v>10</v>
      </c>
      <c r="G530" s="198" t="s">
        <v>53</v>
      </c>
      <c r="H530" s="837">
        <v>0.38</v>
      </c>
      <c r="I530" s="838">
        <v>0.38</v>
      </c>
      <c r="J530" s="263" t="s">
        <v>91</v>
      </c>
      <c r="K530" s="1132">
        <v>0.41</v>
      </c>
      <c r="L530" s="1390">
        <v>0.41</v>
      </c>
      <c r="M530" s="90"/>
      <c r="N530" s="608" t="s">
        <v>116</v>
      </c>
      <c r="O530" s="1653"/>
      <c r="P530" s="1582"/>
      <c r="Q530" s="1653"/>
      <c r="R530" s="1582"/>
      <c r="S530" s="1653"/>
      <c r="T530" s="1582"/>
      <c r="U530" s="1633">
        <f t="shared" si="391"/>
        <v>0</v>
      </c>
      <c r="V530" s="1576">
        <f t="shared" si="392"/>
        <v>0</v>
      </c>
      <c r="W530" s="1632">
        <f t="shared" si="393"/>
        <v>0</v>
      </c>
      <c r="X530" s="1572">
        <f t="shared" si="394"/>
        <v>0</v>
      </c>
      <c r="Y530" s="1728">
        <f t="shared" si="395"/>
        <v>0</v>
      </c>
      <c r="Z530" s="619">
        <f t="shared" si="396"/>
        <v>0</v>
      </c>
      <c r="AA530" s="134" t="s">
        <v>147</v>
      </c>
      <c r="AB530" s="1632">
        <f>H524</f>
        <v>90.4</v>
      </c>
      <c r="AC530" s="1612">
        <f>I524</f>
        <v>80</v>
      </c>
      <c r="AD530" s="1632"/>
      <c r="AE530" s="1603"/>
      <c r="AF530" s="1632"/>
      <c r="AG530" s="1604"/>
      <c r="AH530" s="1633">
        <f t="shared" si="383"/>
        <v>90.4</v>
      </c>
      <c r="AI530" s="1576">
        <f t="shared" si="384"/>
        <v>80</v>
      </c>
      <c r="AJ530" s="1630">
        <f t="shared" si="385"/>
        <v>0</v>
      </c>
      <c r="AK530" s="1605">
        <f t="shared" si="386"/>
        <v>0</v>
      </c>
      <c r="AL530" s="1645">
        <f t="shared" si="387"/>
        <v>90.4</v>
      </c>
      <c r="AM530" s="616">
        <f t="shared" si="388"/>
        <v>80</v>
      </c>
      <c r="AO530" s="10"/>
      <c r="AP530" s="10"/>
    </row>
    <row r="531" spans="1:55" ht="15" thickBot="1">
      <c r="A531" s="421" t="s">
        <v>681</v>
      </c>
      <c r="B531" s="255" t="s">
        <v>498</v>
      </c>
      <c r="C531" s="179">
        <v>200</v>
      </c>
      <c r="D531" s="198" t="s">
        <v>205</v>
      </c>
      <c r="E531" s="247">
        <v>12</v>
      </c>
      <c r="F531" s="600">
        <v>10</v>
      </c>
      <c r="G531" s="198" t="s">
        <v>378</v>
      </c>
      <c r="H531" s="276">
        <v>9</v>
      </c>
      <c r="I531" s="600">
        <v>9</v>
      </c>
      <c r="J531" s="1226"/>
      <c r="K531" s="1227"/>
      <c r="L531" s="1106"/>
      <c r="M531" s="90"/>
      <c r="N531" s="75" t="s">
        <v>152</v>
      </c>
      <c r="O531" s="1653">
        <f>AB546</f>
        <v>0</v>
      </c>
      <c r="P531" s="1575"/>
      <c r="Q531" s="1653">
        <f>C531</f>
        <v>200</v>
      </c>
      <c r="R531" s="1575">
        <f>C531</f>
        <v>200</v>
      </c>
      <c r="S531" s="1653">
        <f>AF546</f>
        <v>0</v>
      </c>
      <c r="T531" s="1575"/>
      <c r="U531" s="1633">
        <f t="shared" si="391"/>
        <v>200</v>
      </c>
      <c r="V531" s="1576">
        <f t="shared" si="392"/>
        <v>200</v>
      </c>
      <c r="W531" s="1632">
        <f t="shared" si="393"/>
        <v>200</v>
      </c>
      <c r="X531" s="1572">
        <f t="shared" si="394"/>
        <v>200</v>
      </c>
      <c r="Y531" s="1728">
        <f t="shared" si="395"/>
        <v>200</v>
      </c>
      <c r="Z531" s="619">
        <f t="shared" si="396"/>
        <v>200</v>
      </c>
      <c r="AA531" s="137" t="s">
        <v>187</v>
      </c>
      <c r="AB531" s="1632"/>
      <c r="AC531" s="1607"/>
      <c r="AD531" s="1632"/>
      <c r="AE531" s="1603"/>
      <c r="AF531" s="1632"/>
      <c r="AG531" s="1604"/>
      <c r="AH531" s="1633">
        <f t="shared" si="383"/>
        <v>0</v>
      </c>
      <c r="AI531" s="1576">
        <f t="shared" si="384"/>
        <v>0</v>
      </c>
      <c r="AJ531" s="1630">
        <f t="shared" si="385"/>
        <v>0</v>
      </c>
      <c r="AK531" s="1605">
        <f t="shared" si="386"/>
        <v>0</v>
      </c>
      <c r="AL531" s="1645">
        <f t="shared" si="387"/>
        <v>0</v>
      </c>
      <c r="AM531" s="616">
        <f t="shared" si="388"/>
        <v>0</v>
      </c>
      <c r="AO531" s="10"/>
      <c r="AP531" s="10"/>
    </row>
    <row r="532" spans="1:55" ht="15" thickBot="1">
      <c r="A532" s="746" t="s">
        <v>9</v>
      </c>
      <c r="B532" s="266" t="s">
        <v>768</v>
      </c>
      <c r="C532" s="254">
        <v>30</v>
      </c>
      <c r="D532" s="198" t="s">
        <v>106</v>
      </c>
      <c r="E532" s="264">
        <v>2.5</v>
      </c>
      <c r="F532" s="1190">
        <v>2.5</v>
      </c>
      <c r="G532" s="1019" t="s">
        <v>97</v>
      </c>
      <c r="H532" s="1440">
        <v>5</v>
      </c>
      <c r="I532" s="1421">
        <v>5</v>
      </c>
      <c r="J532" s="1259" t="s">
        <v>502</v>
      </c>
      <c r="K532" s="1003"/>
      <c r="L532" s="111"/>
      <c r="M532" s="90"/>
      <c r="N532" s="203" t="s">
        <v>638</v>
      </c>
      <c r="O532" s="1653">
        <f>AB552</f>
        <v>112.27</v>
      </c>
      <c r="P532" s="1575">
        <f>AC552</f>
        <v>86.1</v>
      </c>
      <c r="Q532" s="1653">
        <f>AD552</f>
        <v>2.9449999999999998</v>
      </c>
      <c r="R532" s="1575">
        <f>AE552</f>
        <v>2.5</v>
      </c>
      <c r="S532" s="1653">
        <f>AF552</f>
        <v>0</v>
      </c>
      <c r="T532" s="1575"/>
      <c r="U532" s="1633">
        <f t="shared" si="391"/>
        <v>115.21499999999999</v>
      </c>
      <c r="V532" s="1576">
        <f t="shared" si="392"/>
        <v>88.6</v>
      </c>
      <c r="W532" s="1632">
        <f t="shared" si="393"/>
        <v>2.9449999999999998</v>
      </c>
      <c r="X532" s="1572">
        <f t="shared" si="394"/>
        <v>2.5</v>
      </c>
      <c r="Y532" s="1728">
        <f t="shared" si="395"/>
        <v>115.21499999999999</v>
      </c>
      <c r="Z532" s="619">
        <f t="shared" si="396"/>
        <v>88.6</v>
      </c>
      <c r="AA532" s="191" t="s">
        <v>90</v>
      </c>
      <c r="AB532" s="1632">
        <f t="shared" ref="AB532:AG532" si="398">SUM(AB520:AB531)</f>
        <v>104.33800000000001</v>
      </c>
      <c r="AC532" s="1613">
        <f t="shared" si="398"/>
        <v>91.614999999999995</v>
      </c>
      <c r="AD532" s="1632">
        <f t="shared" si="398"/>
        <v>179.28</v>
      </c>
      <c r="AE532" s="1616">
        <f t="shared" si="398"/>
        <v>151.5</v>
      </c>
      <c r="AF532" s="1632">
        <f t="shared" si="398"/>
        <v>164.41</v>
      </c>
      <c r="AG532" s="1604">
        <f t="shared" si="398"/>
        <v>135.33000000000001</v>
      </c>
      <c r="AH532" s="1633">
        <f t="shared" si="383"/>
        <v>283.61799999999999</v>
      </c>
      <c r="AI532" s="1576">
        <f t="shared" si="384"/>
        <v>243.11500000000001</v>
      </c>
      <c r="AJ532" s="1630">
        <f t="shared" si="385"/>
        <v>343.69</v>
      </c>
      <c r="AK532" s="1605">
        <f t="shared" si="386"/>
        <v>286.83000000000004</v>
      </c>
      <c r="AL532" s="1645">
        <f t="shared" si="387"/>
        <v>448.02800000000002</v>
      </c>
      <c r="AM532" s="616">
        <f t="shared" si="388"/>
        <v>378.44500000000005</v>
      </c>
      <c r="AO532" s="105"/>
      <c r="AP532" s="10"/>
    </row>
    <row r="533" spans="1:55" ht="15" thickBot="1">
      <c r="A533" s="261" t="s">
        <v>9</v>
      </c>
      <c r="B533" s="266" t="s">
        <v>10</v>
      </c>
      <c r="C533" s="254">
        <v>70</v>
      </c>
      <c r="D533" s="263" t="s">
        <v>89</v>
      </c>
      <c r="E533" s="249">
        <v>5</v>
      </c>
      <c r="F533" s="600">
        <v>5</v>
      </c>
      <c r="G533" s="198" t="s">
        <v>104</v>
      </c>
      <c r="H533" s="742"/>
      <c r="I533" s="600"/>
      <c r="J533" s="385" t="s">
        <v>112</v>
      </c>
      <c r="K533" s="165" t="s">
        <v>113</v>
      </c>
      <c r="L533" s="1223" t="s">
        <v>114</v>
      </c>
      <c r="M533" s="90"/>
      <c r="N533" s="607" t="s">
        <v>360</v>
      </c>
      <c r="O533" s="1653">
        <f>AB549</f>
        <v>0</v>
      </c>
      <c r="P533" s="1579"/>
      <c r="Q533" s="1653">
        <f>AD549</f>
        <v>0</v>
      </c>
      <c r="R533" s="1579"/>
      <c r="S533" s="1653">
        <f>AF549</f>
        <v>0</v>
      </c>
      <c r="T533" s="1579"/>
      <c r="U533" s="1633">
        <f t="shared" si="391"/>
        <v>0</v>
      </c>
      <c r="V533" s="1576">
        <f t="shared" si="392"/>
        <v>0</v>
      </c>
      <c r="W533" s="1632">
        <f t="shared" si="393"/>
        <v>0</v>
      </c>
      <c r="X533" s="1572">
        <f t="shared" si="394"/>
        <v>0</v>
      </c>
      <c r="Y533" s="1728">
        <f t="shared" si="395"/>
        <v>0</v>
      </c>
      <c r="Z533" s="619">
        <f t="shared" si="396"/>
        <v>0</v>
      </c>
      <c r="AA533" s="1887" t="s">
        <v>148</v>
      </c>
      <c r="AB533" s="1896"/>
      <c r="AC533" s="1900"/>
      <c r="AD533" s="1896"/>
      <c r="AE533" s="1603"/>
      <c r="AF533" s="1896"/>
      <c r="AG533" s="1603"/>
      <c r="AH533" s="1897">
        <f t="shared" si="383"/>
        <v>0</v>
      </c>
      <c r="AI533" s="1616">
        <f t="shared" si="384"/>
        <v>0</v>
      </c>
      <c r="AJ533" s="1898">
        <f t="shared" si="385"/>
        <v>0</v>
      </c>
      <c r="AK533" s="1899">
        <f t="shared" si="386"/>
        <v>0</v>
      </c>
      <c r="AL533" s="1902">
        <f t="shared" si="387"/>
        <v>0</v>
      </c>
      <c r="AM533" s="1903">
        <f t="shared" si="388"/>
        <v>0</v>
      </c>
      <c r="AO533" s="211"/>
      <c r="AP533" s="10"/>
    </row>
    <row r="534" spans="1:55" ht="15" thickBot="1">
      <c r="A534" s="261" t="s">
        <v>9</v>
      </c>
      <c r="B534" s="266" t="s">
        <v>575</v>
      </c>
      <c r="C534" s="254">
        <v>40</v>
      </c>
      <c r="D534" s="198" t="s">
        <v>53</v>
      </c>
      <c r="E534" s="837">
        <v>1.3</v>
      </c>
      <c r="F534" s="838">
        <v>1.3</v>
      </c>
      <c r="G534" s="198" t="s">
        <v>101</v>
      </c>
      <c r="H534" s="1127">
        <v>5</v>
      </c>
      <c r="I534" s="2090">
        <v>5</v>
      </c>
      <c r="J534" s="1224" t="s">
        <v>150</v>
      </c>
      <c r="K534" s="1365">
        <v>90.4</v>
      </c>
      <c r="L534" s="1225">
        <v>80</v>
      </c>
      <c r="M534" s="90"/>
      <c r="N534" s="607" t="s">
        <v>140</v>
      </c>
      <c r="O534" s="1653"/>
      <c r="P534" s="1579"/>
      <c r="Q534" s="1653">
        <f>H527</f>
        <v>121</v>
      </c>
      <c r="R534" s="1575">
        <f>I527</f>
        <v>83.22</v>
      </c>
      <c r="S534" s="1653"/>
      <c r="T534" s="1575"/>
      <c r="U534" s="1633">
        <f t="shared" si="391"/>
        <v>121</v>
      </c>
      <c r="V534" s="1576">
        <f t="shared" si="392"/>
        <v>83.22</v>
      </c>
      <c r="W534" s="1632">
        <f t="shared" si="393"/>
        <v>121</v>
      </c>
      <c r="X534" s="1572">
        <f t="shared" si="394"/>
        <v>83.22</v>
      </c>
      <c r="Y534" s="1728">
        <f t="shared" si="395"/>
        <v>121</v>
      </c>
      <c r="Z534" s="619">
        <f t="shared" si="396"/>
        <v>83.22</v>
      </c>
      <c r="AA534" s="1887" t="s">
        <v>146</v>
      </c>
      <c r="AB534" s="1896"/>
      <c r="AC534" s="1901"/>
      <c r="AD534" s="1896"/>
      <c r="AE534" s="1603"/>
      <c r="AF534" s="1896"/>
      <c r="AG534" s="1603"/>
      <c r="AH534" s="1897">
        <f t="shared" si="383"/>
        <v>0</v>
      </c>
      <c r="AI534" s="1616">
        <f t="shared" si="384"/>
        <v>0</v>
      </c>
      <c r="AJ534" s="1898">
        <f t="shared" si="385"/>
        <v>0</v>
      </c>
      <c r="AK534" s="1899">
        <f t="shared" si="386"/>
        <v>0</v>
      </c>
      <c r="AL534" s="1902">
        <f t="shared" si="387"/>
        <v>0</v>
      </c>
      <c r="AM534" s="1903">
        <f t="shared" si="388"/>
        <v>0</v>
      </c>
      <c r="AO534" s="133"/>
      <c r="AP534" s="10"/>
    </row>
    <row r="535" spans="1:55" ht="15" thickBot="1">
      <c r="A535" s="1811" t="s">
        <v>651</v>
      </c>
      <c r="B535" s="266" t="s">
        <v>662</v>
      </c>
      <c r="C535" s="273">
        <v>100</v>
      </c>
      <c r="D535" s="198" t="s">
        <v>193</v>
      </c>
      <c r="E535" s="247">
        <v>0.01</v>
      </c>
      <c r="F535" s="600">
        <v>0.01</v>
      </c>
      <c r="G535" s="174" t="s">
        <v>86</v>
      </c>
      <c r="H535" s="1127">
        <v>1.5</v>
      </c>
      <c r="I535" s="2090">
        <v>1.5</v>
      </c>
      <c r="J535" s="10"/>
      <c r="K535" s="10"/>
      <c r="L535" s="60"/>
      <c r="M535" s="90"/>
      <c r="N535" s="607" t="s">
        <v>67</v>
      </c>
      <c r="O535" s="1653"/>
      <c r="P535" s="1575"/>
      <c r="Q535" s="1653"/>
      <c r="R535" s="1575"/>
      <c r="S535" s="1653"/>
      <c r="T535" s="1575"/>
      <c r="U535" s="1633">
        <f t="shared" si="391"/>
        <v>0</v>
      </c>
      <c r="V535" s="1576">
        <f t="shared" si="392"/>
        <v>0</v>
      </c>
      <c r="W535" s="1632">
        <f t="shared" si="393"/>
        <v>0</v>
      </c>
      <c r="X535" s="1572">
        <f t="shared" si="394"/>
        <v>0</v>
      </c>
      <c r="Y535" s="1728">
        <f t="shared" si="395"/>
        <v>0</v>
      </c>
      <c r="Z535" s="619">
        <f t="shared" si="396"/>
        <v>0</v>
      </c>
      <c r="AA535" s="135" t="s">
        <v>106</v>
      </c>
      <c r="AB535" s="1632">
        <f>E522</f>
        <v>6.96</v>
      </c>
      <c r="AC535" s="1608">
        <f>F522</f>
        <v>6.96</v>
      </c>
      <c r="AD535" s="1632">
        <f>E532</f>
        <v>2.5</v>
      </c>
      <c r="AE535" s="1603">
        <f>F532</f>
        <v>2.5</v>
      </c>
      <c r="AF535" s="1632"/>
      <c r="AG535" s="1604"/>
      <c r="AH535" s="1633">
        <f t="shared" si="383"/>
        <v>9.4600000000000009</v>
      </c>
      <c r="AI535" s="1576">
        <f t="shared" si="384"/>
        <v>9.4600000000000009</v>
      </c>
      <c r="AJ535" s="1630">
        <f t="shared" si="385"/>
        <v>2.5</v>
      </c>
      <c r="AK535" s="1605">
        <f t="shared" si="386"/>
        <v>2.5</v>
      </c>
      <c r="AL535" s="1645">
        <f t="shared" si="387"/>
        <v>9.4600000000000009</v>
      </c>
      <c r="AM535" s="616">
        <f t="shared" si="388"/>
        <v>9.4600000000000009</v>
      </c>
      <c r="AO535" s="105"/>
    </row>
    <row r="536" spans="1:55" ht="15" thickBot="1">
      <c r="A536" s="50"/>
      <c r="B536" s="968"/>
      <c r="C536" s="60"/>
      <c r="D536" s="1303" t="s">
        <v>772</v>
      </c>
      <c r="E536" s="247">
        <v>200</v>
      </c>
      <c r="F536" s="600">
        <v>200</v>
      </c>
      <c r="G536" s="174" t="s">
        <v>88</v>
      </c>
      <c r="H536" s="247">
        <v>15</v>
      </c>
      <c r="I536" s="751">
        <v>15</v>
      </c>
      <c r="J536" s="1137" t="s">
        <v>662</v>
      </c>
      <c r="K536" s="124"/>
      <c r="L536" s="111"/>
      <c r="M536" s="90"/>
      <c r="N536" s="609" t="s">
        <v>60</v>
      </c>
      <c r="O536" s="1653"/>
      <c r="P536" s="1584"/>
      <c r="Q536" s="1653">
        <f>H529</f>
        <v>11.1</v>
      </c>
      <c r="R536" s="1578">
        <f>I529</f>
        <v>11.1</v>
      </c>
      <c r="S536" s="1653">
        <f>E548+H541</f>
        <v>41.01</v>
      </c>
      <c r="T536" s="1579">
        <f>I541+F548</f>
        <v>41.01</v>
      </c>
      <c r="U536" s="1633">
        <f t="shared" si="391"/>
        <v>11.1</v>
      </c>
      <c r="V536" s="1576">
        <f t="shared" si="392"/>
        <v>11.1</v>
      </c>
      <c r="W536" s="1632">
        <f t="shared" si="393"/>
        <v>52.11</v>
      </c>
      <c r="X536" s="1572">
        <f t="shared" si="394"/>
        <v>52.11</v>
      </c>
      <c r="Y536" s="1728">
        <f t="shared" si="395"/>
        <v>52.11</v>
      </c>
      <c r="Z536" s="619">
        <f t="shared" si="396"/>
        <v>52.11</v>
      </c>
      <c r="AA536" s="191" t="s">
        <v>781</v>
      </c>
      <c r="AB536" s="1632">
        <f t="shared" ref="AB536:AG536" si="399">SUM(AB533:AB535)</f>
        <v>6.96</v>
      </c>
      <c r="AC536" s="1613">
        <f t="shared" si="399"/>
        <v>6.96</v>
      </c>
      <c r="AD536" s="1632">
        <f t="shared" si="399"/>
        <v>2.5</v>
      </c>
      <c r="AE536" s="1603">
        <f t="shared" si="399"/>
        <v>2.5</v>
      </c>
      <c r="AF536" s="1632">
        <f t="shared" si="399"/>
        <v>0</v>
      </c>
      <c r="AG536" s="1604">
        <f t="shared" si="399"/>
        <v>0</v>
      </c>
      <c r="AH536" s="1633">
        <f t="shared" si="383"/>
        <v>9.4600000000000009</v>
      </c>
      <c r="AI536" s="1576">
        <f t="shared" si="384"/>
        <v>9.4600000000000009</v>
      </c>
      <c r="AJ536" s="1630">
        <f t="shared" si="385"/>
        <v>2.5</v>
      </c>
      <c r="AK536" s="1605">
        <f t="shared" si="386"/>
        <v>2.5</v>
      </c>
      <c r="AL536" s="1645">
        <f t="shared" si="387"/>
        <v>9.4600000000000009</v>
      </c>
      <c r="AM536" s="616">
        <f t="shared" si="388"/>
        <v>9.4600000000000009</v>
      </c>
    </row>
    <row r="537" spans="1:55" ht="15" thickBot="1">
      <c r="A537" s="102"/>
      <c r="B537" s="968"/>
      <c r="C537" s="101"/>
      <c r="D537" s="1196" t="s">
        <v>567</v>
      </c>
      <c r="E537" s="264"/>
      <c r="F537" s="1391">
        <v>1.3</v>
      </c>
      <c r="G537" s="1017" t="s">
        <v>92</v>
      </c>
      <c r="H537" s="1392">
        <v>4.0000000000000001E-3</v>
      </c>
      <c r="I537" s="251">
        <v>4.0000000000000001E-3</v>
      </c>
      <c r="J537" s="385" t="s">
        <v>112</v>
      </c>
      <c r="K537" s="165" t="s">
        <v>113</v>
      </c>
      <c r="L537" s="166" t="s">
        <v>114</v>
      </c>
      <c r="M537" s="90"/>
      <c r="N537" s="130" t="s">
        <v>159</v>
      </c>
      <c r="O537" s="1653"/>
      <c r="P537" s="1575"/>
      <c r="Q537" s="1653"/>
      <c r="R537" s="1575"/>
      <c r="S537" s="1653"/>
      <c r="T537" s="1575"/>
      <c r="U537" s="1633">
        <f t="shared" si="391"/>
        <v>0</v>
      </c>
      <c r="V537" s="1576">
        <f t="shared" si="392"/>
        <v>0</v>
      </c>
      <c r="W537" s="1632">
        <f t="shared" si="393"/>
        <v>0</v>
      </c>
      <c r="X537" s="1572">
        <f t="shared" si="394"/>
        <v>0</v>
      </c>
      <c r="Y537" s="1729">
        <f t="shared" si="395"/>
        <v>0</v>
      </c>
      <c r="Z537" s="617">
        <f t="shared" si="396"/>
        <v>0</v>
      </c>
      <c r="AA537" s="607" t="s">
        <v>289</v>
      </c>
      <c r="AB537" s="1632"/>
      <c r="AC537" s="1571"/>
      <c r="AD537" s="1734">
        <f>K538</f>
        <v>113.5</v>
      </c>
      <c r="AE537" s="1572">
        <f>L538</f>
        <v>100</v>
      </c>
      <c r="AF537" s="1632">
        <f>K545</f>
        <v>30.6</v>
      </c>
      <c r="AG537" s="1572">
        <f>L545</f>
        <v>27</v>
      </c>
      <c r="AH537" s="1633">
        <f t="shared" ref="AH537:AH561" si="400">AB537+AD537</f>
        <v>113.5</v>
      </c>
      <c r="AI537" s="1576">
        <f t="shared" ref="AI537:AI561" si="401">AC537+AE537</f>
        <v>100</v>
      </c>
      <c r="AJ537" s="1632">
        <f t="shared" ref="AJ537:AJ561" si="402">AD537+AF537</f>
        <v>144.1</v>
      </c>
      <c r="AK537" s="1572">
        <f t="shared" ref="AK537:AK561" si="403">AE537+AG537</f>
        <v>127</v>
      </c>
      <c r="AL537" s="1631"/>
    </row>
    <row r="538" spans="1:55" ht="15" thickBot="1">
      <c r="A538" s="1906" t="s">
        <v>239</v>
      </c>
      <c r="B538" s="1121"/>
      <c r="C538" s="999">
        <f>C535+C534+C533+C532+C531+C530+C527+C526+90+20</f>
        <v>1060</v>
      </c>
      <c r="D538" s="207" t="s">
        <v>93</v>
      </c>
      <c r="E538" s="1018">
        <v>2.9449999999999998</v>
      </c>
      <c r="F538" s="1182">
        <v>2.5</v>
      </c>
      <c r="G538" s="207" t="s">
        <v>91</v>
      </c>
      <c r="H538" s="1018">
        <v>0.2</v>
      </c>
      <c r="I538" s="1356">
        <v>0.2</v>
      </c>
      <c r="J538" s="1364" t="s">
        <v>200</v>
      </c>
      <c r="K538" s="2870">
        <v>113.5</v>
      </c>
      <c r="L538" s="1366">
        <v>100</v>
      </c>
      <c r="M538" s="90"/>
      <c r="N538" s="130" t="s">
        <v>65</v>
      </c>
      <c r="O538" s="1653"/>
      <c r="P538" s="1585"/>
      <c r="Q538" s="1653"/>
      <c r="R538" s="1585"/>
      <c r="S538" s="1653"/>
      <c r="T538" s="1585"/>
      <c r="U538" s="1633">
        <f t="shared" si="391"/>
        <v>0</v>
      </c>
      <c r="V538" s="1576">
        <f t="shared" si="392"/>
        <v>0</v>
      </c>
      <c r="W538" s="1632">
        <f t="shared" si="393"/>
        <v>0</v>
      </c>
      <c r="X538" s="1572">
        <f t="shared" si="394"/>
        <v>0</v>
      </c>
      <c r="Y538" s="1729">
        <f t="shared" si="395"/>
        <v>0</v>
      </c>
      <c r="Z538" s="617">
        <f t="shared" si="396"/>
        <v>0</v>
      </c>
      <c r="AA538" s="240" t="s">
        <v>500</v>
      </c>
      <c r="AB538" s="1634">
        <f>K523</f>
        <v>7.5</v>
      </c>
      <c r="AC538" s="1588">
        <f>L523</f>
        <v>7</v>
      </c>
      <c r="AD538" s="1671"/>
      <c r="AE538" s="1588"/>
      <c r="AF538" s="1671"/>
      <c r="AG538" s="1588"/>
      <c r="AH538" s="1633">
        <f t="shared" si="400"/>
        <v>7.5</v>
      </c>
      <c r="AI538" s="1576">
        <f t="shared" si="401"/>
        <v>7</v>
      </c>
      <c r="AJ538" s="1632">
        <f t="shared" si="402"/>
        <v>0</v>
      </c>
      <c r="AK538" s="1572">
        <f t="shared" si="403"/>
        <v>0</v>
      </c>
      <c r="AL538" s="1631"/>
    </row>
    <row r="539" spans="1:55" ht="15" thickBot="1">
      <c r="A539" s="605"/>
      <c r="B539" s="370" t="s">
        <v>287</v>
      </c>
      <c r="C539" s="1203"/>
      <c r="D539" s="2512" t="s">
        <v>322</v>
      </c>
      <c r="E539" s="1248"/>
      <c r="F539" s="761"/>
      <c r="G539" s="761"/>
      <c r="H539" s="761" t="s">
        <v>393</v>
      </c>
      <c r="I539" s="111"/>
      <c r="J539" s="1137" t="s">
        <v>391</v>
      </c>
      <c r="K539" s="1138"/>
      <c r="L539" s="111"/>
      <c r="M539" s="90"/>
      <c r="N539" s="130" t="s">
        <v>46</v>
      </c>
      <c r="O539" s="1653"/>
      <c r="P539" s="1585"/>
      <c r="Q539" s="1653"/>
      <c r="R539" s="1585"/>
      <c r="S539" s="1653"/>
      <c r="T539" s="1585"/>
      <c r="U539" s="1633">
        <f t="shared" si="391"/>
        <v>0</v>
      </c>
      <c r="V539" s="1576">
        <f t="shared" si="392"/>
        <v>0</v>
      </c>
      <c r="W539" s="1632">
        <f t="shared" si="393"/>
        <v>0</v>
      </c>
      <c r="X539" s="1572">
        <f t="shared" si="394"/>
        <v>0</v>
      </c>
      <c r="Y539" s="1729">
        <f t="shared" si="395"/>
        <v>0</v>
      </c>
      <c r="Z539" s="617">
        <f t="shared" si="396"/>
        <v>0</v>
      </c>
      <c r="AA539" s="240" t="s">
        <v>620</v>
      </c>
      <c r="AB539" s="1632"/>
      <c r="AC539" s="1571"/>
      <c r="AD539" s="1671"/>
      <c r="AE539" s="1571"/>
      <c r="AF539" s="1671"/>
      <c r="AG539" s="1571"/>
      <c r="AH539" s="1633">
        <f t="shared" si="400"/>
        <v>0</v>
      </c>
      <c r="AI539" s="1576">
        <f t="shared" si="401"/>
        <v>0</v>
      </c>
      <c r="AJ539" s="1632">
        <f t="shared" si="402"/>
        <v>0</v>
      </c>
      <c r="AK539" s="1572">
        <f t="shared" si="403"/>
        <v>0</v>
      </c>
      <c r="AL539" s="1648"/>
      <c r="AM539" s="10"/>
    </row>
    <row r="540" spans="1:55" ht="15" thickBot="1">
      <c r="A540" s="2076" t="s">
        <v>753</v>
      </c>
      <c r="B540" s="255" t="s">
        <v>573</v>
      </c>
      <c r="C540" s="274">
        <v>200</v>
      </c>
      <c r="D540" s="396" t="s">
        <v>112</v>
      </c>
      <c r="E540" s="165" t="s">
        <v>113</v>
      </c>
      <c r="F540" s="166" t="s">
        <v>114</v>
      </c>
      <c r="G540" s="396" t="s">
        <v>112</v>
      </c>
      <c r="H540" s="982" t="s">
        <v>113</v>
      </c>
      <c r="I540" s="983" t="s">
        <v>114</v>
      </c>
      <c r="J540" s="1145" t="s">
        <v>112</v>
      </c>
      <c r="K540" s="982" t="s">
        <v>113</v>
      </c>
      <c r="L540" s="1271" t="s">
        <v>114</v>
      </c>
      <c r="M540" s="90"/>
      <c r="N540" s="130" t="s">
        <v>70</v>
      </c>
      <c r="O540" s="1653"/>
      <c r="P540" s="1597"/>
      <c r="Q540" s="1653">
        <f>H534</f>
        <v>5</v>
      </c>
      <c r="R540" s="1585">
        <f>I534</f>
        <v>5</v>
      </c>
      <c r="S540" s="1653">
        <f>E547</f>
        <v>0.55000000000000004</v>
      </c>
      <c r="T540" s="1585">
        <f>F547</f>
        <v>0.55000000000000004</v>
      </c>
      <c r="U540" s="1633">
        <f t="shared" si="391"/>
        <v>5</v>
      </c>
      <c r="V540" s="1576">
        <f t="shared" si="392"/>
        <v>5</v>
      </c>
      <c r="W540" s="1632">
        <f t="shared" si="393"/>
        <v>5.55</v>
      </c>
      <c r="X540" s="1572">
        <f t="shared" si="394"/>
        <v>5.55</v>
      </c>
      <c r="Y540" s="1729">
        <f t="shared" si="395"/>
        <v>5.55</v>
      </c>
      <c r="Z540" s="617">
        <f t="shared" si="396"/>
        <v>5.55</v>
      </c>
      <c r="AA540" s="240" t="s">
        <v>499</v>
      </c>
      <c r="AB540" s="1632"/>
      <c r="AC540" s="1588"/>
      <c r="AD540" s="1671"/>
      <c r="AE540" s="1588"/>
      <c r="AF540" s="1671"/>
      <c r="AG540" s="1588"/>
      <c r="AH540" s="1633">
        <f t="shared" si="400"/>
        <v>0</v>
      </c>
      <c r="AI540" s="1576">
        <f t="shared" si="401"/>
        <v>0</v>
      </c>
      <c r="AJ540" s="1632">
        <f t="shared" si="402"/>
        <v>0</v>
      </c>
      <c r="AK540" s="1572">
        <f t="shared" si="403"/>
        <v>0</v>
      </c>
      <c r="AL540" s="209"/>
      <c r="AM540" s="105"/>
    </row>
    <row r="541" spans="1:55">
      <c r="A541" s="621" t="s">
        <v>748</v>
      </c>
      <c r="B541" s="285" t="s">
        <v>322</v>
      </c>
      <c r="C541" s="1327" t="s">
        <v>469</v>
      </c>
      <c r="D541" s="136" t="s">
        <v>399</v>
      </c>
      <c r="E541" s="1338">
        <v>30.8</v>
      </c>
      <c r="F541" s="1339">
        <v>21.63</v>
      </c>
      <c r="G541" s="740" t="s">
        <v>87</v>
      </c>
      <c r="H541" s="131">
        <v>39.01</v>
      </c>
      <c r="I541" s="984">
        <v>39.01</v>
      </c>
      <c r="J541" s="132" t="s">
        <v>100</v>
      </c>
      <c r="K541" s="131">
        <v>1</v>
      </c>
      <c r="L541" s="1131">
        <v>1</v>
      </c>
      <c r="M541" s="90"/>
      <c r="N541" s="130" t="s">
        <v>89</v>
      </c>
      <c r="O541" s="1653"/>
      <c r="P541" s="1579"/>
      <c r="Q541" s="1653">
        <f>E533+K528</f>
        <v>11.76</v>
      </c>
      <c r="R541" s="1579">
        <f>F533+L528</f>
        <v>11.76</v>
      </c>
      <c r="S541" s="1653">
        <f>E543+H542</f>
        <v>8</v>
      </c>
      <c r="T541" s="1579">
        <f>F543+I542</f>
        <v>8</v>
      </c>
      <c r="U541" s="1633">
        <f t="shared" si="391"/>
        <v>11.76</v>
      </c>
      <c r="V541" s="1576">
        <f t="shared" si="392"/>
        <v>11.76</v>
      </c>
      <c r="W541" s="1632">
        <f t="shared" si="393"/>
        <v>19.759999999999998</v>
      </c>
      <c r="X541" s="1572">
        <f t="shared" si="394"/>
        <v>19.759999999999998</v>
      </c>
      <c r="Y541" s="1729">
        <f t="shared" si="395"/>
        <v>19.759999999999998</v>
      </c>
      <c r="Z541" s="617">
        <f t="shared" si="396"/>
        <v>19.759999999999998</v>
      </c>
      <c r="AA541" s="1673" t="s">
        <v>619</v>
      </c>
      <c r="AB541" s="1674">
        <f t="shared" ref="AB541:AG541" si="404">SUM(AB537:AB540)</f>
        <v>7.5</v>
      </c>
      <c r="AC541" s="1675">
        <f t="shared" si="404"/>
        <v>7</v>
      </c>
      <c r="AD541" s="1674">
        <f t="shared" si="404"/>
        <v>113.5</v>
      </c>
      <c r="AE541" s="1675">
        <f t="shared" si="404"/>
        <v>100</v>
      </c>
      <c r="AF541" s="1674">
        <f t="shared" si="404"/>
        <v>30.6</v>
      </c>
      <c r="AG541" s="1675">
        <f t="shared" si="404"/>
        <v>27</v>
      </c>
      <c r="AH541" s="1676">
        <f t="shared" si="400"/>
        <v>121</v>
      </c>
      <c r="AI541" s="1677">
        <f t="shared" si="401"/>
        <v>107</v>
      </c>
      <c r="AJ541" s="1678">
        <f t="shared" si="402"/>
        <v>144.1</v>
      </c>
      <c r="AK541" s="1604">
        <f t="shared" si="403"/>
        <v>127</v>
      </c>
      <c r="AL541" s="209"/>
      <c r="AM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</row>
    <row r="542" spans="1:55">
      <c r="A542" s="202" t="s">
        <v>9</v>
      </c>
      <c r="B542" s="266" t="s">
        <v>575</v>
      </c>
      <c r="C542" s="254">
        <v>20</v>
      </c>
      <c r="D542" s="198" t="s">
        <v>400</v>
      </c>
      <c r="E542" s="247">
        <v>164.41</v>
      </c>
      <c r="F542" s="1016">
        <v>135.33000000000001</v>
      </c>
      <c r="G542" s="266" t="s">
        <v>89</v>
      </c>
      <c r="H542" s="276">
        <v>1</v>
      </c>
      <c r="I542" s="600">
        <v>1</v>
      </c>
      <c r="J542" s="263" t="s">
        <v>88</v>
      </c>
      <c r="K542" s="264">
        <v>66</v>
      </c>
      <c r="L542" s="270">
        <v>66</v>
      </c>
      <c r="M542" s="90"/>
      <c r="N542" s="130" t="s">
        <v>97</v>
      </c>
      <c r="O542" s="1653">
        <f>E523</f>
        <v>10.199999999999999</v>
      </c>
      <c r="P542" s="1575">
        <f>F523</f>
        <v>10.199999999999999</v>
      </c>
      <c r="Q542" s="1653">
        <f>H532</f>
        <v>5</v>
      </c>
      <c r="R542" s="1575">
        <f>I532</f>
        <v>5</v>
      </c>
      <c r="S542" s="1653"/>
      <c r="T542" s="1575"/>
      <c r="U542" s="1633">
        <f t="shared" si="391"/>
        <v>15.2</v>
      </c>
      <c r="V542" s="1576">
        <f t="shared" si="392"/>
        <v>15.2</v>
      </c>
      <c r="W542" s="1632">
        <f t="shared" si="393"/>
        <v>5</v>
      </c>
      <c r="X542" s="1572">
        <f t="shared" si="394"/>
        <v>5</v>
      </c>
      <c r="Y542" s="1729">
        <f t="shared" si="395"/>
        <v>15.2</v>
      </c>
      <c r="Z542" s="617">
        <f t="shared" si="396"/>
        <v>15.2</v>
      </c>
      <c r="AA542" s="607" t="s">
        <v>622</v>
      </c>
      <c r="AB542" s="1632"/>
      <c r="AC542" s="1571"/>
      <c r="AD542" s="1671"/>
      <c r="AE542" s="1571"/>
      <c r="AF542" s="1671"/>
      <c r="AG542" s="1571"/>
      <c r="AH542" s="1633">
        <f t="shared" si="400"/>
        <v>0</v>
      </c>
      <c r="AI542" s="1576">
        <f t="shared" si="401"/>
        <v>0</v>
      </c>
      <c r="AJ542" s="1632">
        <f t="shared" si="402"/>
        <v>0</v>
      </c>
      <c r="AK542" s="1572">
        <f t="shared" si="403"/>
        <v>0</v>
      </c>
      <c r="AL542" s="1631"/>
      <c r="AR542" s="97"/>
      <c r="AS542" s="1639"/>
      <c r="AT542" s="1566"/>
      <c r="AU542" s="1639"/>
      <c r="AV542" s="1566"/>
      <c r="AW542" s="1639"/>
      <c r="AX542" s="1566"/>
      <c r="AY542" s="1639"/>
      <c r="AZ542" s="1566"/>
      <c r="BA542" s="1639"/>
      <c r="BB542" s="1566"/>
      <c r="BC542" s="105"/>
    </row>
    <row r="543" spans="1:55">
      <c r="A543" s="102"/>
      <c r="B543" s="968"/>
      <c r="C543" s="101"/>
      <c r="D543" s="263" t="s">
        <v>89</v>
      </c>
      <c r="E543" s="753">
        <v>7</v>
      </c>
      <c r="F543" s="754">
        <v>7</v>
      </c>
      <c r="G543" s="180" t="s">
        <v>86</v>
      </c>
      <c r="H543" s="247">
        <v>4.4000000000000004</v>
      </c>
      <c r="I543" s="250">
        <v>4.4000000000000004</v>
      </c>
      <c r="J543" s="199" t="s">
        <v>49</v>
      </c>
      <c r="K543" s="1132">
        <v>7</v>
      </c>
      <c r="L543" s="841">
        <v>7</v>
      </c>
      <c r="M543" s="90"/>
      <c r="N543" s="130" t="s">
        <v>213</v>
      </c>
      <c r="O543" s="1653"/>
      <c r="P543" s="1579"/>
      <c r="Q543" s="1653"/>
      <c r="R543" s="1579"/>
      <c r="S543" s="1653">
        <f>T543/1000/0.04</f>
        <v>7.3499999999999996E-2</v>
      </c>
      <c r="T543" s="1579">
        <f>F546</f>
        <v>2.94</v>
      </c>
      <c r="U543" s="1633">
        <f t="shared" si="391"/>
        <v>0</v>
      </c>
      <c r="V543" s="1576">
        <f t="shared" si="392"/>
        <v>0</v>
      </c>
      <c r="W543" s="1632">
        <f t="shared" si="393"/>
        <v>7.3499999999999996E-2</v>
      </c>
      <c r="X543" s="1572">
        <f t="shared" si="394"/>
        <v>2.94</v>
      </c>
      <c r="Y543" s="1729">
        <f t="shared" si="395"/>
        <v>7.3499999999999996E-2</v>
      </c>
      <c r="Z543" s="617">
        <f t="shared" si="396"/>
        <v>2.94</v>
      </c>
      <c r="AA543" s="240" t="s">
        <v>623</v>
      </c>
      <c r="AB543" s="1632"/>
      <c r="AC543" s="1588"/>
      <c r="AD543" s="1671"/>
      <c r="AE543" s="1588"/>
      <c r="AF543" s="1671"/>
      <c r="AG543" s="1588"/>
      <c r="AH543" s="1633">
        <f t="shared" si="400"/>
        <v>0</v>
      </c>
      <c r="AI543" s="1576">
        <f t="shared" si="401"/>
        <v>0</v>
      </c>
      <c r="AJ543" s="1632">
        <f t="shared" si="402"/>
        <v>0</v>
      </c>
      <c r="AK543" s="1572">
        <f t="shared" si="403"/>
        <v>0</v>
      </c>
      <c r="AL543" s="1631"/>
      <c r="AR543" s="103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</row>
    <row r="544" spans="1:55">
      <c r="A544" s="102"/>
      <c r="B544" s="968"/>
      <c r="C544" s="101"/>
      <c r="D544" s="2513" t="s">
        <v>389</v>
      </c>
      <c r="E544" s="738">
        <v>13.59</v>
      </c>
      <c r="F544" s="691">
        <v>13.59</v>
      </c>
      <c r="G544" s="1330" t="s">
        <v>92</v>
      </c>
      <c r="H544" s="247">
        <v>8.0000000000000002E-3</v>
      </c>
      <c r="I544" s="751">
        <v>8.0000000000000002E-3</v>
      </c>
      <c r="J544" s="263" t="s">
        <v>88</v>
      </c>
      <c r="K544" s="264">
        <v>135</v>
      </c>
      <c r="L544" s="270">
        <v>135</v>
      </c>
      <c r="M544" s="90"/>
      <c r="N544" s="130" t="s">
        <v>49</v>
      </c>
      <c r="O544" s="1653">
        <f>K521</f>
        <v>7</v>
      </c>
      <c r="P544" s="1578">
        <f>L521</f>
        <v>7</v>
      </c>
      <c r="Q544" s="1653"/>
      <c r="R544" s="1578"/>
      <c r="S544" s="1653">
        <f>K543</f>
        <v>7</v>
      </c>
      <c r="T544" s="1578">
        <f>L543</f>
        <v>7</v>
      </c>
      <c r="U544" s="1633">
        <f t="shared" si="391"/>
        <v>7</v>
      </c>
      <c r="V544" s="1576">
        <f t="shared" si="392"/>
        <v>7</v>
      </c>
      <c r="W544" s="1632">
        <f t="shared" si="393"/>
        <v>7</v>
      </c>
      <c r="X544" s="1572">
        <f t="shared" si="394"/>
        <v>7</v>
      </c>
      <c r="Y544" s="1729">
        <f t="shared" si="395"/>
        <v>14</v>
      </c>
      <c r="Z544" s="617">
        <f t="shared" si="396"/>
        <v>14</v>
      </c>
      <c r="AA544" s="240" t="s">
        <v>624</v>
      </c>
      <c r="AB544" s="1632"/>
      <c r="AC544" s="1571"/>
      <c r="AD544" s="1671"/>
      <c r="AE544" s="1571"/>
      <c r="AF544" s="1671"/>
      <c r="AG544" s="1571"/>
      <c r="AH544" s="1633">
        <f t="shared" si="400"/>
        <v>0</v>
      </c>
      <c r="AI544" s="1576">
        <f t="shared" si="401"/>
        <v>0</v>
      </c>
      <c r="AJ544" s="1632">
        <f t="shared" si="402"/>
        <v>0</v>
      </c>
      <c r="AK544" s="1572">
        <f t="shared" si="403"/>
        <v>0</v>
      </c>
      <c r="AL544" s="1631"/>
      <c r="AR544" s="103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</row>
    <row r="545" spans="1:55">
      <c r="A545" s="102"/>
      <c r="B545" s="968"/>
      <c r="C545" s="101"/>
      <c r="D545" s="198" t="s">
        <v>406</v>
      </c>
      <c r="E545" s="247">
        <v>5.2</v>
      </c>
      <c r="F545" s="1340">
        <v>5.2</v>
      </c>
      <c r="G545" s="266" t="s">
        <v>91</v>
      </c>
      <c r="H545" s="247">
        <v>0.4</v>
      </c>
      <c r="I545" s="751">
        <v>0.4</v>
      </c>
      <c r="J545" s="285" t="s">
        <v>392</v>
      </c>
      <c r="K545" s="1132">
        <v>30.6</v>
      </c>
      <c r="L545" s="1390">
        <v>27</v>
      </c>
      <c r="M545" s="90"/>
      <c r="N545" s="130" t="s">
        <v>160</v>
      </c>
      <c r="O545" s="1653"/>
      <c r="P545" s="1575"/>
      <c r="Q545" s="1653">
        <f>C532</f>
        <v>30</v>
      </c>
      <c r="R545" s="1575">
        <f>C532</f>
        <v>30</v>
      </c>
      <c r="S545" s="1653"/>
      <c r="T545" s="1575"/>
      <c r="U545" s="1633">
        <f t="shared" si="391"/>
        <v>30</v>
      </c>
      <c r="V545" s="1576">
        <f t="shared" si="392"/>
        <v>30</v>
      </c>
      <c r="W545" s="1632">
        <f t="shared" si="393"/>
        <v>30</v>
      </c>
      <c r="X545" s="1572">
        <f t="shared" si="394"/>
        <v>30</v>
      </c>
      <c r="Y545" s="1729">
        <f t="shared" si="395"/>
        <v>30</v>
      </c>
      <c r="Z545" s="617">
        <f t="shared" si="396"/>
        <v>30</v>
      </c>
      <c r="AA545" s="1670" t="s">
        <v>625</v>
      </c>
      <c r="AB545" s="1632"/>
      <c r="AC545" s="1588"/>
      <c r="AD545" s="1671"/>
      <c r="AE545" s="1588"/>
      <c r="AF545" s="1671"/>
      <c r="AG545" s="1588"/>
      <c r="AH545" s="1633">
        <f t="shared" si="400"/>
        <v>0</v>
      </c>
      <c r="AI545" s="1576">
        <f t="shared" si="401"/>
        <v>0</v>
      </c>
      <c r="AJ545" s="1632">
        <f t="shared" si="402"/>
        <v>0</v>
      </c>
      <c r="AK545" s="1572">
        <f t="shared" si="403"/>
        <v>0</v>
      </c>
      <c r="AL545" s="1631"/>
      <c r="AR545" s="103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</row>
    <row r="546" spans="1:55" ht="11.25" customHeight="1">
      <c r="A546" s="102"/>
      <c r="B546" s="968"/>
      <c r="C546" s="101"/>
      <c r="D546" s="198" t="s">
        <v>197</v>
      </c>
      <c r="E546" s="1463" t="s">
        <v>641</v>
      </c>
      <c r="F546" s="1265">
        <v>2.94</v>
      </c>
      <c r="G546" s="1273" t="s">
        <v>88</v>
      </c>
      <c r="H546" s="247">
        <v>2</v>
      </c>
      <c r="I546" s="751">
        <v>2</v>
      </c>
      <c r="J546" s="2097"/>
      <c r="K546" s="2098"/>
      <c r="L546" s="2099"/>
      <c r="M546" s="90"/>
      <c r="N546" s="130" t="s">
        <v>51</v>
      </c>
      <c r="O546" s="1653">
        <f>K519</f>
        <v>1</v>
      </c>
      <c r="P546" s="1575">
        <f>L519</f>
        <v>1</v>
      </c>
      <c r="Q546" s="1653"/>
      <c r="R546" s="1575"/>
      <c r="S546" s="1653">
        <f>K541</f>
        <v>1</v>
      </c>
      <c r="T546" s="1575">
        <f>L541</f>
        <v>1</v>
      </c>
      <c r="U546" s="1633">
        <f t="shared" si="391"/>
        <v>1</v>
      </c>
      <c r="V546" s="1576">
        <f t="shared" si="392"/>
        <v>1</v>
      </c>
      <c r="W546" s="1632">
        <f t="shared" si="393"/>
        <v>1</v>
      </c>
      <c r="X546" s="1572">
        <f t="shared" si="394"/>
        <v>1</v>
      </c>
      <c r="Y546" s="1729">
        <f t="shared" si="395"/>
        <v>2</v>
      </c>
      <c r="Z546" s="617">
        <f t="shared" si="396"/>
        <v>2</v>
      </c>
      <c r="AA546" s="1679" t="s">
        <v>621</v>
      </c>
      <c r="AB546" s="1680">
        <f t="shared" ref="AB546:AG546" si="405">SUM(AB542:AB545)</f>
        <v>0</v>
      </c>
      <c r="AC546" s="1681">
        <f t="shared" si="405"/>
        <v>0</v>
      </c>
      <c r="AD546" s="1680">
        <f t="shared" si="405"/>
        <v>0</v>
      </c>
      <c r="AE546" s="1681">
        <f t="shared" si="405"/>
        <v>0</v>
      </c>
      <c r="AF546" s="1680">
        <f t="shared" si="405"/>
        <v>0</v>
      </c>
      <c r="AG546" s="1681">
        <f t="shared" si="405"/>
        <v>0</v>
      </c>
      <c r="AH546" s="1682">
        <f t="shared" si="400"/>
        <v>0</v>
      </c>
      <c r="AI546" s="1683">
        <f t="shared" si="401"/>
        <v>0</v>
      </c>
      <c r="AJ546" s="1684">
        <f t="shared" si="402"/>
        <v>0</v>
      </c>
      <c r="AK546" s="1685">
        <f t="shared" si="403"/>
        <v>0</v>
      </c>
      <c r="AL546" s="1631"/>
      <c r="AR546" s="103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</row>
    <row r="547" spans="1:55">
      <c r="A547" s="102"/>
      <c r="B547" s="968"/>
      <c r="C547" s="101"/>
      <c r="D547" s="263" t="s">
        <v>101</v>
      </c>
      <c r="E547" s="264">
        <v>0.55000000000000004</v>
      </c>
      <c r="F547" s="1148">
        <v>0.55000000000000004</v>
      </c>
      <c r="G547" s="1329"/>
      <c r="H547" s="105"/>
      <c r="I547" s="101"/>
      <c r="J547" s="102"/>
      <c r="K547" s="105"/>
      <c r="L547" s="101"/>
      <c r="M547" s="105"/>
      <c r="N547" s="130" t="s">
        <v>158</v>
      </c>
      <c r="O547" s="1653"/>
      <c r="P547" s="1575"/>
      <c r="Q547" s="1653"/>
      <c r="R547" s="1575"/>
      <c r="S547" s="1653"/>
      <c r="T547" s="1575"/>
      <c r="U547" s="1633">
        <f t="shared" si="391"/>
        <v>0</v>
      </c>
      <c r="V547" s="1576">
        <f t="shared" si="392"/>
        <v>0</v>
      </c>
      <c r="W547" s="1632">
        <f t="shared" si="393"/>
        <v>0</v>
      </c>
      <c r="X547" s="1572">
        <f t="shared" si="394"/>
        <v>0</v>
      </c>
      <c r="Y547" s="1729">
        <f t="shared" si="395"/>
        <v>0</v>
      </c>
      <c r="Z547" s="617">
        <f t="shared" si="396"/>
        <v>0</v>
      </c>
      <c r="AA547" s="1686" t="s">
        <v>115</v>
      </c>
      <c r="AB547" s="1671"/>
      <c r="AC547" s="1588"/>
      <c r="AD547" s="1671"/>
      <c r="AE547" s="1588"/>
      <c r="AF547" s="1671"/>
      <c r="AG547" s="1588"/>
      <c r="AH547" s="1702">
        <f t="shared" si="400"/>
        <v>0</v>
      </c>
      <c r="AI547" s="1712">
        <f t="shared" si="401"/>
        <v>0</v>
      </c>
      <c r="AJ547" s="1671">
        <f t="shared" si="402"/>
        <v>0</v>
      </c>
      <c r="AK547" s="1571">
        <f t="shared" si="403"/>
        <v>0</v>
      </c>
      <c r="AL547" s="1631"/>
      <c r="AR547" s="103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</row>
    <row r="548" spans="1:55">
      <c r="A548" s="102"/>
      <c r="B548" s="968"/>
      <c r="C548" s="101"/>
      <c r="D548" s="198" t="s">
        <v>87</v>
      </c>
      <c r="E548" s="247">
        <v>2</v>
      </c>
      <c r="F548" s="739">
        <v>2</v>
      </c>
      <c r="G548" s="1329"/>
      <c r="H548" s="105"/>
      <c r="I548" s="101"/>
      <c r="J548" s="102"/>
      <c r="K548" s="105"/>
      <c r="L548" s="101"/>
      <c r="M548" s="105"/>
      <c r="N548" s="130" t="s">
        <v>157</v>
      </c>
      <c r="O548" s="1653"/>
      <c r="P548" s="1586"/>
      <c r="Q548" s="1653"/>
      <c r="R548" s="1586"/>
      <c r="S548" s="1653"/>
      <c r="T548" s="1586"/>
      <c r="U548" s="1633">
        <f t="shared" si="391"/>
        <v>0</v>
      </c>
      <c r="V548" s="1576">
        <f t="shared" si="392"/>
        <v>0</v>
      </c>
      <c r="W548" s="1632">
        <f t="shared" si="393"/>
        <v>0</v>
      </c>
      <c r="X548" s="1572">
        <f t="shared" si="394"/>
        <v>0</v>
      </c>
      <c r="Y548" s="1729">
        <f t="shared" si="395"/>
        <v>0</v>
      </c>
      <c r="Z548" s="617">
        <f t="shared" si="396"/>
        <v>0</v>
      </c>
      <c r="AA548" s="1686" t="s">
        <v>334</v>
      </c>
      <c r="AB548" s="1672">
        <f t="shared" ref="AB548:AG548" si="406">SUM(AS542:AS543)</f>
        <v>0</v>
      </c>
      <c r="AC548" s="1588">
        <f t="shared" si="406"/>
        <v>0</v>
      </c>
      <c r="AD548" s="1672">
        <f t="shared" si="406"/>
        <v>0</v>
      </c>
      <c r="AE548" s="1588">
        <f t="shared" si="406"/>
        <v>0</v>
      </c>
      <c r="AF548" s="1672">
        <f t="shared" si="406"/>
        <v>0</v>
      </c>
      <c r="AG548" s="1588">
        <f t="shared" si="406"/>
        <v>0</v>
      </c>
      <c r="AH548" s="1702">
        <f t="shared" si="400"/>
        <v>0</v>
      </c>
      <c r="AI548" s="1712">
        <f t="shared" si="401"/>
        <v>0</v>
      </c>
      <c r="AJ548" s="1671">
        <f t="shared" si="402"/>
        <v>0</v>
      </c>
      <c r="AK548" s="1571">
        <f t="shared" si="403"/>
        <v>0</v>
      </c>
      <c r="AL548" s="1631"/>
      <c r="AR548" s="100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</row>
    <row r="549" spans="1:55" ht="12.75" customHeight="1" thickBot="1">
      <c r="A549" s="1906" t="s">
        <v>312</v>
      </c>
      <c r="B549" s="1935"/>
      <c r="C549" s="1867">
        <f>C540+C542+140+40</f>
        <v>400</v>
      </c>
      <c r="D549" s="207" t="s">
        <v>91</v>
      </c>
      <c r="E549" s="819">
        <v>0.3</v>
      </c>
      <c r="F549" s="1307">
        <v>0.3</v>
      </c>
      <c r="G549" s="1282"/>
      <c r="H549" s="998"/>
      <c r="I549" s="999"/>
      <c r="J549" s="2514"/>
      <c r="K549" s="998"/>
      <c r="L549" s="999"/>
      <c r="M549" s="105"/>
      <c r="N549" s="130" t="s">
        <v>83</v>
      </c>
      <c r="O549" s="1653"/>
      <c r="P549" s="1586"/>
      <c r="Q549" s="1653"/>
      <c r="R549" s="1586"/>
      <c r="S549" s="1653"/>
      <c r="T549" s="1586"/>
      <c r="U549" s="1633">
        <f t="shared" si="391"/>
        <v>0</v>
      </c>
      <c r="V549" s="1576">
        <f t="shared" si="392"/>
        <v>0</v>
      </c>
      <c r="W549" s="1632">
        <f t="shared" si="393"/>
        <v>0</v>
      </c>
      <c r="X549" s="1572">
        <f t="shared" si="394"/>
        <v>0</v>
      </c>
      <c r="Y549" s="1729">
        <f t="shared" si="395"/>
        <v>0</v>
      </c>
      <c r="Z549" s="617">
        <f t="shared" si="396"/>
        <v>0</v>
      </c>
      <c r="AA549" s="1687" t="s">
        <v>611</v>
      </c>
      <c r="AB549" s="1688">
        <f t="shared" ref="AB549:AG549" si="407">SUM(AB547:AB548)</f>
        <v>0</v>
      </c>
      <c r="AC549" s="1689">
        <f t="shared" si="407"/>
        <v>0</v>
      </c>
      <c r="AD549" s="1688">
        <f t="shared" si="407"/>
        <v>0</v>
      </c>
      <c r="AE549" s="1689">
        <f t="shared" si="407"/>
        <v>0</v>
      </c>
      <c r="AF549" s="1688">
        <f t="shared" si="407"/>
        <v>0</v>
      </c>
      <c r="AG549" s="1689">
        <f t="shared" si="407"/>
        <v>0</v>
      </c>
      <c r="AH549" s="1690">
        <f t="shared" si="400"/>
        <v>0</v>
      </c>
      <c r="AI549" s="1691">
        <f t="shared" si="401"/>
        <v>0</v>
      </c>
      <c r="AJ549" s="1692">
        <f t="shared" si="402"/>
        <v>0</v>
      </c>
      <c r="AK549" s="1693">
        <f t="shared" si="403"/>
        <v>0</v>
      </c>
      <c r="AL549" s="1631"/>
      <c r="AR549" s="100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</row>
    <row r="550" spans="1:55">
      <c r="M550" s="1158"/>
      <c r="N550" s="130" t="s">
        <v>53</v>
      </c>
      <c r="O550" s="1653">
        <f>H520</f>
        <v>1.5</v>
      </c>
      <c r="P550" s="1586">
        <f>I520</f>
        <v>1.5</v>
      </c>
      <c r="Q550" s="1653">
        <f>E534+H530+H538+K530</f>
        <v>2.29</v>
      </c>
      <c r="R550" s="1586">
        <f>F534+I530+I538+L530</f>
        <v>2.29</v>
      </c>
      <c r="S550" s="1653">
        <f>E549+H545</f>
        <v>0.7</v>
      </c>
      <c r="T550" s="1586">
        <f>F549+I545</f>
        <v>0.7</v>
      </c>
      <c r="U550" s="1633">
        <f t="shared" si="391"/>
        <v>3.79</v>
      </c>
      <c r="V550" s="1576">
        <f t="shared" si="392"/>
        <v>3.79</v>
      </c>
      <c r="W550" s="1632">
        <f t="shared" si="393"/>
        <v>2.99</v>
      </c>
      <c r="X550" s="1572">
        <f t="shared" si="394"/>
        <v>2.99</v>
      </c>
      <c r="Y550" s="1729">
        <f t="shared" si="395"/>
        <v>4.49</v>
      </c>
      <c r="Z550" s="617">
        <f t="shared" si="396"/>
        <v>4.49</v>
      </c>
      <c r="AA550" s="1686" t="s">
        <v>335</v>
      </c>
      <c r="AB550" s="1671"/>
      <c r="AC550" s="1588"/>
      <c r="AD550" s="1671">
        <f>E538</f>
        <v>2.9449999999999998</v>
      </c>
      <c r="AE550" s="1588">
        <f>F538</f>
        <v>2.5</v>
      </c>
      <c r="AF550" s="1671"/>
      <c r="AG550" s="1588"/>
      <c r="AH550" s="1702">
        <f t="shared" si="400"/>
        <v>2.9449999999999998</v>
      </c>
      <c r="AI550" s="1712">
        <f t="shared" si="401"/>
        <v>2.5</v>
      </c>
      <c r="AJ550" s="1671">
        <f t="shared" si="402"/>
        <v>2.9449999999999998</v>
      </c>
      <c r="AK550" s="1571">
        <f t="shared" si="403"/>
        <v>2.5</v>
      </c>
      <c r="AL550" s="1631"/>
      <c r="AR550" s="100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</row>
    <row r="551" spans="1:55">
      <c r="M551" s="105"/>
      <c r="N551" s="130" t="s">
        <v>133</v>
      </c>
      <c r="O551" s="1653"/>
      <c r="P551" s="1586"/>
      <c r="Q551" s="1653"/>
      <c r="R551" s="1586"/>
      <c r="S551" s="1653"/>
      <c r="T551" s="1586"/>
      <c r="U551" s="1633">
        <f t="shared" si="391"/>
        <v>0</v>
      </c>
      <c r="V551" s="1576">
        <f t="shared" si="392"/>
        <v>0</v>
      </c>
      <c r="W551" s="1632">
        <f t="shared" si="393"/>
        <v>0</v>
      </c>
      <c r="X551" s="1572">
        <f t="shared" si="394"/>
        <v>0</v>
      </c>
      <c r="Y551" s="1729">
        <f t="shared" si="395"/>
        <v>0</v>
      </c>
      <c r="Z551" s="617">
        <f t="shared" si="396"/>
        <v>0</v>
      </c>
      <c r="AA551" s="1686" t="s">
        <v>175</v>
      </c>
      <c r="AB551" s="1671">
        <f>E519</f>
        <v>112.27</v>
      </c>
      <c r="AC551" s="1588">
        <f>F519</f>
        <v>86.1</v>
      </c>
      <c r="AD551" s="1671"/>
      <c r="AE551" s="1588"/>
      <c r="AF551" s="1671"/>
      <c r="AG551" s="1588"/>
      <c r="AH551" s="1702">
        <f t="shared" si="400"/>
        <v>112.27</v>
      </c>
      <c r="AI551" s="1712">
        <f t="shared" si="401"/>
        <v>86.1</v>
      </c>
      <c r="AJ551" s="1671">
        <f t="shared" si="402"/>
        <v>0</v>
      </c>
      <c r="AK551" s="1571">
        <f t="shared" si="403"/>
        <v>0</v>
      </c>
      <c r="AL551" s="1631"/>
      <c r="AR551" s="100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</row>
    <row r="552" spans="1:55" ht="12" customHeight="1">
      <c r="M552" s="105"/>
      <c r="N552" s="422" t="s">
        <v>201</v>
      </c>
      <c r="O552" s="1668">
        <f t="shared" ref="O552:T552" si="408">O553+O554+O555+O556</f>
        <v>1.43598</v>
      </c>
      <c r="P552" s="1587">
        <f t="shared" si="408"/>
        <v>1.43598</v>
      </c>
      <c r="Q552" s="1668">
        <f t="shared" si="408"/>
        <v>1.3140000000000001</v>
      </c>
      <c r="R552" s="1587">
        <f t="shared" si="408"/>
        <v>1.3140000000000001</v>
      </c>
      <c r="S552" s="1668">
        <f t="shared" si="408"/>
        <v>8.0000000000000002E-3</v>
      </c>
      <c r="T552" s="1587">
        <f t="shared" si="408"/>
        <v>8.0000000000000002E-3</v>
      </c>
      <c r="U552" s="1726">
        <f t="shared" si="391"/>
        <v>2.7499799999999999</v>
      </c>
      <c r="V552" s="1593">
        <f t="shared" si="392"/>
        <v>2.7499799999999999</v>
      </c>
      <c r="W552" s="1726">
        <f t="shared" si="393"/>
        <v>1.3220000000000001</v>
      </c>
      <c r="X552" s="1593">
        <f t="shared" si="394"/>
        <v>1.3220000000000001</v>
      </c>
      <c r="Y552" s="1729">
        <f t="shared" si="395"/>
        <v>2.7579799999999999</v>
      </c>
      <c r="Z552" s="617">
        <f t="shared" si="396"/>
        <v>2.7579799999999999</v>
      </c>
      <c r="AA552" s="1694" t="s">
        <v>71</v>
      </c>
      <c r="AB552" s="1695">
        <f t="shared" ref="AB552:AG552" si="409">SUM(AB550:AB551)</f>
        <v>112.27</v>
      </c>
      <c r="AC552" s="1696">
        <f t="shared" si="409"/>
        <v>86.1</v>
      </c>
      <c r="AD552" s="1695">
        <f t="shared" si="409"/>
        <v>2.9449999999999998</v>
      </c>
      <c r="AE552" s="1696">
        <f t="shared" si="409"/>
        <v>2.5</v>
      </c>
      <c r="AF552" s="1695">
        <f t="shared" si="409"/>
        <v>0</v>
      </c>
      <c r="AG552" s="1696">
        <f t="shared" si="409"/>
        <v>0</v>
      </c>
      <c r="AH552" s="1697">
        <f t="shared" si="400"/>
        <v>115.21499999999999</v>
      </c>
      <c r="AI552" s="1698">
        <f t="shared" si="401"/>
        <v>88.6</v>
      </c>
      <c r="AJ552" s="1699">
        <f t="shared" si="402"/>
        <v>2.9449999999999998</v>
      </c>
      <c r="AK552" s="1700">
        <f t="shared" si="403"/>
        <v>2.5</v>
      </c>
      <c r="AL552" s="1631"/>
      <c r="AR552" s="100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</row>
    <row r="553" spans="1:55">
      <c r="D553" s="106"/>
      <c r="E553" s="392"/>
      <c r="F553" s="284"/>
      <c r="G553" s="105"/>
      <c r="H553" s="105"/>
      <c r="I553" s="105"/>
      <c r="J553" s="2866"/>
      <c r="K553" s="105"/>
      <c r="L553" s="105"/>
      <c r="M553" s="105"/>
      <c r="N553" s="423" t="s">
        <v>193</v>
      </c>
      <c r="O553" s="1746">
        <f>H519</f>
        <v>5.9800000000000001E-3</v>
      </c>
      <c r="P553" s="1589">
        <f>I519</f>
        <v>5.9800000000000001E-3</v>
      </c>
      <c r="Q553" s="1653">
        <f>E535+H537</f>
        <v>1.4E-2</v>
      </c>
      <c r="R553" s="1589">
        <f>F535+I537</f>
        <v>1.4E-2</v>
      </c>
      <c r="S553" s="1653">
        <f>F553+H544</f>
        <v>8.0000000000000002E-3</v>
      </c>
      <c r="T553" s="1589">
        <f>F553+I544</f>
        <v>8.0000000000000002E-3</v>
      </c>
      <c r="U553" s="1721"/>
      <c r="V553" s="1589"/>
      <c r="W553" s="1721"/>
      <c r="X553" s="1589"/>
      <c r="Y553" s="1730"/>
      <c r="Z553" s="618"/>
      <c r="AA553" s="1701" t="s">
        <v>186</v>
      </c>
      <c r="AB553" s="1671"/>
      <c r="AC553" s="1588"/>
      <c r="AD553" s="1671"/>
      <c r="AE553" s="1588"/>
      <c r="AF553" s="1671"/>
      <c r="AG553" s="1588"/>
      <c r="AH553" s="1702">
        <f t="shared" si="400"/>
        <v>0</v>
      </c>
      <c r="AI553" s="1712">
        <f t="shared" si="401"/>
        <v>0</v>
      </c>
      <c r="AJ553" s="1671">
        <f t="shared" si="402"/>
        <v>0</v>
      </c>
      <c r="AK553" s="1571">
        <f t="shared" si="403"/>
        <v>0</v>
      </c>
      <c r="AL553" s="1631"/>
      <c r="AR553" s="100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</row>
    <row r="554" spans="1:55">
      <c r="M554" s="90"/>
      <c r="N554" s="424" t="s">
        <v>567</v>
      </c>
      <c r="O554" s="1653">
        <f>I521</f>
        <v>1.43</v>
      </c>
      <c r="P554" s="1590">
        <f>I521</f>
        <v>1.43</v>
      </c>
      <c r="Q554" s="1744">
        <f>F537</f>
        <v>1.3</v>
      </c>
      <c r="R554" s="1590">
        <f>F537</f>
        <v>1.3</v>
      </c>
      <c r="S554" s="1653"/>
      <c r="T554" s="1590"/>
      <c r="U554" s="1722"/>
      <c r="V554" s="1590"/>
      <c r="W554" s="1722"/>
      <c r="X554" s="1590"/>
      <c r="Y554" s="1631"/>
      <c r="AA554" s="1701" t="s">
        <v>75</v>
      </c>
      <c r="AB554" s="1671"/>
      <c r="AC554" s="1588"/>
      <c r="AD554" s="1671"/>
      <c r="AE554" s="1588"/>
      <c r="AF554" s="1671"/>
      <c r="AG554" s="1588"/>
      <c r="AH554" s="1702">
        <f t="shared" si="400"/>
        <v>0</v>
      </c>
      <c r="AI554" s="1712">
        <f t="shared" si="401"/>
        <v>0</v>
      </c>
      <c r="AJ554" s="1671">
        <f t="shared" si="402"/>
        <v>0</v>
      </c>
      <c r="AK554" s="1571">
        <f t="shared" si="403"/>
        <v>0</v>
      </c>
      <c r="AL554" s="1631"/>
      <c r="AR554" s="100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</row>
    <row r="555" spans="1:55" ht="12" customHeight="1">
      <c r="M555" s="90"/>
      <c r="N555" s="430" t="s">
        <v>388</v>
      </c>
      <c r="O555" s="1717"/>
      <c r="P555" s="1591"/>
      <c r="Q555" s="2729"/>
      <c r="R555" s="2730"/>
      <c r="S555" s="1717"/>
      <c r="T555" s="1591"/>
      <c r="U555" s="1724"/>
      <c r="V555" s="1591"/>
      <c r="W555" s="1724"/>
      <c r="X555" s="1591"/>
      <c r="Y555" s="1631"/>
      <c r="AA555" s="1701" t="s">
        <v>77</v>
      </c>
      <c r="AB555" s="1702"/>
      <c r="AC555" s="1703"/>
      <c r="AD555" s="1702"/>
      <c r="AE555" s="1703"/>
      <c r="AF555" s="1702">
        <f>E544</f>
        <v>13.59</v>
      </c>
      <c r="AG555" s="1583">
        <f>F544</f>
        <v>13.59</v>
      </c>
      <c r="AH555" s="1702">
        <f t="shared" si="400"/>
        <v>0</v>
      </c>
      <c r="AI555" s="1712">
        <f t="shared" si="401"/>
        <v>0</v>
      </c>
      <c r="AJ555" s="1671">
        <f t="shared" si="402"/>
        <v>13.59</v>
      </c>
      <c r="AK555" s="1571">
        <f t="shared" si="403"/>
        <v>13.59</v>
      </c>
      <c r="AL555" s="1631"/>
      <c r="AR555" s="100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</row>
    <row r="556" spans="1:55" ht="13.5" customHeight="1">
      <c r="M556" s="90"/>
      <c r="N556" s="1716" t="s">
        <v>156</v>
      </c>
      <c r="O556" s="1720"/>
      <c r="P556" s="1718"/>
      <c r="Q556" s="1720"/>
      <c r="R556" s="1718"/>
      <c r="S556" s="1720"/>
      <c r="T556" s="1718"/>
      <c r="U556" s="1723"/>
      <c r="V556" s="1718"/>
      <c r="W556" s="1723"/>
      <c r="X556" s="1718"/>
      <c r="Y556" s="1631"/>
      <c r="AA556" s="1701" t="s">
        <v>78</v>
      </c>
      <c r="AB556" s="1671"/>
      <c r="AC556" s="1703"/>
      <c r="AD556" s="1671"/>
      <c r="AE556" s="1703"/>
      <c r="AF556" s="1671"/>
      <c r="AG556" s="1703"/>
      <c r="AH556" s="1702">
        <f t="shared" si="400"/>
        <v>0</v>
      </c>
      <c r="AI556" s="1712">
        <f t="shared" si="401"/>
        <v>0</v>
      </c>
      <c r="AJ556" s="1671">
        <f t="shared" si="402"/>
        <v>0</v>
      </c>
      <c r="AK556" s="1571">
        <f t="shared" si="403"/>
        <v>0</v>
      </c>
      <c r="AL556" s="1631"/>
      <c r="AR556" s="128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</row>
    <row r="557" spans="1:55">
      <c r="M557" s="90"/>
      <c r="N557" s="255" t="s">
        <v>110</v>
      </c>
      <c r="O557" s="240"/>
      <c r="P557" s="1719"/>
      <c r="Q557" s="240">
        <f>H531</f>
        <v>9</v>
      </c>
      <c r="R557" s="1719">
        <f>I531</f>
        <v>9</v>
      </c>
      <c r="S557" s="240">
        <f>E545</f>
        <v>5.2</v>
      </c>
      <c r="T557" s="1719">
        <f>F545</f>
        <v>5.2</v>
      </c>
      <c r="U557" s="1634"/>
      <c r="V557" s="1719"/>
      <c r="W557" s="1634"/>
      <c r="X557" s="1719"/>
      <c r="Y557" s="208"/>
      <c r="Z557" s="103"/>
      <c r="AA557" s="1701" t="s">
        <v>79</v>
      </c>
      <c r="AB557" s="1671"/>
      <c r="AC557" s="1582"/>
      <c r="AD557" s="1671"/>
      <c r="AE557" s="1582"/>
      <c r="AF557" s="1671"/>
      <c r="AG557" s="1582"/>
      <c r="AH557" s="1702">
        <f t="shared" si="400"/>
        <v>0</v>
      </c>
      <c r="AI557" s="1712">
        <f t="shared" si="401"/>
        <v>0</v>
      </c>
      <c r="AJ557" s="1671">
        <f t="shared" si="402"/>
        <v>0</v>
      </c>
      <c r="AK557" s="1571">
        <f t="shared" si="403"/>
        <v>0</v>
      </c>
      <c r="AL557" s="1631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</row>
    <row r="558" spans="1:55">
      <c r="M558" s="105"/>
      <c r="N558" s="231"/>
      <c r="P558" s="1566"/>
      <c r="R558" s="1592"/>
      <c r="T558" s="1592"/>
      <c r="U558" s="1636"/>
      <c r="V558" s="1592"/>
      <c r="W558" s="1636"/>
      <c r="X558" s="1592"/>
      <c r="Y558" s="1631"/>
      <c r="AA558" s="1701" t="s">
        <v>81</v>
      </c>
      <c r="AB558" s="1671"/>
      <c r="AC558" s="1583"/>
      <c r="AD558" s="1671">
        <f>K527</f>
        <v>43.5</v>
      </c>
      <c r="AE558" s="1582">
        <f>L527</f>
        <v>43.5</v>
      </c>
      <c r="AF558" s="1671"/>
      <c r="AG558" s="1582"/>
      <c r="AH558" s="1702">
        <f t="shared" si="400"/>
        <v>43.5</v>
      </c>
      <c r="AI558" s="1712">
        <f t="shared" si="401"/>
        <v>43.5</v>
      </c>
      <c r="AJ558" s="1671">
        <f t="shared" si="402"/>
        <v>43.5</v>
      </c>
      <c r="AK558" s="1571">
        <f t="shared" si="403"/>
        <v>43.5</v>
      </c>
      <c r="AL558" s="1631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</row>
    <row r="559" spans="1:55">
      <c r="M559" s="105"/>
      <c r="P559" s="1592"/>
      <c r="R559" s="1592"/>
      <c r="T559" s="1592"/>
      <c r="U559" s="1636"/>
      <c r="V559" s="1592"/>
      <c r="W559" s="1636"/>
      <c r="X559" s="1592"/>
      <c r="Y559" s="1631"/>
      <c r="AA559" s="1701" t="s">
        <v>82</v>
      </c>
      <c r="AB559" s="1671"/>
      <c r="AC559" s="1588"/>
      <c r="AD559" s="1671"/>
      <c r="AE559" s="1588"/>
      <c r="AF559" s="1671"/>
      <c r="AG559" s="1588"/>
      <c r="AH559" s="1702">
        <f t="shared" si="400"/>
        <v>0</v>
      </c>
      <c r="AI559" s="1712">
        <f t="shared" si="401"/>
        <v>0</v>
      </c>
      <c r="AJ559" s="1671">
        <f t="shared" si="402"/>
        <v>0</v>
      </c>
      <c r="AK559" s="1571">
        <f t="shared" si="403"/>
        <v>0</v>
      </c>
      <c r="AL559" s="1631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</row>
    <row r="560" spans="1:55">
      <c r="M560" s="141"/>
      <c r="N560" s="10"/>
      <c r="P560" s="1570"/>
      <c r="R560" s="1570"/>
      <c r="T560" s="1570"/>
      <c r="U560" s="1638"/>
      <c r="V560" s="1570"/>
      <c r="W560" s="1636"/>
      <c r="X560" s="1592"/>
      <c r="Y560" s="1631"/>
      <c r="AA560" s="1701" t="s">
        <v>84</v>
      </c>
      <c r="AB560" s="1704"/>
      <c r="AC560" s="1705"/>
      <c r="AD560" s="1704"/>
      <c r="AE560" s="1705"/>
      <c r="AF560" s="1704"/>
      <c r="AG560" s="1705"/>
      <c r="AH560" s="1702">
        <f t="shared" si="400"/>
        <v>0</v>
      </c>
      <c r="AI560" s="1712">
        <f t="shared" si="401"/>
        <v>0</v>
      </c>
      <c r="AJ560" s="1671">
        <f t="shared" si="402"/>
        <v>0</v>
      </c>
      <c r="AK560" s="1571">
        <f t="shared" si="403"/>
        <v>0</v>
      </c>
      <c r="AL560" s="1631"/>
    </row>
    <row r="561" spans="1:38">
      <c r="M561" s="141"/>
      <c r="N561" s="10"/>
      <c r="P561" s="1570"/>
      <c r="R561" s="1602"/>
      <c r="S561" s="100"/>
      <c r="T561" s="97"/>
      <c r="U561" s="1639"/>
      <c r="V561" s="1570"/>
      <c r="W561" s="1636"/>
      <c r="X561" s="1592"/>
      <c r="Y561" s="1631"/>
      <c r="AA561" s="1711" t="s">
        <v>626</v>
      </c>
      <c r="AB561" s="1709">
        <f t="shared" ref="AB561:AG561" si="410">SUM(AB553:AB560)</f>
        <v>0</v>
      </c>
      <c r="AC561" s="1710">
        <f t="shared" si="410"/>
        <v>0</v>
      </c>
      <c r="AD561" s="1709">
        <f t="shared" si="410"/>
        <v>43.5</v>
      </c>
      <c r="AE561" s="1710">
        <f t="shared" si="410"/>
        <v>43.5</v>
      </c>
      <c r="AF561" s="1709">
        <f t="shared" si="410"/>
        <v>13.59</v>
      </c>
      <c r="AG561" s="1710">
        <f t="shared" si="410"/>
        <v>13.59</v>
      </c>
      <c r="AH561" s="1707">
        <f t="shared" si="400"/>
        <v>43.5</v>
      </c>
      <c r="AI561" s="1708">
        <f t="shared" si="401"/>
        <v>43.5</v>
      </c>
      <c r="AJ561" s="1709">
        <f t="shared" si="402"/>
        <v>57.09</v>
      </c>
      <c r="AK561" s="1710">
        <f t="shared" si="403"/>
        <v>57.09</v>
      </c>
      <c r="AL561" s="1631"/>
    </row>
    <row r="562" spans="1:38">
      <c r="M562" s="105"/>
      <c r="N562" s="10"/>
      <c r="P562" s="1570"/>
      <c r="R562" s="1602"/>
      <c r="S562" s="100"/>
      <c r="T562" s="361"/>
      <c r="U562" s="1639"/>
      <c r="V562" s="1570"/>
      <c r="W562" s="1636"/>
      <c r="X562" s="1592"/>
      <c r="Y562" s="1631"/>
      <c r="AB562" s="1635"/>
      <c r="AC562" s="1592"/>
      <c r="AD562" s="1635"/>
      <c r="AE562" s="1592"/>
      <c r="AF562" s="1635"/>
      <c r="AG562" s="1592"/>
      <c r="AH562" s="1636"/>
      <c r="AI562" s="1592"/>
      <c r="AJ562" s="1636"/>
      <c r="AK562" s="1592"/>
      <c r="AL562" s="1631"/>
    </row>
    <row r="563" spans="1:38">
      <c r="M563" s="105"/>
      <c r="N563" s="10"/>
      <c r="P563" s="1570"/>
      <c r="R563" s="1570"/>
      <c r="S563" s="100"/>
      <c r="T563" s="97"/>
      <c r="U563" s="1639"/>
      <c r="V563" s="1570"/>
      <c r="W563" s="1636"/>
      <c r="X563" s="1592"/>
      <c r="Y563" s="1631"/>
      <c r="AB563" s="1635"/>
      <c r="AC563" s="1592"/>
      <c r="AD563" s="1635"/>
      <c r="AE563" s="1592"/>
      <c r="AF563" s="1635"/>
      <c r="AG563" s="1592"/>
      <c r="AH563" s="1636"/>
      <c r="AI563" s="1592"/>
      <c r="AJ563" s="1636"/>
      <c r="AK563" s="1592"/>
      <c r="AL563" s="1631"/>
    </row>
    <row r="564" spans="1:38">
      <c r="M564" s="105"/>
      <c r="N564" s="10"/>
      <c r="P564" s="1570"/>
      <c r="R564" s="1602"/>
      <c r="S564" s="232"/>
      <c r="T564" s="97"/>
      <c r="U564" s="1639"/>
      <c r="V564" s="1570"/>
      <c r="W564" s="1636"/>
      <c r="X564" s="1592"/>
      <c r="Y564" s="1631"/>
      <c r="AB564" s="1635"/>
      <c r="AC564" s="1592"/>
      <c r="AD564" s="1635"/>
      <c r="AE564" s="1592"/>
      <c r="AF564" s="1635"/>
      <c r="AG564" s="1592"/>
      <c r="AH564" s="1636"/>
      <c r="AI564" s="1592"/>
      <c r="AJ564" s="1636"/>
      <c r="AK564" s="1592"/>
      <c r="AL564" s="1631"/>
    </row>
    <row r="565" spans="1:38">
      <c r="M565" s="105"/>
      <c r="N565" s="10"/>
      <c r="P565" s="1570"/>
      <c r="R565" s="1570"/>
      <c r="S565" s="100"/>
      <c r="T565" s="96"/>
      <c r="U565" s="1639"/>
      <c r="V565" s="1570"/>
      <c r="W565" s="1636"/>
      <c r="X565" s="1592"/>
      <c r="Y565" s="1631"/>
      <c r="AB565" s="1635"/>
      <c r="AC565" s="1592"/>
      <c r="AD565" s="1635"/>
      <c r="AE565" s="1592"/>
      <c r="AF565" s="1635"/>
      <c r="AG565" s="1592"/>
      <c r="AH565" s="1636"/>
      <c r="AI565" s="1592"/>
      <c r="AJ565" s="1636"/>
      <c r="AK565" s="1592"/>
      <c r="AL565" s="1631"/>
    </row>
    <row r="566" spans="1:38">
      <c r="M566" s="105"/>
      <c r="N566" s="10"/>
      <c r="P566" s="1570"/>
      <c r="R566" s="1570"/>
      <c r="S566" s="100"/>
      <c r="T566" s="97"/>
      <c r="U566" s="1639"/>
      <c r="V566" s="1570"/>
      <c r="W566" s="1636"/>
      <c r="X566" s="1592"/>
      <c r="Y566" s="1631"/>
      <c r="AB566" s="1635"/>
      <c r="AC566" s="1592"/>
      <c r="AD566" s="1635"/>
      <c r="AE566" s="1592"/>
      <c r="AF566" s="1635"/>
      <c r="AG566" s="1592"/>
      <c r="AH566" s="1636"/>
      <c r="AI566" s="1592"/>
      <c r="AJ566" s="1636"/>
      <c r="AK566" s="1592"/>
      <c r="AL566" s="1631"/>
    </row>
    <row r="567" spans="1:38">
      <c r="M567" s="105"/>
      <c r="N567" s="10"/>
      <c r="P567" s="1570"/>
      <c r="R567" s="1570"/>
      <c r="S567" s="100"/>
      <c r="T567" s="97"/>
      <c r="U567" s="1639"/>
      <c r="V567" s="1570"/>
      <c r="W567" s="1636"/>
      <c r="X567" s="1592"/>
      <c r="Y567" s="1631"/>
      <c r="AB567" s="1635"/>
      <c r="AC567" s="1592"/>
      <c r="AD567" s="1635"/>
      <c r="AE567" s="1592"/>
      <c r="AF567" s="1635"/>
      <c r="AG567" s="1592"/>
      <c r="AH567" s="1636"/>
      <c r="AI567" s="1592"/>
      <c r="AJ567" s="1636"/>
      <c r="AK567" s="1592"/>
      <c r="AL567" s="1631"/>
    </row>
    <row r="568" spans="1:38">
      <c r="M568" s="105"/>
      <c r="N568" s="10"/>
      <c r="P568" s="1570"/>
      <c r="R568" s="1570"/>
      <c r="S568" s="100"/>
      <c r="T568" s="97"/>
      <c r="U568" s="1639"/>
      <c r="V568" s="1570"/>
      <c r="W568" s="1636"/>
      <c r="X568" s="1592"/>
      <c r="Y568" s="1631"/>
      <c r="AB568" s="1635"/>
      <c r="AC568" s="1592"/>
      <c r="AD568" s="1635"/>
      <c r="AE568" s="1592"/>
      <c r="AF568" s="1635"/>
      <c r="AG568" s="1592"/>
      <c r="AH568" s="1636"/>
      <c r="AI568" s="1592"/>
      <c r="AJ568" s="1636"/>
      <c r="AK568" s="1592"/>
      <c r="AL568" s="1631"/>
    </row>
    <row r="569" spans="1:38">
      <c r="A569" s="90"/>
      <c r="B569" s="1123"/>
      <c r="C569" s="90"/>
      <c r="J569" s="105"/>
      <c r="K569" s="105"/>
      <c r="L569" s="105"/>
      <c r="M569" s="105"/>
      <c r="N569" s="10"/>
      <c r="P569" s="1570"/>
      <c r="R569" s="1570"/>
      <c r="S569" s="100"/>
      <c r="T569" s="97"/>
      <c r="U569" s="1639"/>
      <c r="V569" s="1570"/>
      <c r="W569" s="1636"/>
      <c r="X569" s="1592"/>
      <c r="Y569" s="1631"/>
      <c r="AB569" s="1635"/>
      <c r="AC569" s="1592"/>
      <c r="AD569" s="1635"/>
      <c r="AE569" s="1592"/>
      <c r="AF569" s="1635"/>
      <c r="AG569" s="1592"/>
      <c r="AH569" s="1636"/>
      <c r="AI569" s="1592"/>
      <c r="AJ569" s="1636"/>
      <c r="AK569" s="1592"/>
      <c r="AL569" s="1631"/>
    </row>
    <row r="570" spans="1:38">
      <c r="A570" s="90"/>
      <c r="B570" s="1123"/>
      <c r="C570" s="90"/>
      <c r="J570" s="105"/>
      <c r="K570" s="105"/>
      <c r="L570" s="105"/>
      <c r="M570" s="105"/>
      <c r="N570" s="10"/>
      <c r="P570" s="1570"/>
      <c r="R570" s="1570"/>
      <c r="T570" s="1570"/>
      <c r="U570" s="1638"/>
      <c r="V570" s="1570"/>
      <c r="W570" s="1636"/>
      <c r="X570" s="1592"/>
      <c r="Y570" s="1631"/>
      <c r="AA570" s="10"/>
      <c r="AB570" s="1635"/>
      <c r="AC570" s="1570"/>
      <c r="AD570" s="1635"/>
      <c r="AE570" s="1570"/>
      <c r="AF570" s="1635"/>
      <c r="AG570" s="1570"/>
      <c r="AH570" s="1636"/>
      <c r="AI570" s="1592"/>
      <c r="AJ570" s="1636"/>
      <c r="AK570" s="1592"/>
      <c r="AL570" s="1631"/>
    </row>
    <row r="571" spans="1:38">
      <c r="A571" s="126"/>
      <c r="B571" s="187"/>
      <c r="C571" s="163"/>
      <c r="J571" s="105"/>
      <c r="K571" s="105"/>
      <c r="L571" s="105"/>
      <c r="M571" s="105"/>
      <c r="N571" s="10"/>
      <c r="P571" s="1570"/>
      <c r="R571" s="1570"/>
      <c r="T571" s="1570"/>
      <c r="U571" s="1638"/>
      <c r="V571" s="1570"/>
      <c r="W571" s="1636"/>
      <c r="X571" s="1592"/>
      <c r="Y571" s="1631"/>
      <c r="AA571" s="10"/>
      <c r="AB571" s="1635"/>
      <c r="AC571" s="1570"/>
      <c r="AD571" s="1635"/>
      <c r="AE571" s="1570"/>
      <c r="AF571" s="1635"/>
      <c r="AG571" s="1570"/>
      <c r="AH571" s="1636"/>
      <c r="AI571" s="1592"/>
      <c r="AJ571" s="1636"/>
      <c r="AK571" s="1592"/>
      <c r="AL571" s="1631"/>
    </row>
    <row r="572" spans="1:38">
      <c r="A572" s="117"/>
      <c r="B572" s="100"/>
      <c r="C572" s="97"/>
      <c r="D572" s="231"/>
      <c r="E572" s="210"/>
      <c r="F572" s="211"/>
      <c r="G572" s="231"/>
      <c r="H572" s="210"/>
      <c r="I572" s="211"/>
      <c r="J572" s="231"/>
      <c r="K572" s="210"/>
      <c r="L572" s="211"/>
      <c r="M572" s="105"/>
      <c r="N572" s="10"/>
      <c r="P572" s="1570"/>
      <c r="R572" s="1570"/>
      <c r="T572" s="1570"/>
      <c r="U572" s="1638"/>
      <c r="V572" s="1570"/>
      <c r="W572" s="1636"/>
      <c r="X572" s="1592"/>
      <c r="Y572" s="1631"/>
      <c r="AA572" s="10"/>
      <c r="AB572" s="1635"/>
      <c r="AC572" s="1570"/>
      <c r="AD572" s="1635"/>
      <c r="AE572" s="1570"/>
      <c r="AF572" s="1635"/>
      <c r="AG572" s="1570"/>
      <c r="AH572" s="1636"/>
      <c r="AI572" s="1592"/>
      <c r="AJ572" s="1636"/>
      <c r="AK572" s="1592"/>
      <c r="AL572" s="1631"/>
    </row>
    <row r="573" spans="1:38">
      <c r="A573" s="115"/>
      <c r="B573" s="100"/>
      <c r="C573" s="97"/>
      <c r="D573" s="100"/>
      <c r="E573" s="99"/>
      <c r="F573" s="143"/>
      <c r="G573" s="100"/>
      <c r="H573" s="108"/>
      <c r="I573" s="297"/>
      <c r="J573" s="105"/>
      <c r="K573" s="105"/>
      <c r="L573" s="105"/>
      <c r="M573" s="105"/>
      <c r="P573" s="1592"/>
      <c r="R573" s="1592"/>
      <c r="T573" s="1592"/>
      <c r="U573" s="1636"/>
      <c r="V573" s="1592"/>
      <c r="W573" s="1636"/>
      <c r="X573" s="1592"/>
      <c r="Y573" s="1631"/>
      <c r="AA573" s="10"/>
      <c r="AB573" s="1635"/>
      <c r="AC573" s="1570"/>
      <c r="AD573" s="1635"/>
      <c r="AE573" s="1570"/>
      <c r="AF573" s="1635"/>
      <c r="AG573" s="1570"/>
      <c r="AH573" s="1636"/>
      <c r="AI573" s="1592"/>
      <c r="AJ573" s="1636"/>
      <c r="AK573" s="1592"/>
      <c r="AL573" s="1631"/>
    </row>
    <row r="574" spans="1:38">
      <c r="A574" s="105"/>
      <c r="B574" s="100"/>
      <c r="C574" s="105"/>
      <c r="D574" s="100"/>
      <c r="E574" s="99"/>
      <c r="F574" s="143"/>
      <c r="G574" s="100"/>
      <c r="H574" s="99"/>
      <c r="I574" s="149"/>
      <c r="J574" s="105"/>
      <c r="K574" s="105"/>
      <c r="L574" s="105"/>
      <c r="M574" s="105"/>
      <c r="P574" s="1592"/>
      <c r="R574" s="1592"/>
      <c r="T574" s="1592"/>
      <c r="U574" s="1636"/>
      <c r="V574" s="1592"/>
      <c r="W574" s="1636"/>
      <c r="X574" s="1592"/>
      <c r="Y574" s="1631"/>
      <c r="AA574" s="10"/>
      <c r="AB574" s="1635"/>
      <c r="AC574" s="1570"/>
      <c r="AD574" s="1635"/>
      <c r="AE574" s="1570"/>
      <c r="AF574" s="1635"/>
      <c r="AG574" s="1570"/>
      <c r="AH574" s="1636"/>
      <c r="AI574" s="1592"/>
      <c r="AJ574" s="1636"/>
      <c r="AK574" s="1592"/>
      <c r="AL574" s="1631"/>
    </row>
    <row r="575" spans="1:38">
      <c r="A575" s="115"/>
      <c r="B575" s="100"/>
      <c r="C575" s="97"/>
      <c r="D575" s="100"/>
      <c r="E575" s="300"/>
      <c r="F575" s="301"/>
      <c r="G575" s="100"/>
      <c r="H575" s="99"/>
      <c r="I575" s="149"/>
      <c r="J575" s="105"/>
      <c r="K575" s="105"/>
      <c r="L575" s="105"/>
      <c r="M575" s="105"/>
      <c r="P575" s="1592"/>
      <c r="R575" s="1592"/>
      <c r="T575" s="1592"/>
      <c r="U575" s="1636"/>
      <c r="V575" s="1592"/>
      <c r="W575" s="1636"/>
      <c r="X575" s="1592"/>
      <c r="Y575" s="1631"/>
      <c r="AA575" s="10"/>
      <c r="AB575" s="1635"/>
      <c r="AC575" s="1570"/>
      <c r="AD575" s="1635"/>
      <c r="AE575" s="1570"/>
      <c r="AF575" s="1635"/>
      <c r="AG575" s="1570"/>
      <c r="AH575" s="1636"/>
      <c r="AI575" s="1592"/>
      <c r="AJ575" s="1636"/>
      <c r="AK575" s="1592"/>
      <c r="AL575" s="1631"/>
    </row>
    <row r="576" spans="1:38">
      <c r="A576" s="105"/>
      <c r="B576" s="114"/>
      <c r="C576" s="105"/>
      <c r="D576" s="100"/>
      <c r="E576" s="300"/>
      <c r="F576" s="301"/>
      <c r="G576" s="106"/>
      <c r="H576" s="115"/>
      <c r="I576" s="143"/>
      <c r="J576" s="105"/>
      <c r="K576" s="105"/>
      <c r="L576" s="105"/>
      <c r="M576" s="105"/>
      <c r="P576" s="1592"/>
      <c r="R576" s="1592"/>
      <c r="T576" s="1592"/>
      <c r="U576" s="1636"/>
      <c r="V576" s="1592"/>
      <c r="W576" s="1636"/>
      <c r="X576" s="1592"/>
      <c r="Y576" s="1631"/>
      <c r="AA576" s="10"/>
      <c r="AB576" s="1635"/>
      <c r="AC576" s="1570"/>
      <c r="AD576" s="1635"/>
      <c r="AE576" s="1570"/>
      <c r="AF576" s="1635"/>
      <c r="AG576" s="1570"/>
      <c r="AH576" s="1636"/>
      <c r="AI576" s="1592"/>
      <c r="AJ576" s="1636"/>
      <c r="AK576" s="1592"/>
      <c r="AL576" s="1631"/>
    </row>
    <row r="577" spans="1:38">
      <c r="A577" s="105"/>
      <c r="B577" s="114"/>
      <c r="C577" s="105"/>
      <c r="D577" s="99"/>
      <c r="E577" s="300"/>
      <c r="F577" s="301"/>
      <c r="G577" s="100"/>
      <c r="H577" s="99"/>
      <c r="I577" s="143"/>
      <c r="J577" s="105"/>
      <c r="K577" s="105"/>
      <c r="L577" s="105"/>
      <c r="M577" s="105"/>
      <c r="P577" s="1592"/>
      <c r="R577" s="1592"/>
      <c r="T577" s="1592"/>
      <c r="U577" s="1636"/>
      <c r="V577" s="1592"/>
      <c r="W577" s="1636"/>
      <c r="X577" s="1592"/>
      <c r="Y577" s="1631"/>
      <c r="AA577" s="10"/>
      <c r="AB577" s="1635"/>
      <c r="AC577" s="1570"/>
      <c r="AD577" s="1635"/>
      <c r="AE577" s="1570"/>
      <c r="AF577" s="1635"/>
      <c r="AG577" s="1570"/>
      <c r="AH577" s="1636"/>
      <c r="AI577" s="1592"/>
      <c r="AJ577" s="1636"/>
      <c r="AK577" s="1592"/>
      <c r="AL577" s="1631"/>
    </row>
    <row r="578" spans="1:38">
      <c r="A578" s="105"/>
      <c r="B578" s="114"/>
      <c r="C578" s="105"/>
      <c r="D578" s="103"/>
      <c r="E578" s="279"/>
      <c r="F578" s="143"/>
      <c r="G578" s="100"/>
      <c r="H578" s="104"/>
      <c r="I578" s="133"/>
      <c r="J578" s="105"/>
      <c r="K578" s="105"/>
      <c r="L578" s="105"/>
      <c r="M578" s="105"/>
      <c r="P578" s="1592"/>
      <c r="R578" s="1592"/>
      <c r="T578" s="1592"/>
      <c r="U578" s="1636"/>
      <c r="V578" s="1592"/>
      <c r="W578" s="1636"/>
      <c r="X578" s="1592"/>
      <c r="Y578" s="1631"/>
      <c r="AA578" s="10"/>
      <c r="AB578" s="1635"/>
      <c r="AC578" s="1570"/>
      <c r="AD578" s="1635"/>
      <c r="AE578" s="1570"/>
      <c r="AF578" s="1635"/>
      <c r="AG578" s="1570"/>
      <c r="AH578" s="1636"/>
      <c r="AI578" s="1592"/>
      <c r="AJ578" s="1636"/>
      <c r="AK578" s="1592"/>
      <c r="AL578" s="1631"/>
    </row>
    <row r="579" spans="1:38">
      <c r="A579" s="105"/>
      <c r="B579" s="114"/>
      <c r="C579" s="105"/>
      <c r="D579" s="100"/>
      <c r="E579" s="99"/>
      <c r="F579" s="143"/>
      <c r="G579" s="100"/>
      <c r="H579" s="99"/>
      <c r="I579" s="149"/>
      <c r="J579" s="105"/>
      <c r="K579" s="105"/>
      <c r="L579" s="105"/>
      <c r="M579" s="105"/>
      <c r="P579" s="1592"/>
      <c r="R579" s="1592"/>
      <c r="T579" s="1592"/>
      <c r="U579" s="1636"/>
      <c r="V579" s="1592"/>
      <c r="W579" s="1636"/>
      <c r="X579" s="1592"/>
      <c r="Y579" s="1631"/>
      <c r="AA579" s="10"/>
      <c r="AB579" s="1635"/>
      <c r="AC579" s="1570"/>
      <c r="AD579" s="1635"/>
      <c r="AE579" s="1570"/>
      <c r="AF579" s="1635"/>
      <c r="AG579" s="1570"/>
      <c r="AH579" s="1636"/>
      <c r="AI579" s="1592"/>
      <c r="AJ579" s="1636"/>
      <c r="AK579" s="1592"/>
      <c r="AL579" s="1631"/>
    </row>
    <row r="580" spans="1:38">
      <c r="A580" s="105"/>
      <c r="B580" s="114"/>
      <c r="C580" s="105"/>
      <c r="D580" s="138"/>
      <c r="E580" s="105"/>
      <c r="F580" s="105"/>
      <c r="G580" s="105"/>
      <c r="H580" s="105"/>
      <c r="I580" s="105"/>
      <c r="J580" s="105"/>
      <c r="K580" s="105"/>
      <c r="L580" s="105"/>
      <c r="M580" s="105"/>
      <c r="P580" s="1592"/>
      <c r="R580" s="1592"/>
      <c r="T580" s="1592"/>
      <c r="U580" s="1636"/>
      <c r="V580" s="1592"/>
      <c r="W580" s="1636"/>
      <c r="X580" s="1592"/>
      <c r="Y580" s="1631"/>
      <c r="AA580" s="10"/>
      <c r="AB580" s="1635"/>
      <c r="AC580" s="1570"/>
      <c r="AD580" s="1635"/>
      <c r="AE580" s="1570"/>
      <c r="AF580" s="1635"/>
      <c r="AG580" s="1570"/>
      <c r="AH580" s="1636"/>
      <c r="AI580" s="1592"/>
      <c r="AJ580" s="1636"/>
      <c r="AK580" s="1592"/>
      <c r="AL580" s="1631"/>
    </row>
    <row r="581" spans="1:38">
      <c r="A581" s="105"/>
      <c r="B581" s="215"/>
      <c r="C581" s="105"/>
      <c r="D581" s="105"/>
      <c r="E581" s="105"/>
      <c r="F581" s="105"/>
      <c r="G581" s="105"/>
      <c r="H581" s="105"/>
      <c r="I581" s="216"/>
      <c r="J581" s="105"/>
      <c r="K581" s="105"/>
      <c r="L581" s="105"/>
      <c r="M581" s="105"/>
      <c r="P581" s="1592"/>
      <c r="R581" s="1592"/>
      <c r="T581" s="1592"/>
      <c r="U581" s="1636"/>
      <c r="V581" s="1592"/>
      <c r="W581" s="1636"/>
      <c r="X581" s="1592"/>
      <c r="Y581" s="1631"/>
      <c r="AA581" s="10"/>
      <c r="AB581" s="1635"/>
      <c r="AC581" s="1570"/>
      <c r="AD581" s="1635"/>
      <c r="AE581" s="1570"/>
      <c r="AF581" s="1635"/>
      <c r="AG581" s="1570"/>
      <c r="AH581" s="1636"/>
      <c r="AI581" s="1592"/>
      <c r="AJ581" s="1636"/>
      <c r="AK581" s="1592"/>
      <c r="AL581" s="1631"/>
    </row>
    <row r="582" spans="1:38">
      <c r="A582" s="105"/>
      <c r="B582" s="114"/>
      <c r="C582" s="105"/>
      <c r="D582" s="293"/>
      <c r="E582" s="105"/>
      <c r="F582" s="105"/>
      <c r="G582" s="105"/>
      <c r="H582" s="105"/>
      <c r="I582" s="105"/>
      <c r="J582" s="105"/>
      <c r="K582" s="105"/>
      <c r="L582" s="105"/>
      <c r="M582" s="105"/>
      <c r="P582" s="1592"/>
      <c r="R582" s="1592"/>
      <c r="T582" s="1592"/>
      <c r="U582" s="1636"/>
      <c r="V582" s="1592"/>
      <c r="W582" s="1636"/>
      <c r="X582" s="1592"/>
      <c r="Y582" s="1631"/>
      <c r="AA582" s="10"/>
      <c r="AB582" s="1635"/>
      <c r="AC582" s="1570"/>
      <c r="AD582" s="1635"/>
      <c r="AE582" s="1570"/>
      <c r="AF582" s="1635"/>
      <c r="AG582" s="1570"/>
      <c r="AH582" s="1636"/>
      <c r="AI582" s="1592"/>
      <c r="AJ582" s="1636"/>
      <c r="AK582" s="1592"/>
      <c r="AL582" s="1631"/>
    </row>
    <row r="583" spans="1:38">
      <c r="A583" s="126"/>
      <c r="B583" s="187"/>
      <c r="C583" s="105"/>
      <c r="D583" s="105"/>
      <c r="E583" s="105"/>
      <c r="F583" s="105"/>
      <c r="G583" s="103"/>
      <c r="H583" s="104"/>
      <c r="I583" s="133"/>
      <c r="J583" s="213"/>
      <c r="K583" s="105"/>
      <c r="L583" s="105"/>
      <c r="M583" s="105"/>
      <c r="P583" s="1592"/>
      <c r="R583" s="1592"/>
      <c r="T583" s="1592"/>
      <c r="U583" s="1636"/>
      <c r="V583" s="1592"/>
      <c r="W583" s="1636"/>
      <c r="X583" s="1592"/>
      <c r="Y583" s="1631"/>
      <c r="AA583" s="10"/>
      <c r="AB583" s="1635"/>
      <c r="AC583" s="1570"/>
      <c r="AD583" s="1635"/>
      <c r="AE583" s="1570"/>
      <c r="AF583" s="1635"/>
      <c r="AG583" s="1570"/>
      <c r="AH583" s="1636"/>
      <c r="AI583" s="1592"/>
      <c r="AJ583" s="1636"/>
      <c r="AK583" s="1592"/>
      <c r="AL583" s="1631"/>
    </row>
    <row r="584" spans="1:38">
      <c r="A584" s="105"/>
      <c r="B584" s="114"/>
      <c r="C584" s="105"/>
      <c r="D584" s="105"/>
      <c r="E584" s="105"/>
      <c r="F584" s="105"/>
      <c r="G584" s="216"/>
      <c r="H584" s="105"/>
      <c r="I584" s="105"/>
      <c r="J584" s="167"/>
      <c r="K584" s="210"/>
      <c r="L584" s="211"/>
      <c r="M584" s="105"/>
      <c r="P584" s="1592"/>
      <c r="R584" s="1592"/>
      <c r="T584" s="1592"/>
      <c r="U584" s="1636"/>
      <c r="V584" s="1592"/>
      <c r="W584" s="1636"/>
      <c r="X584" s="1592"/>
      <c r="Y584" s="1631"/>
      <c r="AA584" s="10"/>
      <c r="AB584" s="1635"/>
      <c r="AC584" s="1570"/>
      <c r="AD584" s="1635"/>
      <c r="AE584" s="1570"/>
      <c r="AF584" s="1635"/>
      <c r="AG584" s="1570"/>
      <c r="AH584" s="1636"/>
      <c r="AI584" s="1592"/>
      <c r="AJ584" s="1636"/>
      <c r="AK584" s="1592"/>
      <c r="AL584" s="1631"/>
    </row>
    <row r="585" spans="1:38">
      <c r="A585" s="119"/>
      <c r="B585" s="100"/>
      <c r="C585" s="97"/>
      <c r="D585" s="105"/>
      <c r="E585" s="105"/>
      <c r="F585" s="105"/>
      <c r="G585" s="167"/>
      <c r="H585" s="210"/>
      <c r="I585" s="211"/>
      <c r="J585" s="306"/>
      <c r="K585" s="99"/>
      <c r="L585" s="149"/>
      <c r="M585" s="105"/>
      <c r="P585" s="1592"/>
      <c r="R585" s="1592"/>
      <c r="T585" s="1592"/>
      <c r="U585" s="1636"/>
      <c r="V585" s="1592"/>
      <c r="W585" s="1636"/>
      <c r="X585" s="1592"/>
      <c r="Y585" s="1631"/>
      <c r="AA585" s="10"/>
      <c r="AB585" s="1635"/>
      <c r="AC585" s="1570"/>
      <c r="AD585" s="1635"/>
      <c r="AE585" s="1570"/>
      <c r="AF585" s="1635"/>
      <c r="AG585" s="1570"/>
      <c r="AH585" s="1636"/>
      <c r="AI585" s="1592"/>
      <c r="AJ585" s="1636"/>
      <c r="AK585" s="1592"/>
      <c r="AL585" s="1631"/>
    </row>
    <row r="586" spans="1:38">
      <c r="A586" s="105"/>
      <c r="B586" s="113"/>
      <c r="C586" s="105"/>
      <c r="D586" s="105"/>
      <c r="E586" s="105"/>
      <c r="F586" s="105"/>
      <c r="G586" s="100"/>
      <c r="H586" s="96"/>
      <c r="I586" s="133"/>
      <c r="J586" s="306"/>
      <c r="K586" s="99"/>
      <c r="L586" s="149"/>
      <c r="M586" s="105"/>
      <c r="P586" s="1592"/>
      <c r="R586" s="1592"/>
      <c r="T586" s="1592"/>
      <c r="U586" s="1636"/>
      <c r="V586" s="1592"/>
      <c r="W586" s="1636"/>
      <c r="X586" s="1592"/>
      <c r="Y586" s="1631"/>
      <c r="AA586" s="10"/>
      <c r="AB586" s="1635"/>
      <c r="AC586" s="1570"/>
      <c r="AD586" s="1635"/>
      <c r="AE586" s="1570"/>
      <c r="AF586" s="1635"/>
      <c r="AG586" s="1570"/>
      <c r="AH586" s="1636"/>
      <c r="AI586" s="1592"/>
      <c r="AJ586" s="1636"/>
      <c r="AK586" s="1592"/>
      <c r="AL586" s="1631"/>
    </row>
    <row r="587" spans="1:38">
      <c r="A587" s="115"/>
      <c r="B587" s="100"/>
      <c r="C587" s="97"/>
      <c r="D587" s="105"/>
      <c r="E587" s="105"/>
      <c r="F587" s="105"/>
      <c r="G587" s="100"/>
      <c r="H587" s="99"/>
      <c r="I587" s="143"/>
      <c r="J587" s="100"/>
      <c r="K587" s="99"/>
      <c r="L587" s="149"/>
      <c r="M587" s="105"/>
      <c r="P587" s="1592"/>
      <c r="R587" s="1592"/>
      <c r="T587" s="1592"/>
      <c r="U587" s="1636"/>
      <c r="V587" s="1592"/>
      <c r="W587" s="1636"/>
      <c r="X587" s="1592"/>
      <c r="Y587" s="1631"/>
      <c r="AA587" s="10"/>
      <c r="AB587" s="1635"/>
      <c r="AC587" s="1570"/>
      <c r="AD587" s="1635"/>
      <c r="AE587" s="1570"/>
      <c r="AF587" s="1635"/>
      <c r="AG587" s="1570"/>
      <c r="AH587" s="1636"/>
      <c r="AI587" s="1592"/>
      <c r="AJ587" s="1636"/>
      <c r="AK587" s="1592"/>
      <c r="AL587" s="1631"/>
    </row>
    <row r="588" spans="1:38">
      <c r="A588" s="115"/>
      <c r="B588" s="100"/>
      <c r="C588" s="97"/>
      <c r="D588" s="105"/>
      <c r="E588" s="105"/>
      <c r="F588" s="105"/>
      <c r="G588" s="100"/>
      <c r="H588" s="99"/>
      <c r="I588" s="143"/>
      <c r="J588" s="100"/>
      <c r="K588" s="99"/>
      <c r="L588" s="149"/>
      <c r="M588" s="105"/>
      <c r="P588" s="1592"/>
      <c r="R588" s="1592"/>
      <c r="T588" s="1592"/>
      <c r="U588" s="1636"/>
      <c r="V588" s="1592"/>
      <c r="W588" s="1636"/>
      <c r="X588" s="1592"/>
      <c r="Y588" s="1631"/>
      <c r="AA588" s="10"/>
      <c r="AB588" s="1635"/>
      <c r="AC588" s="1570"/>
      <c r="AD588" s="1635"/>
      <c r="AE588" s="1570"/>
      <c r="AF588" s="1635"/>
      <c r="AG588" s="1570"/>
      <c r="AH588" s="1636"/>
      <c r="AI588" s="1592"/>
      <c r="AJ588" s="1636"/>
      <c r="AK588" s="1592"/>
      <c r="AL588" s="1631"/>
    </row>
    <row r="589" spans="1:38">
      <c r="A589" s="115"/>
      <c r="B589" s="100"/>
      <c r="C589" s="97"/>
      <c r="D589" s="105"/>
      <c r="E589" s="105"/>
      <c r="F589" s="105"/>
      <c r="G589" s="100"/>
      <c r="H589" s="99"/>
      <c r="I589" s="143"/>
      <c r="J589" s="100"/>
      <c r="K589" s="107"/>
      <c r="L589" s="147"/>
      <c r="M589" s="105"/>
      <c r="P589" s="1592"/>
      <c r="R589" s="1592"/>
      <c r="T589" s="1592"/>
      <c r="U589" s="1636"/>
      <c r="V589" s="1592"/>
      <c r="W589" s="1636"/>
      <c r="X589" s="1592"/>
      <c r="Y589" s="1631"/>
      <c r="AA589" s="10"/>
      <c r="AB589" s="1635"/>
      <c r="AC589" s="1570"/>
      <c r="AD589" s="1635"/>
      <c r="AE589" s="1570"/>
      <c r="AF589" s="1635"/>
      <c r="AG589" s="1570"/>
      <c r="AH589" s="1636"/>
      <c r="AI589" s="1592"/>
      <c r="AJ589" s="1636"/>
      <c r="AK589" s="1592"/>
      <c r="AL589" s="1631"/>
    </row>
    <row r="590" spans="1:38">
      <c r="A590" s="115"/>
      <c r="B590" s="100"/>
      <c r="C590" s="97"/>
      <c r="D590" s="105"/>
      <c r="E590" s="105"/>
      <c r="F590" s="105"/>
      <c r="G590" s="100"/>
      <c r="H590" s="99"/>
      <c r="I590" s="143"/>
      <c r="J590" s="100"/>
      <c r="K590" s="99"/>
      <c r="L590" s="143"/>
      <c r="M590" s="105"/>
      <c r="P590" s="1592"/>
      <c r="R590" s="1592"/>
      <c r="T590" s="1592"/>
      <c r="U590" s="1636"/>
      <c r="V590" s="1592"/>
      <c r="W590" s="1636"/>
      <c r="X590" s="1592"/>
      <c r="Y590" s="1631"/>
      <c r="AA590" s="10"/>
      <c r="AB590" s="1635"/>
      <c r="AC590" s="1570"/>
      <c r="AD590" s="1635"/>
      <c r="AE590" s="1570"/>
      <c r="AF590" s="1635"/>
      <c r="AG590" s="1570"/>
      <c r="AH590" s="1636"/>
      <c r="AI590" s="1592"/>
      <c r="AJ590" s="1636"/>
      <c r="AK590" s="1592"/>
      <c r="AL590" s="1631"/>
    </row>
    <row r="591" spans="1:38">
      <c r="A591" s="115"/>
      <c r="B591" s="100"/>
      <c r="C591" s="97"/>
      <c r="D591" s="105"/>
      <c r="E591" s="105"/>
      <c r="F591" s="105"/>
      <c r="G591" s="100"/>
      <c r="H591" s="99"/>
      <c r="I591" s="143"/>
      <c r="J591" s="100"/>
      <c r="K591" s="99"/>
      <c r="L591" s="143"/>
      <c r="M591" s="10"/>
      <c r="P591" s="1592"/>
      <c r="R591" s="1592"/>
      <c r="T591" s="1592"/>
      <c r="U591" s="1636"/>
      <c r="V591" s="1592"/>
      <c r="W591" s="1636"/>
      <c r="X591" s="1592"/>
      <c r="Y591" s="1631"/>
      <c r="AA591" s="10"/>
      <c r="AB591" s="1635"/>
      <c r="AC591" s="1570"/>
      <c r="AD591" s="1635"/>
      <c r="AE591" s="1570"/>
      <c r="AF591" s="1635"/>
      <c r="AG591" s="1570"/>
      <c r="AH591" s="1636"/>
      <c r="AI591" s="1592"/>
      <c r="AJ591" s="1636"/>
      <c r="AK591" s="1592"/>
      <c r="AL591" s="1631"/>
    </row>
    <row r="592" spans="1:38">
      <c r="A592" s="105"/>
      <c r="B592" s="114"/>
      <c r="C592" s="105"/>
      <c r="D592" s="105"/>
      <c r="E592" s="105"/>
      <c r="F592" s="105"/>
      <c r="G592" s="100"/>
      <c r="H592" s="99"/>
      <c r="I592" s="143"/>
      <c r="J592" s="106"/>
      <c r="K592" s="307"/>
      <c r="L592" s="308"/>
      <c r="M592" s="10"/>
      <c r="P592" s="1592"/>
      <c r="R592" s="1592"/>
      <c r="T592" s="1592"/>
      <c r="U592" s="1636"/>
      <c r="V592" s="1592"/>
      <c r="W592" s="1636"/>
      <c r="X592" s="1592"/>
      <c r="Y592" s="1631"/>
      <c r="AA592" s="10"/>
      <c r="AB592" s="1635"/>
      <c r="AC592" s="1570"/>
      <c r="AD592" s="1635"/>
      <c r="AE592" s="1570"/>
      <c r="AF592" s="1635"/>
      <c r="AG592" s="1570"/>
      <c r="AH592" s="1636"/>
      <c r="AI592" s="1592"/>
      <c r="AJ592" s="1636"/>
      <c r="AK592" s="1592"/>
      <c r="AL592" s="1631"/>
    </row>
    <row r="593" spans="1:38">
      <c r="A593" s="105"/>
      <c r="B593" s="114"/>
      <c r="C593" s="105"/>
      <c r="D593" s="105"/>
      <c r="E593" s="105"/>
      <c r="F593" s="105"/>
      <c r="G593" s="687"/>
      <c r="H593" s="105"/>
      <c r="I593" s="105"/>
      <c r="J593" s="100"/>
      <c r="K593" s="115"/>
      <c r="L593" s="284"/>
      <c r="M593" s="10"/>
      <c r="P593" s="1592"/>
      <c r="R593" s="1592"/>
      <c r="T593" s="1592"/>
      <c r="U593" s="1636"/>
      <c r="V593" s="1592"/>
      <c r="W593" s="1636"/>
      <c r="X593" s="1592"/>
      <c r="Y593" s="1631"/>
      <c r="AA593" s="10"/>
      <c r="AB593" s="1635"/>
      <c r="AC593" s="1570"/>
      <c r="AD593" s="1635"/>
      <c r="AE593" s="1570"/>
      <c r="AF593" s="1635"/>
      <c r="AG593" s="1570"/>
      <c r="AH593" s="1636"/>
      <c r="AI593" s="1592"/>
      <c r="AJ593" s="1636"/>
      <c r="AK593" s="1592"/>
      <c r="AL593" s="1631"/>
    </row>
    <row r="594" spans="1:38">
      <c r="A594" s="105"/>
      <c r="B594" s="114"/>
      <c r="C594" s="105"/>
      <c r="D594" s="105"/>
      <c r="E594" s="105"/>
      <c r="F594" s="105"/>
      <c r="G594" s="231"/>
      <c r="H594" s="210"/>
      <c r="I594" s="211"/>
      <c r="J594" s="219"/>
      <c r="K594" s="105"/>
      <c r="L594" s="105"/>
      <c r="M594" s="10"/>
      <c r="P594" s="1592"/>
      <c r="R594" s="1592"/>
      <c r="T594" s="1592"/>
      <c r="U594" s="1636"/>
      <c r="V594" s="1592"/>
      <c r="W594" s="1636"/>
      <c r="X594" s="1592"/>
      <c r="Y594" s="1631"/>
      <c r="AA594" s="10"/>
      <c r="AB594" s="1635"/>
      <c r="AC594" s="1570"/>
      <c r="AD594" s="1635"/>
      <c r="AE594" s="1570"/>
      <c r="AF594" s="1635"/>
      <c r="AG594" s="1570"/>
      <c r="AH594" s="1636"/>
      <c r="AI594" s="1592"/>
      <c r="AJ594" s="1636"/>
      <c r="AK594" s="1592"/>
      <c r="AL594" s="1631"/>
    </row>
    <row r="595" spans="1:38">
      <c r="A595" s="126"/>
      <c r="B595" s="187"/>
      <c r="C595" s="163"/>
      <c r="D595" s="290"/>
      <c r="E595" s="105"/>
      <c r="F595" s="216"/>
      <c r="G595" s="100"/>
      <c r="H595" s="99"/>
      <c r="I595" s="284"/>
      <c r="J595" s="231"/>
      <c r="K595" s="210"/>
      <c r="L595" s="211"/>
      <c r="M595" s="10"/>
      <c r="P595" s="1592"/>
      <c r="R595" s="1592"/>
      <c r="T595" s="1592"/>
      <c r="U595" s="1636"/>
      <c r="V595" s="1592"/>
      <c r="W595" s="1636"/>
      <c r="X595" s="1592"/>
      <c r="Y595" s="1631"/>
      <c r="AA595" s="10"/>
      <c r="AB595" s="1635"/>
      <c r="AC595" s="1570"/>
      <c r="AD595" s="1635"/>
      <c r="AE595" s="1570"/>
      <c r="AF595" s="1635"/>
      <c r="AG595" s="1570"/>
      <c r="AH595" s="1636"/>
      <c r="AI595" s="1592"/>
      <c r="AJ595" s="1636"/>
      <c r="AK595" s="1592"/>
      <c r="AL595" s="1631"/>
    </row>
    <row r="596" spans="1:38">
      <c r="A596" s="115"/>
      <c r="B596" s="100"/>
      <c r="C596" s="97"/>
      <c r="D596" s="231"/>
      <c r="E596" s="210"/>
      <c r="F596" s="211"/>
      <c r="G596" s="100"/>
      <c r="H596" s="99"/>
      <c r="I596" s="143"/>
      <c r="J596" s="100"/>
      <c r="K596" s="300"/>
      <c r="L596" s="149"/>
      <c r="M596" s="10"/>
      <c r="P596" s="1592"/>
      <c r="R596" s="1592"/>
      <c r="T596" s="1592"/>
      <c r="U596" s="1636"/>
      <c r="V596" s="1592"/>
      <c r="W596" s="1636"/>
      <c r="X596" s="1592"/>
      <c r="Y596" s="1631"/>
      <c r="AA596" s="10"/>
      <c r="AB596" s="1635"/>
      <c r="AC596" s="1570"/>
      <c r="AD596" s="1635"/>
      <c r="AE596" s="1570"/>
      <c r="AF596" s="1635"/>
      <c r="AG596" s="1570"/>
      <c r="AH596" s="1636"/>
      <c r="AI596" s="1592"/>
      <c r="AJ596" s="1636"/>
      <c r="AK596" s="1592"/>
      <c r="AL596" s="1631"/>
    </row>
    <row r="597" spans="1:38">
      <c r="A597" s="392"/>
      <c r="B597" s="100"/>
      <c r="C597" s="96"/>
      <c r="D597" s="100"/>
      <c r="E597" s="99"/>
      <c r="F597" s="149"/>
      <c r="G597" s="103"/>
      <c r="H597" s="99"/>
      <c r="I597" s="143"/>
      <c r="J597" s="216"/>
      <c r="K597" s="103"/>
      <c r="L597" s="105"/>
      <c r="M597" s="10"/>
      <c r="P597" s="1592"/>
      <c r="R597" s="1592"/>
      <c r="T597" s="1592"/>
      <c r="U597" s="1636"/>
      <c r="V597" s="1592"/>
      <c r="W597" s="1636"/>
      <c r="X597" s="1592"/>
      <c r="Y597" s="1631"/>
      <c r="AA597" s="10"/>
      <c r="AB597" s="1635"/>
      <c r="AC597" s="1570"/>
      <c r="AD597" s="1635"/>
      <c r="AE597" s="1570"/>
      <c r="AF597" s="1635"/>
      <c r="AG597" s="1570"/>
      <c r="AH597" s="1636"/>
      <c r="AI597" s="1592"/>
      <c r="AJ597" s="1636"/>
      <c r="AK597" s="1592"/>
      <c r="AL597" s="1631"/>
    </row>
    <row r="598" spans="1:38">
      <c r="A598" s="115"/>
      <c r="B598" s="100"/>
      <c r="C598" s="97"/>
      <c r="D598" s="100"/>
      <c r="E598" s="99"/>
      <c r="F598" s="149"/>
      <c r="G598" s="231"/>
      <c r="H598" s="105"/>
      <c r="I598" s="105"/>
      <c r="J598" s="231"/>
      <c r="K598" s="210"/>
      <c r="L598" s="231"/>
      <c r="M598" s="10"/>
      <c r="P598" s="1592"/>
      <c r="R598" s="1592"/>
      <c r="T598" s="1592"/>
      <c r="U598" s="1636"/>
      <c r="V598" s="1592"/>
      <c r="W598" s="1636"/>
      <c r="X598" s="1592"/>
      <c r="Y598" s="1631"/>
      <c r="AA598" s="10"/>
      <c r="AB598" s="1635"/>
      <c r="AC598" s="1570"/>
      <c r="AD598" s="1635"/>
      <c r="AE598" s="1570"/>
      <c r="AF598" s="1635"/>
      <c r="AG598" s="1570"/>
      <c r="AH598" s="1636"/>
      <c r="AI598" s="1592"/>
      <c r="AJ598" s="1636"/>
      <c r="AK598" s="1592"/>
      <c r="AL598" s="1631"/>
    </row>
    <row r="599" spans="1:38">
      <c r="A599" s="105"/>
      <c r="B599" s="114"/>
      <c r="C599" s="105"/>
      <c r="D599" s="100"/>
      <c r="E599" s="99"/>
      <c r="F599" s="149"/>
      <c r="G599" s="231"/>
      <c r="H599" s="210"/>
      <c r="I599" s="211"/>
      <c r="J599" s="103"/>
      <c r="K599" s="104"/>
      <c r="L599" s="133"/>
      <c r="M599" s="10"/>
      <c r="P599" s="1592"/>
      <c r="R599" s="1592"/>
      <c r="T599" s="1592"/>
      <c r="U599" s="1636"/>
      <c r="V599" s="1592"/>
      <c r="W599" s="1636"/>
      <c r="X599" s="1592"/>
      <c r="Y599" s="1631"/>
      <c r="AA599" s="10"/>
      <c r="AB599" s="1635"/>
      <c r="AC599" s="1570"/>
      <c r="AD599" s="1635"/>
      <c r="AE599" s="1570"/>
      <c r="AF599" s="1635"/>
      <c r="AG599" s="1570"/>
      <c r="AH599" s="1636"/>
      <c r="AI599" s="1592"/>
      <c r="AJ599" s="1636"/>
      <c r="AK599" s="1592"/>
      <c r="AL599" s="1631"/>
    </row>
    <row r="600" spans="1:38">
      <c r="A600" s="105"/>
      <c r="B600" s="114"/>
      <c r="C600" s="105"/>
      <c r="D600" s="100"/>
      <c r="E600" s="99"/>
      <c r="F600" s="149"/>
      <c r="G600" s="100"/>
      <c r="H600" s="108"/>
      <c r="I600" s="297"/>
      <c r="J600" s="105"/>
      <c r="K600" s="105"/>
      <c r="L600" s="105"/>
      <c r="M600" s="10"/>
      <c r="P600" s="1592"/>
      <c r="R600" s="1592"/>
      <c r="T600" s="1592"/>
      <c r="U600" s="1636"/>
      <c r="V600" s="1592"/>
      <c r="W600" s="1636"/>
      <c r="X600" s="1592"/>
      <c r="Y600" s="1631"/>
      <c r="AA600" s="10"/>
      <c r="AB600" s="1635"/>
      <c r="AC600" s="1570"/>
      <c r="AD600" s="1635"/>
      <c r="AE600" s="1570"/>
      <c r="AF600" s="1635"/>
      <c r="AG600" s="1570"/>
      <c r="AH600" s="1636"/>
      <c r="AI600" s="1592"/>
      <c r="AJ600" s="1636"/>
      <c r="AK600" s="1592"/>
      <c r="AL600" s="1631"/>
    </row>
    <row r="601" spans="1:38">
      <c r="A601" s="105"/>
      <c r="B601" s="114"/>
      <c r="C601" s="105"/>
      <c r="D601" s="100"/>
      <c r="E601" s="234"/>
      <c r="F601" s="302"/>
      <c r="G601" s="100"/>
      <c r="H601" s="99"/>
      <c r="I601" s="149"/>
      <c r="J601" s="105"/>
      <c r="K601" s="105"/>
      <c r="L601" s="105"/>
      <c r="M601" s="10"/>
      <c r="P601" s="1592"/>
      <c r="R601" s="1592"/>
      <c r="T601" s="1592"/>
      <c r="U601" s="1636"/>
      <c r="V601" s="1592"/>
      <c r="W601" s="1636"/>
      <c r="X601" s="1592"/>
      <c r="Y601" s="1631"/>
      <c r="AA601" s="10"/>
      <c r="AB601" s="1635"/>
      <c r="AC601" s="1570"/>
      <c r="AD601" s="1635"/>
      <c r="AE601" s="1570"/>
      <c r="AF601" s="1635"/>
      <c r="AG601" s="1570"/>
      <c r="AH601" s="1636"/>
      <c r="AI601" s="1592"/>
      <c r="AJ601" s="1636"/>
      <c r="AK601" s="1592"/>
      <c r="AL601" s="1631"/>
    </row>
    <row r="602" spans="1:38">
      <c r="A602" s="105"/>
      <c r="B602" s="114"/>
      <c r="C602" s="105"/>
      <c r="D602" s="100"/>
      <c r="E602" s="99"/>
      <c r="F602" s="149"/>
      <c r="G602" s="100"/>
      <c r="H602" s="99"/>
      <c r="I602" s="149"/>
      <c r="J602" s="145"/>
      <c r="K602" s="634"/>
      <c r="L602" s="635"/>
      <c r="M602" s="10"/>
      <c r="P602" s="1592"/>
      <c r="R602" s="1592"/>
      <c r="T602" s="1592"/>
      <c r="U602" s="1636"/>
      <c r="V602" s="1592"/>
      <c r="W602" s="1636"/>
      <c r="X602" s="1592"/>
      <c r="Y602" s="1631"/>
      <c r="AA602" s="10"/>
      <c r="AB602" s="1635"/>
      <c r="AC602" s="1570"/>
      <c r="AD602" s="1635"/>
      <c r="AE602" s="1570"/>
      <c r="AF602" s="1635"/>
      <c r="AG602" s="1570"/>
      <c r="AH602" s="1636"/>
      <c r="AI602" s="1592"/>
      <c r="AJ602" s="1636"/>
      <c r="AK602" s="1592"/>
      <c r="AL602" s="1631"/>
    </row>
    <row r="603" spans="1:38">
      <c r="A603" s="105"/>
      <c r="B603" s="114"/>
      <c r="C603" s="105"/>
      <c r="D603" s="100"/>
      <c r="E603" s="99"/>
      <c r="F603" s="149"/>
      <c r="G603" s="106"/>
      <c r="H603" s="115"/>
      <c r="I603" s="143"/>
      <c r="J603" s="231"/>
      <c r="K603" s="210"/>
      <c r="L603" s="211"/>
      <c r="M603" s="10"/>
      <c r="P603" s="1592"/>
      <c r="R603" s="1592"/>
      <c r="T603" s="1592"/>
      <c r="U603" s="1636"/>
      <c r="V603" s="1592"/>
      <c r="W603" s="1636"/>
      <c r="X603" s="1592"/>
      <c r="Y603" s="1631"/>
      <c r="AA603" s="10"/>
      <c r="AB603" s="1635"/>
      <c r="AC603" s="1570"/>
      <c r="AD603" s="1635"/>
      <c r="AE603" s="1570"/>
      <c r="AF603" s="1635"/>
      <c r="AG603" s="1570"/>
      <c r="AH603" s="1636"/>
      <c r="AI603" s="1592"/>
      <c r="AJ603" s="1636"/>
      <c r="AK603" s="1592"/>
      <c r="AL603" s="1631"/>
    </row>
    <row r="604" spans="1:38">
      <c r="A604" s="105"/>
      <c r="B604" s="114"/>
      <c r="C604" s="105"/>
      <c r="D604" s="100"/>
      <c r="E604" s="99"/>
      <c r="F604" s="149"/>
      <c r="G604" s="100"/>
      <c r="H604" s="99"/>
      <c r="I604" s="143"/>
      <c r="J604" s="100"/>
      <c r="K604" s="99"/>
      <c r="L604" s="149"/>
      <c r="M604" s="10"/>
      <c r="P604" s="1592"/>
      <c r="R604" s="1592"/>
      <c r="T604" s="1592"/>
      <c r="U604" s="1636"/>
      <c r="V604" s="1592"/>
      <c r="W604" s="1636"/>
      <c r="X604" s="1592"/>
      <c r="Y604" s="1631"/>
      <c r="AA604" s="10"/>
      <c r="AB604" s="1635"/>
      <c r="AC604" s="1570"/>
      <c r="AD604" s="1635"/>
      <c r="AE604" s="1570"/>
      <c r="AF604" s="1635"/>
      <c r="AG604" s="1570"/>
      <c r="AH604" s="1636"/>
      <c r="AI604" s="1592"/>
      <c r="AJ604" s="1636"/>
      <c r="AK604" s="1592"/>
      <c r="AL604" s="1631"/>
    </row>
    <row r="605" spans="1:38">
      <c r="A605" s="105"/>
      <c r="B605" s="114"/>
      <c r="C605" s="105"/>
      <c r="D605" s="100"/>
      <c r="E605" s="99"/>
      <c r="F605" s="149"/>
      <c r="G605" s="100"/>
      <c r="H605" s="104"/>
      <c r="I605" s="133"/>
      <c r="J605" s="105"/>
      <c r="K605" s="105"/>
      <c r="L605" s="105"/>
      <c r="M605" s="10"/>
      <c r="P605" s="1592"/>
      <c r="R605" s="1592"/>
      <c r="T605" s="1592"/>
      <c r="U605" s="1636"/>
      <c r="V605" s="1592"/>
      <c r="W605" s="1636"/>
      <c r="X605" s="1592"/>
      <c r="Y605" s="1631"/>
      <c r="AA605" s="10"/>
      <c r="AB605" s="1635"/>
      <c r="AC605" s="1570"/>
      <c r="AD605" s="1635"/>
      <c r="AE605" s="1570"/>
      <c r="AF605" s="1635"/>
      <c r="AG605" s="1570"/>
      <c r="AH605" s="1636"/>
      <c r="AI605" s="1592"/>
      <c r="AJ605" s="1636"/>
      <c r="AK605" s="1592"/>
      <c r="AL605" s="1631"/>
    </row>
    <row r="606" spans="1:38">
      <c r="A606" s="105"/>
      <c r="B606" s="114"/>
      <c r="C606" s="105"/>
      <c r="D606" s="105"/>
      <c r="E606" s="105"/>
      <c r="F606" s="105"/>
      <c r="G606" s="105"/>
      <c r="H606" s="105"/>
      <c r="I606" s="105"/>
      <c r="J606" s="219"/>
      <c r="K606" s="105"/>
      <c r="L606" s="105"/>
      <c r="M606" s="10"/>
      <c r="P606" s="1592"/>
      <c r="R606" s="1592"/>
      <c r="T606" s="1592"/>
      <c r="U606" s="1636"/>
      <c r="V606" s="1592"/>
      <c r="W606" s="1636"/>
      <c r="X606" s="1592"/>
      <c r="Y606" s="1631"/>
      <c r="AA606" s="10"/>
      <c r="AB606" s="1635"/>
      <c r="AC606" s="1570"/>
      <c r="AD606" s="1635"/>
      <c r="AE606" s="1570"/>
      <c r="AF606" s="1635"/>
      <c r="AG606" s="1570"/>
      <c r="AH606" s="1636"/>
      <c r="AI606" s="1592"/>
      <c r="AJ606" s="1636"/>
      <c r="AK606" s="1592"/>
      <c r="AL606" s="1631"/>
    </row>
    <row r="607" spans="1:38">
      <c r="A607" s="105"/>
      <c r="B607" s="114"/>
      <c r="C607" s="105"/>
      <c r="D607" s="105"/>
      <c r="E607" s="105"/>
      <c r="F607" s="105"/>
      <c r="G607" s="105"/>
      <c r="H607" s="105"/>
      <c r="I607" s="105"/>
      <c r="J607" s="167"/>
      <c r="K607" s="210"/>
      <c r="L607" s="211"/>
      <c r="M607" s="10"/>
      <c r="P607" s="1592"/>
      <c r="R607" s="1592"/>
      <c r="T607" s="1592"/>
      <c r="U607" s="1636"/>
      <c r="V607" s="1592"/>
      <c r="W607" s="1636"/>
      <c r="X607" s="1592"/>
      <c r="Y607" s="1631"/>
      <c r="AA607" s="10"/>
      <c r="AB607" s="1635"/>
      <c r="AC607" s="1570"/>
      <c r="AD607" s="1635"/>
      <c r="AE607" s="1570"/>
      <c r="AF607" s="1635"/>
      <c r="AG607" s="1570"/>
      <c r="AH607" s="1636"/>
      <c r="AI607" s="1592"/>
      <c r="AJ607" s="1636"/>
      <c r="AK607" s="1592"/>
      <c r="AL607" s="1631"/>
    </row>
    <row r="608" spans="1:38">
      <c r="A608" s="105"/>
      <c r="B608" s="215"/>
      <c r="C608" s="105"/>
      <c r="D608" s="105"/>
      <c r="E608" s="105"/>
      <c r="F608" s="164"/>
      <c r="G608" s="164"/>
      <c r="H608" s="164"/>
      <c r="I608" s="216"/>
      <c r="J608" s="105"/>
      <c r="K608" s="164"/>
      <c r="L608" s="105"/>
      <c r="M608" s="10"/>
      <c r="P608" s="1592"/>
      <c r="R608" s="1592"/>
      <c r="T608" s="1592"/>
      <c r="U608" s="1636"/>
      <c r="V608" s="1592"/>
      <c r="W608" s="1636"/>
      <c r="X608" s="1592"/>
      <c r="Y608" s="1631"/>
      <c r="AA608" s="10"/>
      <c r="AB608" s="1635"/>
      <c r="AC608" s="1570"/>
      <c r="AD608" s="1635"/>
      <c r="AE608" s="1570"/>
      <c r="AF608" s="1635"/>
      <c r="AG608" s="1570"/>
      <c r="AH608" s="1636"/>
      <c r="AI608" s="1592"/>
      <c r="AJ608" s="1636"/>
      <c r="AK608" s="1592"/>
      <c r="AL608" s="1631"/>
    </row>
    <row r="609" spans="1:38">
      <c r="A609" s="105"/>
      <c r="B609" s="114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"/>
      <c r="P609" s="1592"/>
      <c r="R609" s="1592"/>
      <c r="T609" s="1592"/>
      <c r="U609" s="1636"/>
      <c r="V609" s="1592"/>
      <c r="W609" s="1636"/>
      <c r="X609" s="1592"/>
      <c r="Y609" s="1631"/>
      <c r="AA609" s="10"/>
      <c r="AB609" s="1635"/>
      <c r="AC609" s="1570"/>
      <c r="AD609" s="1635"/>
      <c r="AE609" s="1570"/>
      <c r="AF609" s="1635"/>
      <c r="AG609" s="1570"/>
      <c r="AH609" s="1636"/>
      <c r="AI609" s="1592"/>
      <c r="AJ609" s="1636"/>
      <c r="AK609" s="1592"/>
      <c r="AL609" s="1631"/>
    </row>
    <row r="610" spans="1:38">
      <c r="A610" s="105"/>
      <c r="B610" s="114"/>
      <c r="C610" s="105"/>
      <c r="D610" s="103"/>
      <c r="E610" s="99"/>
      <c r="F610" s="149"/>
      <c r="G610" s="105"/>
      <c r="H610" s="105"/>
      <c r="I610" s="105"/>
      <c r="J610" s="105"/>
      <c r="K610" s="105"/>
      <c r="L610" s="105"/>
      <c r="M610" s="10"/>
      <c r="P610" s="1592"/>
      <c r="R610" s="1592"/>
      <c r="T610" s="1592"/>
      <c r="U610" s="1636"/>
      <c r="V610" s="1592"/>
      <c r="W610" s="1636"/>
      <c r="X610" s="1592"/>
      <c r="Y610" s="1631"/>
      <c r="AA610" s="10"/>
      <c r="AB610" s="1635"/>
      <c r="AC610" s="1570"/>
      <c r="AD610" s="1635"/>
      <c r="AE610" s="1570"/>
      <c r="AF610" s="1635"/>
      <c r="AG610" s="1570"/>
      <c r="AH610" s="1636"/>
      <c r="AI610" s="1592"/>
      <c r="AJ610" s="1636"/>
      <c r="AK610" s="1592"/>
      <c r="AL610" s="1631"/>
    </row>
    <row r="611" spans="1:38">
      <c r="A611" s="90"/>
      <c r="B611" s="1123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P611" s="1592"/>
      <c r="R611" s="1592"/>
      <c r="T611" s="1592"/>
      <c r="U611" s="1636"/>
      <c r="V611" s="1592"/>
      <c r="W611" s="1636"/>
      <c r="X611" s="1592"/>
      <c r="Y611" s="1631"/>
      <c r="AA611" s="10"/>
      <c r="AB611" s="1635"/>
      <c r="AC611" s="1570"/>
      <c r="AD611" s="1635"/>
      <c r="AE611" s="1570"/>
      <c r="AF611" s="1635"/>
      <c r="AG611" s="1570"/>
      <c r="AH611" s="1636"/>
      <c r="AI611" s="1592"/>
      <c r="AJ611" s="1636"/>
      <c r="AK611" s="1592"/>
      <c r="AL611" s="1631"/>
    </row>
    <row r="612" spans="1:38">
      <c r="A612" s="90"/>
      <c r="B612" s="1123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P612" s="1592"/>
      <c r="R612" s="1592"/>
      <c r="T612" s="1592"/>
      <c r="U612" s="1636"/>
      <c r="V612" s="1592"/>
      <c r="W612" s="1636"/>
      <c r="X612" s="1592"/>
      <c r="Y612" s="1631"/>
      <c r="AA612" s="10"/>
      <c r="AB612" s="1635"/>
      <c r="AC612" s="1570"/>
      <c r="AD612" s="1635"/>
      <c r="AE612" s="1570"/>
      <c r="AF612" s="1635"/>
      <c r="AG612" s="1570"/>
      <c r="AH612" s="1636"/>
      <c r="AI612" s="1592"/>
      <c r="AJ612" s="1636"/>
      <c r="AK612" s="1592"/>
      <c r="AL612" s="1631"/>
    </row>
    <row r="613" spans="1:38">
      <c r="A613" s="90"/>
      <c r="B613" s="1123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P613" s="1592"/>
      <c r="R613" s="1592"/>
      <c r="T613" s="1592"/>
      <c r="U613" s="1636"/>
      <c r="V613" s="1592"/>
      <c r="W613" s="1636"/>
      <c r="X613" s="1592"/>
      <c r="Y613" s="1631"/>
      <c r="AA613" s="10"/>
      <c r="AB613" s="1635"/>
      <c r="AC613" s="1570"/>
      <c r="AD613" s="1635"/>
      <c r="AE613" s="1570"/>
      <c r="AF613" s="1635"/>
      <c r="AG613" s="1570"/>
      <c r="AH613" s="1636"/>
      <c r="AI613" s="1592"/>
      <c r="AJ613" s="1636"/>
      <c r="AK613" s="1592"/>
      <c r="AL613" s="1631"/>
    </row>
    <row r="614" spans="1:38">
      <c r="A614" s="90"/>
      <c r="B614" s="1123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P614" s="1592"/>
      <c r="R614" s="1592"/>
      <c r="T614" s="1592"/>
      <c r="U614" s="1636"/>
      <c r="V614" s="1592"/>
      <c r="W614" s="1636"/>
      <c r="X614" s="1592"/>
      <c r="Y614" s="1631"/>
      <c r="AA614" s="10"/>
      <c r="AB614" s="1635"/>
      <c r="AC614" s="1570"/>
      <c r="AD614" s="1635"/>
      <c r="AE614" s="1570"/>
      <c r="AF614" s="1635"/>
      <c r="AG614" s="1570"/>
      <c r="AH614" s="1636"/>
      <c r="AI614" s="1592"/>
      <c r="AJ614" s="1636"/>
      <c r="AK614" s="1592"/>
      <c r="AL614" s="1631"/>
    </row>
    <row r="615" spans="1:38">
      <c r="A615" s="90"/>
      <c r="B615" s="1123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P615" s="1592"/>
      <c r="R615" s="1592"/>
      <c r="T615" s="1592"/>
      <c r="U615" s="1636"/>
      <c r="V615" s="1592"/>
      <c r="W615" s="1636"/>
      <c r="X615" s="1592"/>
      <c r="Y615" s="1631"/>
      <c r="AA615" s="10"/>
      <c r="AB615" s="1635"/>
      <c r="AC615" s="1570"/>
      <c r="AD615" s="1635"/>
      <c r="AE615" s="1570"/>
      <c r="AF615" s="1635"/>
      <c r="AG615" s="1570"/>
      <c r="AH615" s="1636"/>
      <c r="AI615" s="1592"/>
      <c r="AJ615" s="1636"/>
      <c r="AK615" s="1592"/>
      <c r="AL615" s="1631"/>
    </row>
    <row r="616" spans="1:38">
      <c r="A616" s="90"/>
      <c r="B616" s="1123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P616" s="1592"/>
      <c r="R616" s="1592"/>
      <c r="T616" s="1592"/>
      <c r="U616" s="1636"/>
      <c r="V616" s="1592"/>
      <c r="W616" s="1636"/>
      <c r="X616" s="1592"/>
      <c r="Y616" s="1631"/>
      <c r="AB616" s="1635"/>
      <c r="AC616" s="1592"/>
      <c r="AD616" s="1635"/>
      <c r="AE616" s="1592"/>
      <c r="AF616" s="1635"/>
      <c r="AG616" s="1592"/>
      <c r="AH616" s="1636"/>
      <c r="AI616" s="1592"/>
      <c r="AJ616" s="1636"/>
      <c r="AK616" s="1592"/>
      <c r="AL616" s="1631"/>
    </row>
    <row r="617" spans="1:38">
      <c r="A617" s="90"/>
      <c r="B617" s="1123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P617" s="1592"/>
      <c r="R617" s="1592"/>
      <c r="T617" s="1592"/>
      <c r="U617" s="1636"/>
      <c r="V617" s="1592"/>
      <c r="W617" s="1636"/>
      <c r="X617" s="1592"/>
      <c r="Y617" s="1631"/>
      <c r="AB617" s="1635"/>
      <c r="AC617" s="1592"/>
      <c r="AD617" s="1635"/>
      <c r="AE617" s="1592"/>
      <c r="AF617" s="1635"/>
      <c r="AG617" s="1592"/>
      <c r="AH617" s="1636"/>
      <c r="AI617" s="1592"/>
      <c r="AJ617" s="1636"/>
      <c r="AK617" s="1592"/>
      <c r="AL617" s="1631"/>
    </row>
    <row r="618" spans="1:38">
      <c r="A618" s="90"/>
      <c r="B618" s="1123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P618" s="1592"/>
      <c r="R618" s="1592"/>
      <c r="T618" s="1592"/>
      <c r="U618" s="1636"/>
      <c r="V618" s="1592"/>
      <c r="W618" s="1636"/>
      <c r="X618" s="1592"/>
      <c r="Y618" s="1631"/>
      <c r="AB618" s="1635"/>
      <c r="AC618" s="1592"/>
      <c r="AD618" s="1635"/>
      <c r="AE618" s="1592"/>
      <c r="AF618" s="1635"/>
      <c r="AG618" s="1592"/>
      <c r="AH618" s="1636"/>
      <c r="AI618" s="1592"/>
      <c r="AJ618" s="1636"/>
      <c r="AK618" s="1592"/>
      <c r="AL618" s="1631"/>
    </row>
    <row r="619" spans="1:38">
      <c r="A619" s="90"/>
      <c r="B619" s="1123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P619" s="1592"/>
      <c r="R619" s="1592"/>
      <c r="T619" s="1592"/>
      <c r="U619" s="1636"/>
      <c r="V619" s="1592"/>
      <c r="W619" s="1636"/>
      <c r="X619" s="1592"/>
      <c r="Y619" s="1631"/>
      <c r="AB619" s="1635"/>
      <c r="AC619" s="1592"/>
      <c r="AD619" s="1635"/>
      <c r="AE619" s="1592"/>
      <c r="AF619" s="1635"/>
      <c r="AG619" s="1592"/>
      <c r="AH619" s="1636"/>
      <c r="AI619" s="1592"/>
      <c r="AJ619" s="1636"/>
      <c r="AK619" s="1592"/>
      <c r="AL619" s="1631"/>
    </row>
    <row r="620" spans="1:38">
      <c r="A620" s="90"/>
      <c r="B620" s="1123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P620" s="1592"/>
      <c r="R620" s="1592"/>
      <c r="T620" s="1592"/>
      <c r="U620" s="1636"/>
      <c r="V620" s="1592"/>
      <c r="W620" s="1636"/>
      <c r="X620" s="1592"/>
      <c r="Y620" s="1631"/>
      <c r="AB620" s="1635"/>
      <c r="AC620" s="1592"/>
      <c r="AD620" s="1635"/>
      <c r="AE620" s="1592"/>
      <c r="AF620" s="1635"/>
      <c r="AG620" s="1592"/>
      <c r="AH620" s="1636"/>
      <c r="AI620" s="1592"/>
      <c r="AJ620" s="1636"/>
      <c r="AK620" s="1592"/>
      <c r="AL620" s="1631"/>
    </row>
    <row r="621" spans="1:38">
      <c r="A621" s="90"/>
      <c r="B621" s="1123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P621" s="1592"/>
      <c r="R621" s="1592"/>
      <c r="T621" s="1592"/>
      <c r="U621" s="1636"/>
      <c r="V621" s="1592"/>
      <c r="W621" s="1636"/>
      <c r="X621" s="1592"/>
      <c r="Y621" s="1631"/>
      <c r="AB621" s="1635"/>
      <c r="AD621" s="1635"/>
      <c r="AF621" s="1635"/>
      <c r="AH621" s="1631"/>
      <c r="AJ621" s="1631"/>
      <c r="AL621" s="1631"/>
    </row>
    <row r="622" spans="1:38">
      <c r="A622" s="90"/>
      <c r="B622" s="1123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P622" s="1592"/>
      <c r="R622" s="1592"/>
      <c r="T622" s="1592"/>
      <c r="U622" s="1636"/>
      <c r="V622" s="1592"/>
      <c r="W622" s="1636"/>
      <c r="X622" s="1592"/>
      <c r="Y622" s="1631"/>
      <c r="AB622" s="1635"/>
      <c r="AD622" s="1635"/>
      <c r="AF622" s="1635"/>
      <c r="AH622" s="1631"/>
      <c r="AJ622" s="1631"/>
      <c r="AL622" s="1631"/>
    </row>
    <row r="623" spans="1:38">
      <c r="A623" s="105"/>
      <c r="B623" s="114"/>
      <c r="C623" s="105"/>
      <c r="D623" s="100"/>
      <c r="E623" s="99"/>
      <c r="F623" s="149"/>
      <c r="G623" s="105"/>
      <c r="H623" s="105"/>
      <c r="I623" s="105"/>
      <c r="J623" s="105"/>
      <c r="K623" s="105"/>
      <c r="L623" s="105"/>
      <c r="M623" s="10"/>
      <c r="P623" s="1592"/>
      <c r="R623" s="1592"/>
      <c r="T623" s="1592"/>
      <c r="U623" s="1636"/>
      <c r="V623" s="1592"/>
      <c r="W623" s="1636"/>
      <c r="X623" s="1592"/>
      <c r="Y623" s="1631"/>
      <c r="AB623" s="1635"/>
      <c r="AD623" s="1635"/>
      <c r="AF623" s="1635"/>
      <c r="AH623" s="1631"/>
      <c r="AJ623" s="1631"/>
      <c r="AL623" s="1631"/>
    </row>
    <row r="624" spans="1:38">
      <c r="A624" s="105"/>
      <c r="B624" s="114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"/>
      <c r="P624" s="1592"/>
      <c r="R624" s="1592"/>
      <c r="T624" s="1592"/>
      <c r="U624" s="1636"/>
      <c r="V624" s="1592"/>
      <c r="W624" s="1636"/>
      <c r="X624" s="1592"/>
      <c r="Y624" s="1631"/>
      <c r="AB624" s="1635"/>
      <c r="AD624" s="1635"/>
      <c r="AF624" s="1635"/>
      <c r="AH624" s="1631"/>
      <c r="AJ624" s="1631"/>
      <c r="AL624" s="1631"/>
    </row>
    <row r="625" spans="1:38">
      <c r="A625" s="105"/>
      <c r="B625" s="114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"/>
      <c r="P625" s="1592"/>
      <c r="R625" s="1592"/>
      <c r="T625" s="1592"/>
      <c r="U625" s="1592"/>
      <c r="V625" s="1592"/>
      <c r="W625" s="1631"/>
      <c r="Y625" s="1631"/>
      <c r="AJ625" s="1631"/>
      <c r="AL625" s="1631"/>
    </row>
    <row r="626" spans="1:38">
      <c r="A626" s="105"/>
      <c r="B626" s="114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"/>
      <c r="P626" s="1592"/>
      <c r="R626" s="1592"/>
      <c r="T626" s="1592"/>
      <c r="U626" s="1592"/>
      <c r="V626" s="1592"/>
      <c r="W626" s="1631"/>
      <c r="Y626" s="1631"/>
      <c r="AJ626" s="1631"/>
      <c r="AL626" s="1631"/>
    </row>
    <row r="627" spans="1:38">
      <c r="A627" s="105"/>
      <c r="B627" s="114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"/>
    </row>
    <row r="628" spans="1:38" ht="15.6">
      <c r="A628" s="123"/>
      <c r="B628" s="100"/>
      <c r="C628" s="99"/>
      <c r="D628" s="219"/>
      <c r="E628" s="105"/>
      <c r="F628" s="105"/>
      <c r="G628" s="145"/>
      <c r="H628" s="145"/>
      <c r="I628" s="105"/>
      <c r="J628" s="105"/>
      <c r="K628" s="105"/>
      <c r="L628" s="105"/>
      <c r="M628" s="10"/>
      <c r="V628" s="10"/>
      <c r="W628" s="10"/>
      <c r="X628" s="10"/>
      <c r="Y628" s="10"/>
    </row>
    <row r="629" spans="1:38">
      <c r="A629" s="105"/>
      <c r="B629" s="187"/>
      <c r="C629" s="105"/>
      <c r="D629" s="218"/>
      <c r="E629" s="105"/>
      <c r="F629" s="105"/>
      <c r="G629" s="167"/>
      <c r="H629" s="210"/>
      <c r="I629" s="211"/>
      <c r="J629" s="167"/>
      <c r="K629" s="210"/>
      <c r="L629" s="211"/>
      <c r="M629" s="10"/>
      <c r="U629" s="10"/>
      <c r="V629" s="10"/>
      <c r="W629" s="10"/>
      <c r="X629" s="10"/>
    </row>
    <row r="630" spans="1:38">
      <c r="A630" s="126"/>
      <c r="B630" s="100"/>
      <c r="C630" s="113"/>
      <c r="D630" s="167"/>
      <c r="E630" s="210"/>
      <c r="F630" s="211"/>
      <c r="G630" s="100"/>
      <c r="H630" s="99"/>
      <c r="I630" s="143"/>
      <c r="J630" s="299"/>
      <c r="K630" s="99"/>
      <c r="L630" s="105"/>
      <c r="M630" s="10"/>
    </row>
  </sheetData>
  <phoneticPr fontId="49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742"/>
  <sheetViews>
    <sheetView view="pageBreakPreview" zoomScale="60" workbookViewId="0">
      <pane xSplit="1" topLeftCell="B1" activePane="topRight" state="frozen"/>
      <selection pane="topRight" activeCell="M40" sqref="M40"/>
    </sheetView>
  </sheetViews>
  <sheetFormatPr defaultRowHeight="14.4"/>
  <cols>
    <col min="1" max="1" width="4" customWidth="1"/>
    <col min="2" max="2" width="32.6640625" customWidth="1"/>
    <col min="3" max="3" width="8.6640625" customWidth="1"/>
    <col min="4" max="4" width="7.33203125" customWidth="1"/>
    <col min="5" max="5" width="6.88671875" customWidth="1"/>
    <col min="6" max="6" width="6.33203125" customWidth="1"/>
    <col min="7" max="7" width="7.109375" customWidth="1"/>
    <col min="8" max="8" width="6.88671875" customWidth="1"/>
    <col min="9" max="9" width="7.33203125" customWidth="1"/>
    <col min="10" max="10" width="7.5546875" customWidth="1"/>
    <col min="11" max="11" width="6.5546875" customWidth="1"/>
    <col min="12" max="12" width="7" customWidth="1"/>
    <col min="13" max="13" width="6.33203125" customWidth="1"/>
    <col min="14" max="15" width="7.33203125" customWidth="1"/>
    <col min="16" max="16" width="5.44140625" customWidth="1"/>
    <col min="17" max="17" width="7.109375" customWidth="1"/>
    <col min="18" max="18" width="12" customWidth="1"/>
    <col min="22" max="22" width="7.6640625" customWidth="1"/>
    <col min="23" max="23" width="15.5546875" customWidth="1"/>
    <col min="24" max="24" width="8.109375" customWidth="1"/>
    <col min="25" max="25" width="7.33203125" customWidth="1"/>
    <col min="27" max="27" width="9.88671875" customWidth="1"/>
    <col min="28" max="28" width="11" customWidth="1"/>
    <col min="29" max="29" width="10.88671875" customWidth="1"/>
    <col min="30" max="30" width="8" customWidth="1"/>
  </cols>
  <sheetData>
    <row r="1" spans="1:35" ht="10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15" thickBot="1">
      <c r="A2" s="98" t="s">
        <v>440</v>
      </c>
      <c r="C2" s="98" t="s">
        <v>19</v>
      </c>
      <c r="I2" t="s">
        <v>308</v>
      </c>
      <c r="N2" s="10"/>
      <c r="O2" s="10"/>
      <c r="P2" s="105"/>
      <c r="Q2" s="213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ht="13.5" customHeight="1">
      <c r="A3" s="78"/>
      <c r="B3" s="508"/>
      <c r="C3" s="31" t="s">
        <v>20</v>
      </c>
      <c r="D3" s="56" t="s">
        <v>309</v>
      </c>
      <c r="E3" s="56"/>
      <c r="F3" s="56"/>
      <c r="G3" s="56"/>
      <c r="H3" s="56"/>
      <c r="I3" s="56"/>
      <c r="J3" s="56"/>
      <c r="K3" s="56"/>
      <c r="L3" s="43"/>
      <c r="M3" s="43"/>
      <c r="N3" s="185" t="s">
        <v>21</v>
      </c>
      <c r="O3" s="185" t="s">
        <v>22</v>
      </c>
      <c r="P3" s="1464" t="s">
        <v>579</v>
      </c>
      <c r="Q3" s="1464" t="s">
        <v>579</v>
      </c>
      <c r="R3" s="10"/>
      <c r="S3" s="393"/>
      <c r="T3" s="127"/>
      <c r="U3" s="105"/>
      <c r="V3" s="105"/>
      <c r="W3" s="105"/>
      <c r="X3" s="105"/>
      <c r="Y3" s="105"/>
      <c r="Z3" s="105"/>
      <c r="AA3" s="105"/>
      <c r="AD3" s="105"/>
      <c r="AE3" s="105"/>
      <c r="AF3" s="105"/>
      <c r="AG3" s="105"/>
      <c r="AH3" s="105"/>
      <c r="AI3" s="105"/>
    </row>
    <row r="4" spans="1:35" ht="13.5" customHeight="1">
      <c r="A4" s="50"/>
      <c r="B4" s="509"/>
      <c r="C4" s="510" t="s">
        <v>254</v>
      </c>
      <c r="D4" s="18" t="s">
        <v>333</v>
      </c>
      <c r="E4" s="18"/>
      <c r="F4" s="18"/>
      <c r="G4" s="18"/>
      <c r="H4" s="18"/>
      <c r="I4" s="18"/>
      <c r="J4" s="18"/>
      <c r="K4" s="18"/>
      <c r="L4" s="17"/>
      <c r="M4" s="17"/>
      <c r="N4" s="510" t="s">
        <v>270</v>
      </c>
      <c r="O4" s="510" t="s">
        <v>23</v>
      </c>
      <c r="P4" s="1465" t="s">
        <v>122</v>
      </c>
      <c r="Q4" s="1465" t="s">
        <v>122</v>
      </c>
      <c r="R4" s="10"/>
      <c r="S4" s="393"/>
      <c r="T4" s="127"/>
      <c r="U4" s="105"/>
      <c r="V4" s="105"/>
      <c r="W4" s="105"/>
      <c r="X4" s="105"/>
      <c r="Y4" s="105"/>
      <c r="Z4" s="105"/>
      <c r="AA4" s="105"/>
      <c r="AD4" s="105"/>
      <c r="AE4" s="105"/>
      <c r="AF4" s="105"/>
      <c r="AG4" s="105"/>
      <c r="AH4" s="105"/>
      <c r="AI4" s="105"/>
    </row>
    <row r="5" spans="1:35" ht="12.75" customHeight="1" thickBot="1">
      <c r="A5" s="50"/>
      <c r="B5" s="511" t="s">
        <v>24</v>
      </c>
      <c r="C5" s="59" t="s">
        <v>21</v>
      </c>
      <c r="D5" s="61" t="s">
        <v>269</v>
      </c>
      <c r="E5" s="61"/>
      <c r="F5" s="61"/>
      <c r="G5" s="61"/>
      <c r="H5" t="s">
        <v>268</v>
      </c>
      <c r="J5" s="61"/>
      <c r="K5" s="51" t="s">
        <v>135</v>
      </c>
      <c r="L5" s="44"/>
      <c r="M5" s="44"/>
      <c r="N5" s="510" t="s">
        <v>26</v>
      </c>
      <c r="O5" s="510" t="s">
        <v>25</v>
      </c>
      <c r="P5" s="1466" t="s">
        <v>580</v>
      </c>
      <c r="Q5" s="1465" t="s">
        <v>580</v>
      </c>
      <c r="R5" s="545"/>
      <c r="S5" s="393"/>
      <c r="T5" s="127"/>
      <c r="U5" s="105"/>
      <c r="V5" s="105"/>
      <c r="W5" s="105"/>
      <c r="X5" s="105"/>
      <c r="Y5" s="105"/>
      <c r="Z5" s="105"/>
      <c r="AA5" s="641"/>
      <c r="AD5" s="105"/>
      <c r="AE5" s="105"/>
      <c r="AF5" s="105"/>
      <c r="AG5" s="105"/>
      <c r="AH5" s="105"/>
      <c r="AI5" s="105"/>
    </row>
    <row r="6" spans="1:35">
      <c r="A6" s="50" t="s">
        <v>255</v>
      </c>
      <c r="B6" s="509"/>
      <c r="C6" s="58" t="s">
        <v>38</v>
      </c>
      <c r="D6" s="31" t="s">
        <v>27</v>
      </c>
      <c r="E6" s="31" t="s">
        <v>28</v>
      </c>
      <c r="F6" s="31" t="s">
        <v>29</v>
      </c>
      <c r="G6" s="31" t="s">
        <v>30</v>
      </c>
      <c r="H6" s="30" t="s">
        <v>31</v>
      </c>
      <c r="I6" s="31" t="s">
        <v>32</v>
      </c>
      <c r="J6" s="30" t="s">
        <v>33</v>
      </c>
      <c r="K6" s="31" t="s">
        <v>34</v>
      </c>
      <c r="L6" s="30" t="s">
        <v>35</v>
      </c>
      <c r="M6" s="1401" t="s">
        <v>36</v>
      </c>
      <c r="N6" s="510">
        <v>10</v>
      </c>
      <c r="O6" s="510" t="s">
        <v>37</v>
      </c>
      <c r="P6" s="510" t="s">
        <v>26</v>
      </c>
      <c r="Q6" s="1467" t="s">
        <v>581</v>
      </c>
      <c r="R6" s="10"/>
      <c r="S6" s="393"/>
      <c r="T6" s="127"/>
      <c r="U6" s="105"/>
      <c r="V6" s="105"/>
      <c r="W6" s="105"/>
      <c r="X6" s="105"/>
      <c r="Y6" s="361"/>
      <c r="Z6" s="105"/>
      <c r="AA6" s="641"/>
      <c r="AD6" s="105"/>
      <c r="AE6" s="105"/>
      <c r="AF6" s="105"/>
      <c r="AG6" s="105"/>
      <c r="AH6" s="105"/>
      <c r="AI6" s="105"/>
    </row>
    <row r="7" spans="1:35" ht="12" customHeight="1">
      <c r="A7" s="50"/>
      <c r="B7" s="511" t="s">
        <v>256</v>
      </c>
      <c r="D7" s="59" t="s">
        <v>39</v>
      </c>
      <c r="E7" s="59" t="s">
        <v>39</v>
      </c>
      <c r="F7" s="59" t="s">
        <v>39</v>
      </c>
      <c r="G7" s="59" t="s">
        <v>39</v>
      </c>
      <c r="H7" s="26" t="s">
        <v>39</v>
      </c>
      <c r="I7" s="59" t="s">
        <v>39</v>
      </c>
      <c r="J7" s="59" t="s">
        <v>39</v>
      </c>
      <c r="K7" s="26" t="s">
        <v>39</v>
      </c>
      <c r="L7" s="59" t="s">
        <v>39</v>
      </c>
      <c r="M7" s="503" t="s">
        <v>39</v>
      </c>
      <c r="N7" s="510" t="s">
        <v>582</v>
      </c>
      <c r="O7" s="510" t="s">
        <v>248</v>
      </c>
      <c r="P7" s="510" t="s">
        <v>583</v>
      </c>
      <c r="Q7" s="1467"/>
      <c r="R7" s="545"/>
      <c r="S7" s="393"/>
      <c r="T7" s="127"/>
      <c r="U7" s="105"/>
      <c r="V7" s="105"/>
      <c r="W7" s="105"/>
      <c r="X7" s="105"/>
      <c r="Y7" s="361"/>
      <c r="Z7" s="105"/>
      <c r="AA7" s="642"/>
      <c r="AD7" s="105"/>
      <c r="AE7" s="105"/>
      <c r="AF7" s="105"/>
      <c r="AG7" s="105"/>
      <c r="AH7" s="105"/>
      <c r="AI7" s="105"/>
    </row>
    <row r="8" spans="1:35" ht="14.25" customHeight="1" thickBot="1">
      <c r="A8" s="50"/>
      <c r="B8" s="512"/>
      <c r="C8" s="62" t="s">
        <v>257</v>
      </c>
      <c r="D8" s="44"/>
      <c r="E8" s="45"/>
      <c r="F8" s="44"/>
      <c r="G8" s="45"/>
      <c r="H8" s="87"/>
      <c r="I8" s="45"/>
      <c r="J8" s="45"/>
      <c r="K8" s="44"/>
      <c r="L8" s="45"/>
      <c r="M8" s="87"/>
      <c r="N8" s="510"/>
      <c r="O8" s="510" t="s">
        <v>249</v>
      </c>
      <c r="P8" s="1486">
        <v>0.7</v>
      </c>
      <c r="Q8" s="1468">
        <v>1</v>
      </c>
      <c r="R8" s="4"/>
      <c r="S8" s="393"/>
      <c r="T8" s="127"/>
      <c r="U8" s="105"/>
      <c r="V8" s="294"/>
      <c r="W8" s="393"/>
      <c r="X8" s="163"/>
      <c r="Y8" s="643"/>
      <c r="Z8" s="105"/>
      <c r="AA8" s="642"/>
      <c r="AD8" s="105"/>
      <c r="AE8" s="105"/>
      <c r="AF8" s="105"/>
      <c r="AG8" s="105"/>
      <c r="AH8" s="105"/>
      <c r="AI8" s="105"/>
    </row>
    <row r="9" spans="1:35">
      <c r="A9" s="513">
        <v>1</v>
      </c>
      <c r="B9" s="1875" t="s">
        <v>258</v>
      </c>
      <c r="C9" s="1393">
        <v>84</v>
      </c>
      <c r="D9" s="614">
        <f>'12-18л. РАСКЛАДКА'!Z7</f>
        <v>80</v>
      </c>
      <c r="E9" s="66">
        <f>'12-18л. РАСКЛАДКА'!Z62</f>
        <v>120</v>
      </c>
      <c r="F9" s="66">
        <f>'12-18л. РАСКЛАДКА'!Z123</f>
        <v>80</v>
      </c>
      <c r="G9" s="66">
        <f>'12-18л. РАСКЛАДКА'!Z184</f>
        <v>40</v>
      </c>
      <c r="H9" s="66">
        <f>'12-18л. РАСКЛАДКА'!Z239</f>
        <v>60</v>
      </c>
      <c r="I9" s="66">
        <f>'12-18л. РАСКЛАДКА'!Z297</f>
        <v>60</v>
      </c>
      <c r="J9" s="66">
        <f>'12-18л. РАСКЛАДКА'!Z356</f>
        <v>120</v>
      </c>
      <c r="K9" s="66">
        <f>'12-18л. РАСКЛАДКА'!Z405</f>
        <v>80</v>
      </c>
      <c r="L9" s="66">
        <f>'12-18л. РАСКЛАДКА'!Z460</f>
        <v>60</v>
      </c>
      <c r="M9" s="1413">
        <f>'12-18л. РАСКЛАДКА'!Z520</f>
        <v>100</v>
      </c>
      <c r="N9" s="1469">
        <f>D9+E9+F9+G9+H9+I9+J9+K9+L9+M9</f>
        <v>800</v>
      </c>
      <c r="O9" s="1819">
        <f>(N9*100/P9)-100</f>
        <v>-4.7619047619047592</v>
      </c>
      <c r="P9" s="1470">
        <f>(Q9*70/100)*10</f>
        <v>840</v>
      </c>
      <c r="Q9" s="1474">
        <v>120</v>
      </c>
      <c r="R9" s="1557"/>
      <c r="S9" s="105"/>
      <c r="T9" s="105"/>
      <c r="U9" s="105"/>
      <c r="V9" s="646"/>
      <c r="W9" s="127"/>
      <c r="X9" s="121"/>
      <c r="Y9" s="647"/>
      <c r="Z9" s="105"/>
      <c r="AA9" s="1397"/>
      <c r="AD9" s="105"/>
      <c r="AE9" s="105"/>
      <c r="AF9" s="105"/>
      <c r="AG9" s="105"/>
      <c r="AH9" s="105"/>
      <c r="AI9" s="105"/>
    </row>
    <row r="10" spans="1:35">
      <c r="A10" s="495">
        <v>2</v>
      </c>
      <c r="B10" s="1876" t="s">
        <v>40</v>
      </c>
      <c r="C10" s="1394">
        <v>140</v>
      </c>
      <c r="D10" s="614">
        <f>'12-18л. РАСКЛАДКА'!Z8</f>
        <v>120</v>
      </c>
      <c r="E10" s="66">
        <f>'12-18л. РАСКЛАДКА'!Z63</f>
        <v>100</v>
      </c>
      <c r="F10" s="66">
        <f>'12-18л. РАСКЛАДКА'!Z124</f>
        <v>175</v>
      </c>
      <c r="G10" s="66">
        <f>'12-18л. РАСКЛАДКА'!Z185</f>
        <v>80</v>
      </c>
      <c r="H10" s="66">
        <f>'12-18л. РАСКЛАДКА'!Z240</f>
        <v>179</v>
      </c>
      <c r="I10" s="66">
        <f>'12-18л. РАСКЛАДКА'!Z298</f>
        <v>123.5</v>
      </c>
      <c r="J10" s="66">
        <f>'12-18л. РАСКЛАДКА'!Z357</f>
        <v>80</v>
      </c>
      <c r="K10" s="66">
        <f>'12-18л. РАСКЛАДКА'!Z406</f>
        <v>140</v>
      </c>
      <c r="L10" s="66">
        <f>'12-18л. РАСКЛАДКА'!Z461</f>
        <v>146</v>
      </c>
      <c r="M10" s="1413">
        <f>'12-18л. РАСКЛАДКА'!Z521</f>
        <v>140.5</v>
      </c>
      <c r="N10" s="1471">
        <f t="shared" ref="N10:N45" si="0">D10+E10+F10+G10+H10+I10+J10+K10+L10+M10</f>
        <v>1284</v>
      </c>
      <c r="O10" s="1751">
        <f t="shared" ref="O10:O45" si="1">(N10*100/P10)-100</f>
        <v>-8.2857142857142918</v>
      </c>
      <c r="P10" s="1477">
        <f t="shared" ref="P10:P45" si="2">(Q10*70/100)*10</f>
        <v>1400</v>
      </c>
      <c r="Q10" s="1475">
        <v>200</v>
      </c>
      <c r="R10" s="1557"/>
      <c r="S10" s="105"/>
      <c r="T10" s="105"/>
      <c r="U10" s="105"/>
      <c r="V10" s="646"/>
      <c r="W10" s="127"/>
      <c r="X10" s="121"/>
      <c r="Y10" s="647"/>
      <c r="Z10" s="105"/>
      <c r="AA10" s="1397"/>
      <c r="AD10" s="105"/>
      <c r="AE10" s="105"/>
      <c r="AF10" s="105"/>
      <c r="AG10" s="105"/>
      <c r="AH10" s="105"/>
      <c r="AI10" s="105"/>
    </row>
    <row r="11" spans="1:35">
      <c r="A11" s="495">
        <v>3</v>
      </c>
      <c r="B11" s="1876" t="s">
        <v>41</v>
      </c>
      <c r="C11" s="1394">
        <v>14</v>
      </c>
      <c r="D11" s="614">
        <f>'12-18л. РАСКЛАДКА'!Z9</f>
        <v>3.1</v>
      </c>
      <c r="E11" s="66">
        <f>'12-18л. РАСКЛАДКА'!Z64</f>
        <v>1.35</v>
      </c>
      <c r="F11" s="66">
        <f>'12-18л. РАСКЛАДКА'!Z125</f>
        <v>19.41</v>
      </c>
      <c r="G11" s="66">
        <f>'12-18л. РАСКЛАДКА'!Z186</f>
        <v>13.85</v>
      </c>
      <c r="H11" s="66">
        <f>'12-18л. РАСКЛАДКА'!Z241</f>
        <v>40.299999999999997</v>
      </c>
      <c r="I11" s="66">
        <f>'12-18л. РАСКЛАДКА'!Z299</f>
        <v>6.8</v>
      </c>
      <c r="J11" s="66">
        <f>'12-18л. РАСКЛАДКА'!Z358</f>
        <v>10.9</v>
      </c>
      <c r="K11" s="66">
        <f>'12-18л. РАСКЛАДКА'!Z407</f>
        <v>4.28</v>
      </c>
      <c r="L11" s="66">
        <f>'12-18л. РАСКЛАДКА'!Z462</f>
        <v>34.11</v>
      </c>
      <c r="M11" s="1413">
        <f>'12-18л. РАСКЛАДКА'!Z522</f>
        <v>5.9</v>
      </c>
      <c r="N11" s="1471">
        <f t="shared" si="0"/>
        <v>140</v>
      </c>
      <c r="O11" s="1751">
        <f t="shared" si="1"/>
        <v>0</v>
      </c>
      <c r="P11" s="1477">
        <f t="shared" si="2"/>
        <v>140</v>
      </c>
      <c r="Q11" s="1475">
        <v>20</v>
      </c>
      <c r="R11" s="1557"/>
      <c r="S11" s="105"/>
      <c r="T11" s="105"/>
      <c r="U11" s="105"/>
      <c r="V11" s="646"/>
      <c r="W11" s="127"/>
      <c r="X11" s="121"/>
      <c r="Y11" s="647"/>
      <c r="Z11" s="105"/>
      <c r="AA11" s="1398"/>
      <c r="AD11" s="105"/>
      <c r="AE11" s="105"/>
      <c r="AF11" s="105"/>
      <c r="AG11" s="105"/>
      <c r="AH11" s="105"/>
      <c r="AI11" s="105"/>
    </row>
    <row r="12" spans="1:35">
      <c r="A12" s="495">
        <v>4</v>
      </c>
      <c r="B12" s="1876" t="s">
        <v>42</v>
      </c>
      <c r="C12" s="1394">
        <v>35</v>
      </c>
      <c r="D12" s="614">
        <f>'12-18л. РАСКЛАДКА'!Z10</f>
        <v>35.299999999999997</v>
      </c>
      <c r="E12" s="66">
        <f>'12-18л. РАСКЛАДКА'!Z65</f>
        <v>75.099999999999994</v>
      </c>
      <c r="F12" s="66">
        <f>'12-18л. РАСКЛАДКА'!Z126</f>
        <v>38.85</v>
      </c>
      <c r="G12" s="66">
        <f>'12-18л. РАСКЛАДКА'!Z187</f>
        <v>30.8</v>
      </c>
      <c r="H12" s="66">
        <f>'12-18л. РАСКЛАДКА'!Z242</f>
        <v>0</v>
      </c>
      <c r="I12" s="66">
        <f>'12-18л. РАСКЛАДКА'!Z300</f>
        <v>5.05</v>
      </c>
      <c r="J12" s="66">
        <f>'12-18л. РАСКЛАДКА'!Z359</f>
        <v>20</v>
      </c>
      <c r="K12" s="66">
        <f>'12-18л. РАСКЛАДКА'!Z408</f>
        <v>51</v>
      </c>
      <c r="L12" s="66">
        <f>'12-18л. РАСКЛАДКА'!Z463</f>
        <v>36.81</v>
      </c>
      <c r="M12" s="1413">
        <f>'12-18л. РАСКЛАДКА'!Z523</f>
        <v>57.09</v>
      </c>
      <c r="N12" s="1471">
        <f t="shared" si="0"/>
        <v>350</v>
      </c>
      <c r="O12" s="1751">
        <f t="shared" si="1"/>
        <v>0</v>
      </c>
      <c r="P12" s="1477">
        <f t="shared" si="2"/>
        <v>350</v>
      </c>
      <c r="Q12" s="1475">
        <v>50</v>
      </c>
      <c r="R12" s="1557"/>
      <c r="S12" s="105"/>
      <c r="T12" s="105"/>
      <c r="U12" s="105"/>
      <c r="V12" s="646"/>
      <c r="W12" s="127"/>
      <c r="X12" s="121"/>
      <c r="Y12" s="647"/>
      <c r="Z12" s="105"/>
      <c r="AA12" s="1397"/>
      <c r="AD12" s="105"/>
      <c r="AE12" s="105"/>
      <c r="AF12" s="105"/>
      <c r="AG12" s="105"/>
      <c r="AH12" s="105"/>
      <c r="AI12" s="105"/>
    </row>
    <row r="13" spans="1:35">
      <c r="A13" s="495">
        <v>5</v>
      </c>
      <c r="B13" s="1876" t="s">
        <v>43</v>
      </c>
      <c r="C13" s="1394">
        <v>14</v>
      </c>
      <c r="D13" s="614">
        <f>'12-18л. РАСКЛАДКА'!Z11</f>
        <v>49.1</v>
      </c>
      <c r="E13" s="66">
        <f>'12-18л. РАСКЛАДКА'!Z66</f>
        <v>20</v>
      </c>
      <c r="F13" s="66">
        <f>'12-18л. РАСКЛАДКА'!Z127</f>
        <v>0</v>
      </c>
      <c r="G13" s="66">
        <f>'12-18л. РАСКЛАДКА'!Z188</f>
        <v>0</v>
      </c>
      <c r="H13" s="66">
        <f>'12-18л. РАСКЛАДКА'!Z243</f>
        <v>0</v>
      </c>
      <c r="I13" s="66">
        <f>'12-18л. РАСКЛАДКА'!Z301</f>
        <v>20.9</v>
      </c>
      <c r="J13" s="66">
        <f>'12-18л. РАСКЛАДКА'!Z360</f>
        <v>50</v>
      </c>
      <c r="K13" s="66">
        <f>'12-18л. РАСКЛАДКА'!Z409</f>
        <v>0</v>
      </c>
      <c r="L13" s="66">
        <f>'12-18л. РАСКЛАДКА'!Z464</f>
        <v>0</v>
      </c>
      <c r="M13" s="1413">
        <f>'12-18л. РАСКЛАДКА'!Z524</f>
        <v>0</v>
      </c>
      <c r="N13" s="1471">
        <f t="shared" si="0"/>
        <v>140</v>
      </c>
      <c r="O13" s="1751">
        <f t="shared" si="1"/>
        <v>0</v>
      </c>
      <c r="P13" s="1477">
        <f t="shared" si="2"/>
        <v>140</v>
      </c>
      <c r="Q13" s="1475">
        <v>20</v>
      </c>
      <c r="R13" s="1557"/>
      <c r="S13" s="105"/>
      <c r="T13" s="105"/>
      <c r="U13" s="105"/>
      <c r="V13" s="646"/>
      <c r="W13" s="127"/>
      <c r="X13" s="121"/>
      <c r="Y13" s="647"/>
      <c r="Z13" s="105"/>
      <c r="AA13" s="1396"/>
      <c r="AD13" s="105"/>
      <c r="AE13" s="105"/>
      <c r="AF13" s="105"/>
      <c r="AG13" s="105"/>
      <c r="AH13" s="105"/>
      <c r="AI13" s="105"/>
    </row>
    <row r="14" spans="1:35">
      <c r="A14" s="495">
        <v>6</v>
      </c>
      <c r="B14" s="1876" t="s">
        <v>44</v>
      </c>
      <c r="C14" s="2579">
        <v>130.9</v>
      </c>
      <c r="D14" s="1881">
        <f>'12-18л. РАСКЛАДКА'!Z12</f>
        <v>20</v>
      </c>
      <c r="E14" s="1882">
        <f>'12-18л. РАСКЛАДКА'!Z67</f>
        <v>0</v>
      </c>
      <c r="F14" s="1882">
        <f>'12-18л. РАСКЛАДКА'!Z128</f>
        <v>146.80000000000001</v>
      </c>
      <c r="G14" s="1882">
        <f>'12-18л. РАСКЛАДКА'!Z189</f>
        <v>146</v>
      </c>
      <c r="H14" s="1882">
        <f>'12-18л. РАСКЛАДКА'!Z244</f>
        <v>249.9</v>
      </c>
      <c r="I14" s="1882">
        <f>'12-18л. РАСКЛАДКА'!Z302</f>
        <v>132.6</v>
      </c>
      <c r="J14" s="1882">
        <f>'12-18л. РАСКЛАДКА'!Z361</f>
        <v>76.47</v>
      </c>
      <c r="K14" s="1882">
        <f>'12-18л. РАСКЛАДКА'!Z410</f>
        <v>215.10000000000002</v>
      </c>
      <c r="L14" s="1882">
        <f>'12-18л. РАСКЛАДКА'!Z465</f>
        <v>154.5</v>
      </c>
      <c r="M14" s="1883">
        <f>'12-18л. РАСКЛАДКА'!Z525</f>
        <v>167.63</v>
      </c>
      <c r="N14" s="1884">
        <f t="shared" si="0"/>
        <v>1309</v>
      </c>
      <c r="O14" s="1885">
        <f t="shared" si="1"/>
        <v>0</v>
      </c>
      <c r="P14" s="1886">
        <f t="shared" si="2"/>
        <v>1309</v>
      </c>
      <c r="Q14" s="2580">
        <v>187</v>
      </c>
      <c r="R14" s="1557"/>
      <c r="S14" s="105"/>
      <c r="T14" s="105"/>
      <c r="U14" s="105"/>
      <c r="V14" s="646"/>
      <c r="W14" s="127"/>
      <c r="X14" s="121"/>
      <c r="Y14" s="647"/>
      <c r="Z14" s="105"/>
      <c r="AA14" s="1398"/>
      <c r="AD14" s="105"/>
      <c r="AE14" s="105"/>
      <c r="AF14" s="105"/>
      <c r="AG14" s="105"/>
      <c r="AH14" s="105"/>
      <c r="AI14" s="105"/>
    </row>
    <row r="15" spans="1:35">
      <c r="A15" s="1868">
        <v>7</v>
      </c>
      <c r="B15" s="1869" t="s">
        <v>667</v>
      </c>
      <c r="C15" s="1878">
        <v>201.6</v>
      </c>
      <c r="D15" s="1892">
        <f>'12-18л. РАСКЛАДКА'!Z13</f>
        <v>211.74</v>
      </c>
      <c r="E15" s="1893">
        <f>'12-18л. РАСКЛАДКА'!Z68</f>
        <v>239.79999999999998</v>
      </c>
      <c r="F15" s="1892">
        <f>'12-18л. РАСКЛАДКА'!Z129</f>
        <v>301.87699999999995</v>
      </c>
      <c r="G15" s="1893">
        <f>'12-18л. РАСКЛАДКА'!Z190</f>
        <v>181.12</v>
      </c>
      <c r="H15" s="1892">
        <f>'12-18л. РАСКЛАДКА'!Z245</f>
        <v>153.94499999999999</v>
      </c>
      <c r="I15" s="1893">
        <f>'12-18л. РАСКЛАДКА'!Z303</f>
        <v>393.56</v>
      </c>
      <c r="J15" s="1892">
        <f>'12-18л. РАСКЛАДКА'!Z362</f>
        <v>283.83</v>
      </c>
      <c r="K15" s="1893">
        <f>'12-18л. РАСКЛАДКА'!Z411</f>
        <v>379.88</v>
      </c>
      <c r="L15" s="1892">
        <f>'12-18л. РАСКЛАДКА'!Z466</f>
        <v>136.47</v>
      </c>
      <c r="M15" s="2626">
        <f>'12-18л. РАСКЛАДКА'!Z526</f>
        <v>378.44500000000005</v>
      </c>
      <c r="N15" s="2560">
        <f>D15+E15+F15+G15+H15+I15+J15+K15+L15+M15</f>
        <v>2660.6669999999999</v>
      </c>
      <c r="O15" s="2561">
        <f t="shared" si="1"/>
        <v>31.977529761904776</v>
      </c>
      <c r="P15" s="2562">
        <f>(Q15*70/100)*10</f>
        <v>2016</v>
      </c>
      <c r="Q15" s="2586">
        <f>Q17-Q16</f>
        <v>288</v>
      </c>
      <c r="R15" s="2791"/>
      <c r="S15" s="105"/>
      <c r="T15" s="105"/>
      <c r="U15" s="105"/>
      <c r="V15" s="646"/>
      <c r="W15" s="127"/>
      <c r="X15" s="121"/>
      <c r="Y15" s="647"/>
      <c r="Z15" s="105"/>
      <c r="AA15" s="1396"/>
      <c r="AD15" s="105"/>
      <c r="AE15" s="105"/>
      <c r="AF15" s="105"/>
      <c r="AG15" s="105"/>
      <c r="AH15" s="105"/>
      <c r="AI15" s="105"/>
    </row>
    <row r="16" spans="1:35">
      <c r="A16" s="1870"/>
      <c r="B16" s="1871" t="s">
        <v>668</v>
      </c>
      <c r="C16" s="2588">
        <v>22.4</v>
      </c>
      <c r="D16" s="2581">
        <f>'12-18л. РАСКЛАДКА'!Z14</f>
        <v>28.6</v>
      </c>
      <c r="E16" s="2585">
        <f>'12-18л. РАСКЛАДКА'!Z69</f>
        <v>25.2</v>
      </c>
      <c r="F16" s="2581">
        <f>'12-18л. РАСКЛАДКА'!Z130</f>
        <v>30.4</v>
      </c>
      <c r="G16" s="2585">
        <f>'12-18л. РАСКЛАДКА'!Z191</f>
        <v>0</v>
      </c>
      <c r="H16" s="2581">
        <f>'12-18л. РАСКЛАДКА'!Z246</f>
        <v>70.599999999999994</v>
      </c>
      <c r="I16" s="2585">
        <f>'12-18л. РАСКЛАДКА'!Z304</f>
        <v>6.3</v>
      </c>
      <c r="J16" s="2581">
        <f>'12-18л. РАСКЛАДКА'!Z363</f>
        <v>7.41</v>
      </c>
      <c r="K16" s="2585">
        <f>'12-18л. РАСКЛАДКА'!Z412</f>
        <v>20.2</v>
      </c>
      <c r="L16" s="2581">
        <f>'12-18л. РАСКЛАДКА'!Z467</f>
        <v>0</v>
      </c>
      <c r="M16" s="2627">
        <f>'12-18л. РАСКЛАДКА'!Z527</f>
        <v>9.4600000000000009</v>
      </c>
      <c r="N16" s="2567">
        <f>D16+E16+F16+G16+H16+I16+J16+K16+L16+M16</f>
        <v>198.17</v>
      </c>
      <c r="O16" s="2568">
        <f t="shared" si="1"/>
        <v>-11.53125</v>
      </c>
      <c r="P16" s="2569">
        <f t="shared" si="2"/>
        <v>224</v>
      </c>
      <c r="Q16" s="2587">
        <f>(Q17/100)*10</f>
        <v>32</v>
      </c>
      <c r="R16" s="2791"/>
      <c r="S16" s="105"/>
      <c r="T16" s="105"/>
      <c r="U16" s="105"/>
      <c r="V16" s="646"/>
      <c r="W16" s="127"/>
      <c r="X16" s="121"/>
      <c r="Y16" s="647"/>
      <c r="Z16" s="105"/>
      <c r="AA16" s="1396"/>
      <c r="AD16" s="105"/>
      <c r="AE16" s="105"/>
      <c r="AF16" s="105"/>
      <c r="AG16" s="105"/>
      <c r="AH16" s="105"/>
      <c r="AI16" s="105"/>
    </row>
    <row r="17" spans="1:35">
      <c r="A17" s="1872"/>
      <c r="B17" s="1873" t="s">
        <v>669</v>
      </c>
      <c r="C17" s="1879">
        <f>C15+C16</f>
        <v>224</v>
      </c>
      <c r="D17" s="2624">
        <f>'12-18л. РАСКЛАДКА'!Z15</f>
        <v>240.34</v>
      </c>
      <c r="E17" s="2611">
        <f>'12-18л. РАСКЛАДКА'!Z70</f>
        <v>265</v>
      </c>
      <c r="F17" s="2624">
        <f>'12-18л. РАСКЛАДКА'!Z131</f>
        <v>332.27699999999999</v>
      </c>
      <c r="G17" s="2611">
        <f>'12-18л. РАСКЛАДКА'!Z192</f>
        <v>181.12</v>
      </c>
      <c r="H17" s="2624">
        <f>'12-18л. РАСКЛАДКА'!Z247</f>
        <v>224.54500000000002</v>
      </c>
      <c r="I17" s="2611">
        <f>'12-18л. РАСКЛАДКА'!Z305</f>
        <v>399.86</v>
      </c>
      <c r="J17" s="2624">
        <f>'12-18л. РАСКЛАДКА'!Z364</f>
        <v>291.24</v>
      </c>
      <c r="K17" s="2611">
        <f>'12-18л. РАСКЛАДКА'!Z413</f>
        <v>400.08</v>
      </c>
      <c r="L17" s="2624">
        <f>'12-18л. РАСКЛАДКА'!Z468</f>
        <v>136.47</v>
      </c>
      <c r="M17" s="2625">
        <f>'12-18л. РАСКЛАДКА'!Z528</f>
        <v>387.90499999999997</v>
      </c>
      <c r="N17" s="2578">
        <f t="shared" si="0"/>
        <v>2858.8369999999995</v>
      </c>
      <c r="O17" s="2528">
        <f t="shared" si="1"/>
        <v>27.626651785714259</v>
      </c>
      <c r="P17" s="2526">
        <f t="shared" si="2"/>
        <v>2240</v>
      </c>
      <c r="Q17" s="1874">
        <v>320</v>
      </c>
      <c r="R17" s="2791"/>
      <c r="S17" s="105"/>
      <c r="T17" s="105"/>
      <c r="U17" s="105"/>
      <c r="V17" s="646"/>
      <c r="W17" s="127"/>
      <c r="X17" s="121"/>
      <c r="Y17" s="647"/>
      <c r="Z17" s="105"/>
      <c r="AA17" s="1396"/>
      <c r="AD17" s="105"/>
      <c r="AE17" s="105"/>
      <c r="AF17" s="105"/>
      <c r="AG17" s="105"/>
      <c r="AH17" s="105"/>
      <c r="AI17" s="105"/>
    </row>
    <row r="18" spans="1:35">
      <c r="A18" s="495">
        <v>8</v>
      </c>
      <c r="B18" s="1876" t="s">
        <v>259</v>
      </c>
      <c r="C18" s="1394">
        <v>129.5</v>
      </c>
      <c r="D18" s="614">
        <f>'12-18л. РАСКЛАДКА'!Z16</f>
        <v>250</v>
      </c>
      <c r="E18" s="2527">
        <f>'12-18л. РАСКЛАДКА'!Z71</f>
        <v>110</v>
      </c>
      <c r="F18" s="2527">
        <f>'12-18л. РАСКЛАДКА'!Z132</f>
        <v>139.5</v>
      </c>
      <c r="G18" s="2527">
        <f>'12-18л. РАСКЛАДКА'!Z193</f>
        <v>100</v>
      </c>
      <c r="H18" s="2527">
        <f>'12-18л. РАСКЛАДКА'!Z248</f>
        <v>112</v>
      </c>
      <c r="I18" s="2527">
        <f>'12-18л. РАСКЛАДКА'!Z306</f>
        <v>100</v>
      </c>
      <c r="J18" s="2527">
        <f>'12-18л. РАСКЛАДКА'!Z365</f>
        <v>120</v>
      </c>
      <c r="K18" s="2527">
        <f>'12-18л. РАСКЛАДКА'!Z414</f>
        <v>119.5</v>
      </c>
      <c r="L18" s="2527">
        <f>'12-18л. РАСКЛАДКА'!Z469</f>
        <v>110</v>
      </c>
      <c r="M18" s="1413">
        <f>'12-18л. РАСКЛАДКА'!Z529</f>
        <v>134</v>
      </c>
      <c r="N18" s="1889">
        <f t="shared" si="0"/>
        <v>1295</v>
      </c>
      <c r="O18" s="1890">
        <f t="shared" si="1"/>
        <v>0</v>
      </c>
      <c r="P18" s="1891">
        <f t="shared" si="2"/>
        <v>1295</v>
      </c>
      <c r="Q18" s="1874">
        <v>185</v>
      </c>
      <c r="R18" s="1557"/>
      <c r="S18" s="105"/>
      <c r="T18" s="105"/>
      <c r="U18" s="105"/>
      <c r="V18" s="646"/>
      <c r="W18" s="127"/>
      <c r="X18" s="121"/>
      <c r="Y18" s="647"/>
      <c r="Z18" s="105"/>
      <c r="AA18" s="1397"/>
      <c r="AD18" s="105"/>
      <c r="AE18" s="105"/>
      <c r="AF18" s="105"/>
      <c r="AG18" s="105"/>
      <c r="AH18" s="105"/>
      <c r="AI18" s="105"/>
    </row>
    <row r="19" spans="1:35">
      <c r="A19" s="495">
        <v>9</v>
      </c>
      <c r="B19" s="1876" t="s">
        <v>116</v>
      </c>
      <c r="C19" s="1394">
        <v>14</v>
      </c>
      <c r="D19" s="614">
        <f>'12-18л. РАСКЛАДКА'!Z17</f>
        <v>0</v>
      </c>
      <c r="E19" s="66">
        <f>'12-18л. РАСКЛАДКА'!Z72</f>
        <v>20</v>
      </c>
      <c r="F19" s="66">
        <f>'12-18л. РАСКЛАДКА'!Z133</f>
        <v>35</v>
      </c>
      <c r="G19" s="66">
        <f>'12-18л. РАСКЛАДКА'!Z194</f>
        <v>0</v>
      </c>
      <c r="H19" s="66">
        <f>'12-18л. РАСКЛАДКА'!Z249</f>
        <v>0</v>
      </c>
      <c r="I19" s="66">
        <f>'12-18л. РАСКЛАДКА'!Z307</f>
        <v>0</v>
      </c>
      <c r="J19" s="66">
        <f>'12-18л. РАСКЛАДКА'!Z366</f>
        <v>40</v>
      </c>
      <c r="K19" s="66">
        <f>'12-18л. РАСКЛАДКА'!Z415</f>
        <v>15</v>
      </c>
      <c r="L19" s="66">
        <f>'12-18л. РАСКЛАДКА'!Z470</f>
        <v>25</v>
      </c>
      <c r="M19" s="1413">
        <f>'12-18л. РАСКЛАДКА'!Z530</f>
        <v>0</v>
      </c>
      <c r="N19" s="1884">
        <f t="shared" si="0"/>
        <v>135</v>
      </c>
      <c r="O19" s="1885">
        <f t="shared" si="1"/>
        <v>-3.5714285714285694</v>
      </c>
      <c r="P19" s="1477">
        <f t="shared" si="2"/>
        <v>140</v>
      </c>
      <c r="Q19" s="1475">
        <v>20</v>
      </c>
      <c r="R19" s="1557"/>
      <c r="S19" s="105"/>
      <c r="T19" s="105"/>
      <c r="U19" s="105"/>
      <c r="V19" s="646"/>
      <c r="W19" s="127"/>
      <c r="X19" s="121"/>
      <c r="Y19" s="647"/>
      <c r="Z19" s="105"/>
      <c r="AA19" s="1397"/>
      <c r="AD19" s="105"/>
      <c r="AE19" s="105"/>
      <c r="AF19" s="105"/>
      <c r="AG19" s="105"/>
      <c r="AH19" s="105"/>
      <c r="AI19" s="105"/>
    </row>
    <row r="20" spans="1:35">
      <c r="A20" s="495">
        <v>10</v>
      </c>
      <c r="B20" s="1876" t="s">
        <v>260</v>
      </c>
      <c r="C20" s="1394">
        <v>140</v>
      </c>
      <c r="D20" s="614">
        <f>'12-18л. РАСКЛАДКА'!Z18</f>
        <v>0</v>
      </c>
      <c r="E20" s="66">
        <f>'12-18л. РАСКЛАДКА'!Z73</f>
        <v>0</v>
      </c>
      <c r="F20" s="66">
        <f>'12-18л. РАСКЛАДКА'!Z134</f>
        <v>100</v>
      </c>
      <c r="G20" s="66">
        <f>'12-18л. РАСКЛАДКА'!Z195</f>
        <v>0</v>
      </c>
      <c r="H20" s="66">
        <f>'12-18л. РАСКЛАДКА'!Z250</f>
        <v>200</v>
      </c>
      <c r="I20" s="66">
        <f>'12-18л. РАСКЛАДКА'!Z308</f>
        <v>200</v>
      </c>
      <c r="J20" s="66">
        <f>'12-18л. РАСКЛАДКА'!Z367</f>
        <v>200</v>
      </c>
      <c r="K20" s="66">
        <f>'12-18л. РАСКЛАДКА'!Z416</f>
        <v>300</v>
      </c>
      <c r="L20" s="66">
        <f>'12-18л. РАСКЛАДКА'!Z471</f>
        <v>200</v>
      </c>
      <c r="M20" s="1413">
        <f>'12-18л. РАСКЛАДКА'!Z531</f>
        <v>200</v>
      </c>
      <c r="N20" s="1884">
        <f t="shared" si="0"/>
        <v>1400</v>
      </c>
      <c r="O20" s="1751">
        <f t="shared" si="1"/>
        <v>0</v>
      </c>
      <c r="P20" s="1477">
        <f t="shared" si="2"/>
        <v>1400</v>
      </c>
      <c r="Q20" s="1475">
        <v>200</v>
      </c>
      <c r="R20" s="1557"/>
      <c r="S20" s="105"/>
      <c r="T20" s="105"/>
      <c r="U20" s="105"/>
      <c r="V20" s="646"/>
      <c r="W20" s="127"/>
      <c r="X20" s="121"/>
      <c r="Y20" s="647"/>
      <c r="Z20" s="105"/>
      <c r="AA20" s="1397"/>
      <c r="AD20" s="105"/>
      <c r="AE20" s="105"/>
      <c r="AF20" s="105"/>
      <c r="AG20" s="105"/>
      <c r="AH20" s="105"/>
      <c r="AI20" s="105"/>
    </row>
    <row r="21" spans="1:35">
      <c r="A21" s="495">
        <v>11</v>
      </c>
      <c r="B21" s="1876" t="s">
        <v>129</v>
      </c>
      <c r="C21" s="1394">
        <v>54.6</v>
      </c>
      <c r="D21" s="614">
        <f>'12-18л. РАСКЛАДКА'!Z19</f>
        <v>95</v>
      </c>
      <c r="E21" s="66">
        <f>'12-18л. РАСКЛАДКА'!Z74</f>
        <v>94.8</v>
      </c>
      <c r="F21" s="66">
        <f>'12-18л. РАСКЛАДКА'!Z135</f>
        <v>85.5</v>
      </c>
      <c r="G21" s="66">
        <f>'12-18л. РАСКЛАДКА'!Z196</f>
        <v>84.4</v>
      </c>
      <c r="H21" s="66">
        <f>'12-18л. РАСКЛАДКА'!Z251</f>
        <v>61.11</v>
      </c>
      <c r="I21" s="66">
        <f>'12-18л. РАСКЛАДКА'!Z309</f>
        <v>28.4</v>
      </c>
      <c r="J21" s="66">
        <f>'12-18л. РАСКЛАДКА'!Z368</f>
        <v>82.2</v>
      </c>
      <c r="K21" s="66">
        <f>'12-18л. РАСКЛАДКА'!Z417</f>
        <v>81.5</v>
      </c>
      <c r="L21" s="66">
        <f>'12-18л. РАСКЛАДКА'!Z472</f>
        <v>30.99</v>
      </c>
      <c r="M21" s="1413">
        <f>'12-18л. РАСКЛАДКА'!Z532</f>
        <v>88.6</v>
      </c>
      <c r="N21" s="1471">
        <f t="shared" si="0"/>
        <v>732.50000000000011</v>
      </c>
      <c r="O21" s="1751">
        <f t="shared" si="1"/>
        <v>34.157509157509196</v>
      </c>
      <c r="P21" s="1477">
        <f t="shared" si="2"/>
        <v>546</v>
      </c>
      <c r="Q21" s="1475">
        <v>78</v>
      </c>
      <c r="R21" s="2791"/>
      <c r="S21" s="105"/>
      <c r="T21" s="105"/>
      <c r="U21" s="105"/>
      <c r="V21" s="646"/>
      <c r="W21" s="127"/>
      <c r="X21" s="121"/>
      <c r="Y21" s="647"/>
      <c r="Z21" s="105"/>
      <c r="AA21" s="1397"/>
      <c r="AD21" s="105"/>
      <c r="AE21" s="105"/>
      <c r="AF21" s="105"/>
      <c r="AG21" s="105"/>
      <c r="AH21" s="105"/>
      <c r="AI21" s="105"/>
    </row>
    <row r="22" spans="1:35">
      <c r="A22" s="495">
        <v>12</v>
      </c>
      <c r="B22" s="1876" t="s">
        <v>130</v>
      </c>
      <c r="C22" s="1394">
        <v>37.1</v>
      </c>
      <c r="D22" s="614">
        <f>'12-18л. РАСКЛАДКА'!Z20</f>
        <v>0</v>
      </c>
      <c r="E22" s="66">
        <f>'12-18л. РАСКЛАДКА'!Z75</f>
        <v>59.34</v>
      </c>
      <c r="F22" s="66">
        <f>'12-18л. РАСКЛАДКА'!Z136</f>
        <v>0</v>
      </c>
      <c r="G22" s="66">
        <f>'12-18л. РАСКЛАДКА'!Z197</f>
        <v>0</v>
      </c>
      <c r="H22" s="66">
        <f>'12-18л. РАСКЛАДКА'!Z252</f>
        <v>95.22</v>
      </c>
      <c r="I22" s="66">
        <f>'12-18л. РАСКЛАДКА'!Z310</f>
        <v>111.25999999999999</v>
      </c>
      <c r="J22" s="66">
        <f>'12-18л. РАСКЛАДКА'!Z369</f>
        <v>98.5</v>
      </c>
      <c r="K22" s="66">
        <f>'12-18л. РАСКЛАДКА'!Z418</f>
        <v>0</v>
      </c>
      <c r="L22" s="66">
        <f>'12-18л. РАСКЛАДКА'!Z473</f>
        <v>100.18</v>
      </c>
      <c r="M22" s="1413">
        <f>'12-18л. РАСКЛАДКА'!Z533</f>
        <v>0</v>
      </c>
      <c r="N22" s="1471">
        <f t="shared" si="0"/>
        <v>464.5</v>
      </c>
      <c r="O22" s="1751">
        <f t="shared" si="1"/>
        <v>25.202156334231802</v>
      </c>
      <c r="P22" s="1477">
        <f t="shared" si="2"/>
        <v>371</v>
      </c>
      <c r="Q22" s="1475">
        <v>53</v>
      </c>
      <c r="R22" s="2791"/>
      <c r="S22" s="105"/>
      <c r="T22" s="105"/>
      <c r="U22" s="105"/>
      <c r="V22" s="646"/>
      <c r="W22" s="127"/>
      <c r="X22" s="121"/>
      <c r="Y22" s="647"/>
      <c r="Z22" s="105"/>
      <c r="AA22" s="1397"/>
      <c r="AD22" s="105"/>
      <c r="AE22" s="105"/>
      <c r="AF22" s="105"/>
      <c r="AG22" s="105"/>
      <c r="AH22" s="105"/>
      <c r="AI22" s="105"/>
    </row>
    <row r="23" spans="1:35" ht="12.75" customHeight="1">
      <c r="A23" s="495">
        <v>13</v>
      </c>
      <c r="B23" s="1876" t="s">
        <v>45</v>
      </c>
      <c r="C23" s="1394">
        <v>53.9</v>
      </c>
      <c r="D23" s="614">
        <f>'12-18л. РАСКЛАДКА'!Z21</f>
        <v>0</v>
      </c>
      <c r="E23" s="66">
        <f>'12-18л. РАСКЛАДКА'!Z76</f>
        <v>0</v>
      </c>
      <c r="F23" s="66">
        <f>'12-18л. РАСКЛАДКА'!Z137</f>
        <v>174.9</v>
      </c>
      <c r="G23" s="66">
        <f>'12-18л. РАСКЛАДКА'!Z198</f>
        <v>0</v>
      </c>
      <c r="H23" s="66">
        <f>'12-18л. РАСКЛАДКА'!Z253</f>
        <v>68.28</v>
      </c>
      <c r="I23" s="66">
        <f>'12-18л. РАСКЛАДКА'!Z311</f>
        <v>0</v>
      </c>
      <c r="J23" s="66">
        <f>'12-18л. РАСКЛАДКА'!Z370</f>
        <v>118</v>
      </c>
      <c r="K23" s="66">
        <f>'12-18л. РАСКЛАДКА'!Z419</f>
        <v>94.6</v>
      </c>
      <c r="L23" s="66">
        <f>'12-18л. РАСКЛАДКА'!Z474</f>
        <v>0</v>
      </c>
      <c r="M23" s="1413">
        <f>'12-18л. РАСКЛАДКА'!Z534</f>
        <v>83.22</v>
      </c>
      <c r="N23" s="1471">
        <f t="shared" si="0"/>
        <v>539</v>
      </c>
      <c r="O23" s="1751">
        <f t="shared" si="1"/>
        <v>0</v>
      </c>
      <c r="P23" s="1477">
        <f t="shared" si="2"/>
        <v>539</v>
      </c>
      <c r="Q23" s="1475">
        <v>77</v>
      </c>
      <c r="R23" s="1557"/>
      <c r="S23" s="105"/>
      <c r="T23" s="105"/>
      <c r="U23" s="105"/>
      <c r="V23" s="646"/>
      <c r="W23" s="127"/>
      <c r="X23" s="121"/>
      <c r="Y23" s="647"/>
      <c r="Z23" s="105"/>
      <c r="AA23" s="1397"/>
      <c r="AD23" s="105"/>
      <c r="AE23" s="105"/>
      <c r="AF23" s="105"/>
      <c r="AG23" s="105"/>
      <c r="AH23" s="105"/>
      <c r="AI23" s="105"/>
    </row>
    <row r="24" spans="1:35" ht="13.5" customHeight="1">
      <c r="A24" s="495">
        <v>14</v>
      </c>
      <c r="B24" s="1876" t="s">
        <v>131</v>
      </c>
      <c r="C24" s="1394">
        <v>28</v>
      </c>
      <c r="D24" s="614">
        <f>'12-18л. РАСКЛАДКА'!Z22</f>
        <v>0</v>
      </c>
      <c r="E24" s="66">
        <f>'12-18л. РАСКЛАДКА'!Z77</f>
        <v>0</v>
      </c>
      <c r="F24" s="66">
        <f>'12-18л. РАСКЛАДКА'!Z138</f>
        <v>0</v>
      </c>
      <c r="G24" s="66">
        <f>'12-18л. РАСКЛАДКА'!Z199</f>
        <v>0</v>
      </c>
      <c r="H24" s="66">
        <f>'12-18л. РАСКЛАДКА'!Z254</f>
        <v>0</v>
      </c>
      <c r="I24" s="66">
        <f>'12-18л. РАСКЛАДКА'!Z312</f>
        <v>0</v>
      </c>
      <c r="J24" s="66">
        <f>'12-18л. РАСКЛАДКА'!Z371</f>
        <v>0</v>
      </c>
      <c r="K24" s="66">
        <f>'12-18л. РАСКЛАДКА'!Z420</f>
        <v>0</v>
      </c>
      <c r="L24" s="66">
        <f>'12-18л. РАСКЛАДКА'!Z475</f>
        <v>0</v>
      </c>
      <c r="M24" s="1413">
        <f>'12-18л. РАСКЛАДКА'!Z535</f>
        <v>0</v>
      </c>
      <c r="N24" s="1471">
        <f t="shared" si="0"/>
        <v>0</v>
      </c>
      <c r="O24" s="1751">
        <f t="shared" si="1"/>
        <v>-100</v>
      </c>
      <c r="P24" s="1477">
        <f t="shared" si="2"/>
        <v>280</v>
      </c>
      <c r="Q24" s="1475">
        <v>40</v>
      </c>
      <c r="R24" s="2791"/>
      <c r="S24" s="226"/>
      <c r="T24" s="105"/>
      <c r="U24" s="105"/>
      <c r="V24" s="646"/>
      <c r="W24" s="127"/>
      <c r="X24" s="121"/>
      <c r="Y24" s="647"/>
      <c r="Z24" s="105"/>
      <c r="AA24" s="1397"/>
      <c r="AD24" s="105"/>
      <c r="AE24" s="105"/>
      <c r="AF24" s="105"/>
      <c r="AG24" s="105"/>
      <c r="AH24" s="105"/>
      <c r="AI24" s="105"/>
    </row>
    <row r="25" spans="1:35" ht="12" customHeight="1">
      <c r="A25" s="495">
        <v>15</v>
      </c>
      <c r="B25" s="1876" t="s">
        <v>261</v>
      </c>
      <c r="C25" s="1394">
        <v>245</v>
      </c>
      <c r="D25" s="614">
        <f>'12-18л. РАСКЛАДКА'!Z23</f>
        <v>436.69</v>
      </c>
      <c r="E25" s="66">
        <f>'12-18л. РАСКЛАДКА'!Z78</f>
        <v>269.10000000000002</v>
      </c>
      <c r="F25" s="66">
        <f>'12-18л. РАСКЛАДКА'!Z139</f>
        <v>47</v>
      </c>
      <c r="G25" s="66">
        <f>'12-18л. РАСКЛАДКА'!Z200</f>
        <v>309.72000000000003</v>
      </c>
      <c r="H25" s="66">
        <f>'12-18л. РАСКЛАДКА'!Z255</f>
        <v>229.21</v>
      </c>
      <c r="I25" s="66">
        <f>'12-18л. РАСКЛАДКА'!Z313</f>
        <v>510.07000000000005</v>
      </c>
      <c r="J25" s="66">
        <f>'12-18л. РАСКЛАДКА'!Z372</f>
        <v>23.1</v>
      </c>
      <c r="K25" s="66">
        <f>'12-18л. РАСКЛАДКА'!Z421</f>
        <v>41.2</v>
      </c>
      <c r="L25" s="66">
        <f>'12-18л. РАСКЛАДКА'!Z476</f>
        <v>374.9</v>
      </c>
      <c r="M25" s="1413">
        <f>'12-18л. РАСКЛАДКА'!Z536</f>
        <v>52.11</v>
      </c>
      <c r="N25" s="1471">
        <f t="shared" si="0"/>
        <v>2293.1</v>
      </c>
      <c r="O25" s="1751">
        <f t="shared" si="1"/>
        <v>-6.4040816326530603</v>
      </c>
      <c r="P25" s="1477">
        <f t="shared" si="2"/>
        <v>2450</v>
      </c>
      <c r="Q25" s="1475">
        <v>350</v>
      </c>
      <c r="R25" s="2791"/>
      <c r="S25" s="226"/>
      <c r="T25" s="105"/>
      <c r="U25" s="105"/>
      <c r="V25" s="646"/>
      <c r="W25" s="127"/>
      <c r="X25" s="121"/>
      <c r="Y25" s="647"/>
      <c r="Z25" s="105"/>
      <c r="AA25" s="1406"/>
      <c r="AD25" s="105"/>
      <c r="AE25" s="105"/>
      <c r="AF25" s="105"/>
      <c r="AG25" s="105"/>
      <c r="AH25" s="105"/>
      <c r="AI25" s="105"/>
    </row>
    <row r="26" spans="1:35" ht="14.25" customHeight="1">
      <c r="A26" s="495">
        <v>16</v>
      </c>
      <c r="B26" s="1876" t="s">
        <v>262</v>
      </c>
      <c r="C26" s="1394">
        <v>126</v>
      </c>
      <c r="D26" s="614">
        <f>'12-18л. РАСКЛАДКА'!Z24</f>
        <v>0</v>
      </c>
      <c r="E26" s="67">
        <f>'12-18л. РАСКЛАДКА'!Z79</f>
        <v>200</v>
      </c>
      <c r="F26" s="68">
        <f>'12-18л. РАСКЛАДКА'!Z140</f>
        <v>0</v>
      </c>
      <c r="G26" s="66">
        <f>'12-18л. РАСКЛАДКА'!Z201</f>
        <v>0</v>
      </c>
      <c r="H26" s="69">
        <f>'12-18л. РАСКЛАДКА'!Z256</f>
        <v>0</v>
      </c>
      <c r="I26" s="66">
        <f>'12-18л. РАСКЛАДКА'!Z314</f>
        <v>0</v>
      </c>
      <c r="J26" s="69">
        <f>'12-18л. РАСКЛАДКА'!Z373</f>
        <v>0</v>
      </c>
      <c r="K26" s="67">
        <f>'12-18л. РАСКЛАДКА'!Z422</f>
        <v>0</v>
      </c>
      <c r="L26" s="67">
        <f>'12-18л. РАСКЛАДКА'!Z477</f>
        <v>0</v>
      </c>
      <c r="M26" s="1414">
        <f>'12-18л. РАСКЛАДКА'!Z537</f>
        <v>0</v>
      </c>
      <c r="N26" s="1471">
        <f t="shared" si="0"/>
        <v>200</v>
      </c>
      <c r="O26" s="1751">
        <f t="shared" si="1"/>
        <v>-84.126984126984127</v>
      </c>
      <c r="P26" s="1477">
        <f t="shared" si="2"/>
        <v>1260</v>
      </c>
      <c r="Q26" s="1475">
        <v>180</v>
      </c>
      <c r="R26" s="2791"/>
      <c r="S26" s="17"/>
      <c r="T26" s="105"/>
      <c r="U26" s="105"/>
      <c r="V26" s="646"/>
      <c r="W26" s="127"/>
      <c r="X26" s="121"/>
      <c r="Y26" s="647"/>
      <c r="Z26" s="105"/>
      <c r="AA26" s="1399"/>
      <c r="AD26" s="105"/>
      <c r="AE26" s="228"/>
      <c r="AF26" s="105"/>
      <c r="AG26" s="228"/>
      <c r="AH26" s="105"/>
      <c r="AI26" s="105"/>
    </row>
    <row r="27" spans="1:35">
      <c r="A27" s="495">
        <v>17</v>
      </c>
      <c r="B27" s="1876" t="s">
        <v>263</v>
      </c>
      <c r="C27" s="1394">
        <v>42</v>
      </c>
      <c r="D27" s="614">
        <f>'12-18л. РАСКЛАДКА'!Z25</f>
        <v>0</v>
      </c>
      <c r="E27" s="67">
        <f>'12-18л. РАСКЛАДКА'!Z80</f>
        <v>0</v>
      </c>
      <c r="F27" s="68">
        <f>'12-18л. РАСКЛАДКА'!Z141</f>
        <v>0</v>
      </c>
      <c r="G27" s="66">
        <f>'12-18л. РАСКЛАДКА'!Z202</f>
        <v>210</v>
      </c>
      <c r="H27" s="69">
        <f>'12-18л. РАСКЛАДКА'!Z257</f>
        <v>210</v>
      </c>
      <c r="I27" s="66">
        <f>'12-18л. РАСКЛАДКА'!Z315</f>
        <v>0</v>
      </c>
      <c r="J27" s="69">
        <f>'12-18л. РАСКЛАДКА'!Z374</f>
        <v>0</v>
      </c>
      <c r="K27" s="67">
        <f>'12-18л. РАСКЛАДКА'!Z423</f>
        <v>0</v>
      </c>
      <c r="L27" s="67">
        <f>'12-18л. РАСКЛАДКА'!Z478</f>
        <v>0</v>
      </c>
      <c r="M27" s="1414">
        <f>'12-18л. РАСКЛАДКА'!Z538</f>
        <v>0</v>
      </c>
      <c r="N27" s="1471">
        <f t="shared" si="0"/>
        <v>420</v>
      </c>
      <c r="O27" s="1751">
        <f t="shared" si="1"/>
        <v>0</v>
      </c>
      <c r="P27" s="1477">
        <f t="shared" si="2"/>
        <v>420</v>
      </c>
      <c r="Q27" s="1475">
        <v>60</v>
      </c>
      <c r="R27" s="1557"/>
      <c r="S27" s="105"/>
      <c r="T27" s="226"/>
      <c r="U27" s="105"/>
      <c r="V27" s="646"/>
      <c r="W27" s="127"/>
      <c r="X27" s="121"/>
      <c r="Y27" s="647"/>
      <c r="Z27" s="105"/>
      <c r="AA27" s="1397"/>
      <c r="AD27" s="105"/>
      <c r="AE27" s="105"/>
      <c r="AF27" s="105"/>
      <c r="AG27" s="105"/>
      <c r="AH27" s="105"/>
      <c r="AI27" s="105"/>
    </row>
    <row r="28" spans="1:35">
      <c r="A28" s="495">
        <v>18</v>
      </c>
      <c r="B28" s="1876" t="s">
        <v>46</v>
      </c>
      <c r="C28" s="1394">
        <v>10.5</v>
      </c>
      <c r="D28" s="614">
        <f>'12-18л. РАСКЛАДКА'!Z26</f>
        <v>15</v>
      </c>
      <c r="E28" s="67">
        <f>'12-18л. РАСКЛАДКА'!Z81</f>
        <v>17.5</v>
      </c>
      <c r="F28" s="68">
        <f>'12-18л. РАСКЛАДКА'!Z142</f>
        <v>0</v>
      </c>
      <c r="G28" s="66">
        <f>'12-18л. РАСКЛАДКА'!Z203</f>
        <v>30</v>
      </c>
      <c r="H28" s="69">
        <f>'12-18л. РАСКЛАДКА'!Z258</f>
        <v>0</v>
      </c>
      <c r="I28" s="66">
        <f>'12-18л. РАСКЛАДКА'!Z316</f>
        <v>17.5</v>
      </c>
      <c r="J28" s="69">
        <f>'12-18л. РАСКЛАДКА'!Z375</f>
        <v>0</v>
      </c>
      <c r="K28" s="67">
        <f>'12-18л. РАСКЛАДКА'!Z424</f>
        <v>0</v>
      </c>
      <c r="L28" s="67">
        <f>'12-18л. РАСКЛАДКА'!Z479</f>
        <v>25</v>
      </c>
      <c r="M28" s="1414">
        <f>'12-18л. РАСКЛАДКА'!Z539</f>
        <v>0</v>
      </c>
      <c r="N28" s="1471">
        <f t="shared" si="0"/>
        <v>105</v>
      </c>
      <c r="O28" s="1751">
        <f t="shared" si="1"/>
        <v>0</v>
      </c>
      <c r="P28" s="1477">
        <f t="shared" si="2"/>
        <v>105</v>
      </c>
      <c r="Q28" s="1475">
        <v>15</v>
      </c>
      <c r="R28" s="1557"/>
      <c r="S28" s="105"/>
      <c r="T28" s="105"/>
      <c r="U28" s="105"/>
      <c r="V28" s="646"/>
      <c r="W28" s="127"/>
      <c r="X28" s="121"/>
      <c r="Y28" s="647"/>
      <c r="Z28" s="105"/>
      <c r="AA28" s="1397"/>
      <c r="AD28" s="105"/>
      <c r="AE28" s="105"/>
      <c r="AF28" s="105"/>
      <c r="AG28" s="105"/>
      <c r="AH28" s="105"/>
      <c r="AI28" s="105"/>
    </row>
    <row r="29" spans="1:35">
      <c r="A29" s="495">
        <v>19</v>
      </c>
      <c r="B29" s="1876" t="s">
        <v>264</v>
      </c>
      <c r="C29" s="1394">
        <v>7</v>
      </c>
      <c r="D29" s="614">
        <f>'12-18л. РАСКЛАДКА'!Z27</f>
        <v>5</v>
      </c>
      <c r="E29" s="67">
        <f>'12-18л. РАСКЛАДКА'!Z82</f>
        <v>0</v>
      </c>
      <c r="F29" s="68">
        <f>'12-18л. РАСКЛАДКА'!Z143</f>
        <v>1.35</v>
      </c>
      <c r="G29" s="66">
        <f>'12-18л. РАСКЛАДКА'!Z204</f>
        <v>12.719999999999999</v>
      </c>
      <c r="H29" s="69">
        <f>'12-18л. РАСКЛАДКА'!Z259</f>
        <v>15.65</v>
      </c>
      <c r="I29" s="66">
        <f>'12-18л. РАСКЛАДКА'!Z317</f>
        <v>8.1</v>
      </c>
      <c r="J29" s="69">
        <f>'12-18л. РАСКЛАДКА'!Z376</f>
        <v>8.43</v>
      </c>
      <c r="K29" s="67">
        <f>'12-18л. РАСКЛАДКА'!Z425</f>
        <v>4.9000000000000004</v>
      </c>
      <c r="L29" s="67">
        <f>'12-18л. РАСКЛАДКА'!Z480</f>
        <v>8.3000000000000007</v>
      </c>
      <c r="M29" s="1414">
        <f>'12-18л. РАСКЛАДКА'!Z540</f>
        <v>5.55</v>
      </c>
      <c r="N29" s="1471">
        <f t="shared" si="0"/>
        <v>70</v>
      </c>
      <c r="O29" s="1751">
        <f t="shared" si="1"/>
        <v>0</v>
      </c>
      <c r="P29" s="1477">
        <f t="shared" si="2"/>
        <v>70</v>
      </c>
      <c r="Q29" s="1475">
        <v>10</v>
      </c>
      <c r="R29" s="1557"/>
      <c r="S29" s="105"/>
      <c r="T29" s="105"/>
      <c r="U29" s="105"/>
      <c r="V29" s="646"/>
      <c r="W29" s="127"/>
      <c r="X29" s="121"/>
      <c r="Y29" s="647"/>
      <c r="Z29" s="105"/>
      <c r="AA29" s="1396"/>
      <c r="AD29" s="105"/>
      <c r="AE29" s="105"/>
      <c r="AF29" s="105"/>
      <c r="AG29" s="105"/>
      <c r="AH29" s="105"/>
      <c r="AI29" s="105"/>
    </row>
    <row r="30" spans="1:35">
      <c r="A30" s="495">
        <v>20</v>
      </c>
      <c r="B30" s="1876" t="s">
        <v>47</v>
      </c>
      <c r="C30" s="1394">
        <v>24.5</v>
      </c>
      <c r="D30" s="614">
        <f>'12-18л. РАСКЛАДКА'!Z28</f>
        <v>39.700000000000003</v>
      </c>
      <c r="E30" s="67">
        <f>'12-18л. РАСКЛАДКА'!Z83</f>
        <v>13.15</v>
      </c>
      <c r="F30" s="68">
        <f>'12-18л. РАСКЛАДКА'!Z144</f>
        <v>17.689999999999998</v>
      </c>
      <c r="G30" s="66">
        <f>'12-18л. РАСКЛАДКА'!Z205</f>
        <v>27.72</v>
      </c>
      <c r="H30" s="69">
        <f>'12-18л. РАСКЛАДКА'!Z260</f>
        <v>18.600000000000001</v>
      </c>
      <c r="I30" s="66">
        <f>'12-18л. РАСКЛАДКА'!Z318</f>
        <v>34.11</v>
      </c>
      <c r="J30" s="69">
        <f>'12-18л. РАСКЛАДКА'!Z377</f>
        <v>27</v>
      </c>
      <c r="K30" s="67">
        <f>'12-18л. РАСКЛАДКА'!Z426</f>
        <v>12.4</v>
      </c>
      <c r="L30" s="67">
        <f>'12-18л. РАСКЛАДКА'!Z481</f>
        <v>34.869999999999997</v>
      </c>
      <c r="M30" s="1414">
        <f>'12-18л. РАСКЛАДКА'!Z541</f>
        <v>19.759999999999998</v>
      </c>
      <c r="N30" s="1471">
        <f t="shared" si="0"/>
        <v>244.99999999999997</v>
      </c>
      <c r="O30" s="1751">
        <f t="shared" si="1"/>
        <v>0</v>
      </c>
      <c r="P30" s="1477">
        <f t="shared" si="2"/>
        <v>245</v>
      </c>
      <c r="Q30" s="1475">
        <v>35</v>
      </c>
      <c r="R30" s="1557"/>
      <c r="S30" s="105"/>
      <c r="T30" s="105"/>
      <c r="U30" s="105"/>
      <c r="V30" s="646"/>
      <c r="W30" s="127"/>
      <c r="X30" s="121"/>
      <c r="Y30" s="647"/>
      <c r="Z30" s="105"/>
      <c r="AA30" s="1397"/>
      <c r="AD30" s="105"/>
      <c r="AE30" s="105"/>
      <c r="AF30" s="105"/>
      <c r="AG30" s="105"/>
      <c r="AH30" s="105"/>
      <c r="AI30" s="105"/>
    </row>
    <row r="31" spans="1:35">
      <c r="A31" s="495">
        <v>21</v>
      </c>
      <c r="B31" s="1876" t="s">
        <v>48</v>
      </c>
      <c r="C31" s="1394">
        <v>12.6</v>
      </c>
      <c r="D31" s="614">
        <f>'12-18л. РАСКЛАДКА'!Z29</f>
        <v>0</v>
      </c>
      <c r="E31" s="67">
        <f>'12-18л. РАСКЛАДКА'!Z84</f>
        <v>19.25</v>
      </c>
      <c r="F31" s="68">
        <f>'12-18л. РАСКЛАДКА'!Z145</f>
        <v>20.55</v>
      </c>
      <c r="G31" s="66">
        <f>'12-18л. РАСКЛАДКА'!Z206</f>
        <v>7.2</v>
      </c>
      <c r="H31" s="69">
        <f>'12-18л. РАСКЛАДКА'!Z261</f>
        <v>12.7</v>
      </c>
      <c r="I31" s="66">
        <f>'12-18л. РАСКЛАДКА'!Z319</f>
        <v>6.5</v>
      </c>
      <c r="J31" s="69">
        <f>'12-18л. РАСКЛАДКА'!Z378</f>
        <v>12.8</v>
      </c>
      <c r="K31" s="67">
        <f>'12-18л. РАСКЛАДКА'!Z427</f>
        <v>26.3</v>
      </c>
      <c r="L31" s="67">
        <f>'12-18л. РАСКЛАДКА'!Z482</f>
        <v>5.5</v>
      </c>
      <c r="M31" s="1414">
        <f>'12-18л. РАСКЛАДКА'!Z542</f>
        <v>15.2</v>
      </c>
      <c r="N31" s="1472">
        <f>D31+E31+F31+G31+H31+I31+J31+K31+L31+M31</f>
        <v>126</v>
      </c>
      <c r="O31" s="1751">
        <f t="shared" si="1"/>
        <v>0</v>
      </c>
      <c r="P31" s="1477">
        <f t="shared" si="2"/>
        <v>126</v>
      </c>
      <c r="Q31" s="1475">
        <v>18</v>
      </c>
      <c r="R31" s="1557"/>
      <c r="S31" s="105"/>
      <c r="T31" s="105"/>
      <c r="U31" s="105"/>
      <c r="V31" s="646"/>
      <c r="W31" s="127"/>
      <c r="X31" s="121"/>
      <c r="Y31" s="647"/>
      <c r="Z31" s="105"/>
      <c r="AA31" s="1397"/>
      <c r="AD31" s="105"/>
      <c r="AE31" s="105"/>
      <c r="AF31" s="105"/>
      <c r="AG31" s="105"/>
      <c r="AH31" s="105"/>
      <c r="AI31" s="105"/>
    </row>
    <row r="32" spans="1:35" ht="12" customHeight="1">
      <c r="A32" s="495">
        <v>22</v>
      </c>
      <c r="B32" s="1876" t="s">
        <v>265</v>
      </c>
      <c r="C32" s="1394">
        <v>28</v>
      </c>
      <c r="D32" s="614">
        <f>'12-18л. РАСКЛАДКА'!Z30</f>
        <v>0</v>
      </c>
      <c r="E32" s="67">
        <f>'12-18л. РАСКЛАДКА'!Z85</f>
        <v>118.88</v>
      </c>
      <c r="F32" s="68">
        <f>'12-18л. РАСКЛАДКА'!Z146</f>
        <v>2.3199999999999998</v>
      </c>
      <c r="G32" s="66">
        <f>'12-18л. РАСКЛАДКА'!Z207</f>
        <v>12.76</v>
      </c>
      <c r="H32" s="69">
        <f>'12-18л. РАСКЛАДКА'!Z262</f>
        <v>15.019999999999998</v>
      </c>
      <c r="I32" s="66">
        <f>'12-18л. РАСКЛАДКА'!Z320</f>
        <v>109.35999999999999</v>
      </c>
      <c r="J32" s="69">
        <f>'12-18л. РАСКЛАДКА'!Z379</f>
        <v>6</v>
      </c>
      <c r="K32" s="67">
        <f>'12-18л. РАСКЛАДКА'!Z428</f>
        <v>4</v>
      </c>
      <c r="L32" s="67">
        <f>'12-18л. РАСКЛАДКА'!Z483</f>
        <v>8.7200000000000006</v>
      </c>
      <c r="M32" s="1414">
        <f>'12-18л. РАСКЛАДКА'!Z543</f>
        <v>2.94</v>
      </c>
      <c r="N32" s="1471">
        <f t="shared" si="0"/>
        <v>280</v>
      </c>
      <c r="O32" s="1751">
        <f t="shared" si="1"/>
        <v>0</v>
      </c>
      <c r="P32" s="1477">
        <f t="shared" si="2"/>
        <v>280</v>
      </c>
      <c r="Q32" s="1475">
        <v>40</v>
      </c>
      <c r="R32" s="1557"/>
      <c r="S32" s="105"/>
      <c r="T32" s="105"/>
      <c r="U32" s="105"/>
      <c r="V32" s="646"/>
      <c r="W32" s="127"/>
      <c r="X32" s="121"/>
      <c r="Y32" s="647"/>
      <c r="Z32" s="105"/>
      <c r="AA32" s="1397"/>
      <c r="AD32" s="105"/>
      <c r="AE32" s="105"/>
      <c r="AF32" s="105"/>
      <c r="AG32" s="105"/>
      <c r="AH32" s="105"/>
      <c r="AI32" s="105"/>
    </row>
    <row r="33" spans="1:35" ht="13.5" customHeight="1">
      <c r="A33" s="495">
        <v>23</v>
      </c>
      <c r="B33" s="1876" t="s">
        <v>49</v>
      </c>
      <c r="C33" s="1415">
        <v>24.5</v>
      </c>
      <c r="D33" s="614">
        <f>'12-18л. РАСКЛАДКА'!Z31</f>
        <v>32.5</v>
      </c>
      <c r="E33" s="67">
        <f>'12-18л. РАСКЛАДКА'!Z86</f>
        <v>22.299999999999997</v>
      </c>
      <c r="F33" s="68">
        <f>'12-18л. РАСКЛАДКА'!Z147</f>
        <v>21.9</v>
      </c>
      <c r="G33" s="66">
        <f>'12-18л. РАСКЛАДКА'!Z208</f>
        <v>34.799999999999997</v>
      </c>
      <c r="H33" s="69">
        <f>'12-18л. РАСКЛАДКА'!Z263</f>
        <v>37.700000000000003</v>
      </c>
      <c r="I33" s="66">
        <f>'12-18л. РАСКЛАДКА'!Z321</f>
        <v>18</v>
      </c>
      <c r="J33" s="69">
        <f>'12-18л. РАСКЛАДКА'!Z380</f>
        <v>24</v>
      </c>
      <c r="K33" s="67">
        <f>'12-18л. РАСКЛАДКА'!Z429</f>
        <v>17.600000000000001</v>
      </c>
      <c r="L33" s="67">
        <f>'12-18л. РАСКЛАДКА'!Z484</f>
        <v>22.2</v>
      </c>
      <c r="M33" s="1414">
        <f>'12-18л. РАСКЛАДКА'!Z544</f>
        <v>14</v>
      </c>
      <c r="N33" s="1471">
        <f t="shared" si="0"/>
        <v>244.99999999999997</v>
      </c>
      <c r="O33" s="1751">
        <f t="shared" si="1"/>
        <v>0</v>
      </c>
      <c r="P33" s="1477">
        <f t="shared" si="2"/>
        <v>245</v>
      </c>
      <c r="Q33" s="1475">
        <v>35</v>
      </c>
      <c r="R33" s="1557"/>
      <c r="S33" s="105"/>
      <c r="T33" s="105"/>
      <c r="U33" s="105"/>
      <c r="V33" s="646"/>
      <c r="W33" s="127"/>
      <c r="X33" s="121"/>
      <c r="Y33" s="647"/>
      <c r="Z33" s="105"/>
      <c r="AA33" s="1397"/>
      <c r="AD33" s="105"/>
      <c r="AE33" s="105"/>
      <c r="AF33" s="105"/>
      <c r="AG33" s="105"/>
      <c r="AH33" s="105"/>
      <c r="AI33" s="105"/>
    </row>
    <row r="34" spans="1:35" ht="12.75" customHeight="1">
      <c r="A34" s="495">
        <v>24</v>
      </c>
      <c r="B34" s="1876" t="s">
        <v>50</v>
      </c>
      <c r="C34" s="1394">
        <v>10.5</v>
      </c>
      <c r="D34" s="614">
        <f>'12-18л. РАСКЛАДКА'!Z32</f>
        <v>30</v>
      </c>
      <c r="E34" s="67">
        <f>'12-18л. РАСКЛАДКА'!Z87</f>
        <v>0</v>
      </c>
      <c r="F34" s="68">
        <f>'12-18л. РАСКЛАДКА'!Z148</f>
        <v>15</v>
      </c>
      <c r="G34" s="66">
        <f>'12-18л. РАСКЛАДКА'!Z209</f>
        <v>0</v>
      </c>
      <c r="H34" s="69">
        <f>'12-18л. РАСКЛАДКА'!Z264</f>
        <v>0</v>
      </c>
      <c r="I34" s="66">
        <f>'12-18л. РАСКЛАДКА'!Z322</f>
        <v>0</v>
      </c>
      <c r="J34" s="69">
        <f>'12-18л. РАСКЛАДКА'!Z381</f>
        <v>0</v>
      </c>
      <c r="K34" s="67">
        <f>'12-18л. РАСКЛАДКА'!Z430</f>
        <v>0</v>
      </c>
      <c r="L34" s="67">
        <f>'12-18л. РАСКЛАДКА'!Z485</f>
        <v>30</v>
      </c>
      <c r="M34" s="1414">
        <f>'12-18л. РАСКЛАДКА'!Z545</f>
        <v>30</v>
      </c>
      <c r="N34" s="1471">
        <f t="shared" si="0"/>
        <v>105</v>
      </c>
      <c r="O34" s="1751">
        <f t="shared" si="1"/>
        <v>0</v>
      </c>
      <c r="P34" s="1477">
        <f t="shared" si="2"/>
        <v>105</v>
      </c>
      <c r="Q34" s="1475">
        <v>15</v>
      </c>
      <c r="R34" s="1557"/>
      <c r="S34" s="105"/>
      <c r="T34" s="105"/>
      <c r="U34" s="105"/>
      <c r="V34" s="646"/>
      <c r="W34" s="127"/>
      <c r="X34" s="121"/>
      <c r="Y34" s="647"/>
      <c r="Z34" s="105"/>
      <c r="AA34" s="1397"/>
      <c r="AD34" s="105"/>
      <c r="AE34" s="105"/>
      <c r="AF34" s="105"/>
      <c r="AG34" s="105"/>
      <c r="AH34" s="105"/>
      <c r="AI34" s="105"/>
    </row>
    <row r="35" spans="1:35" ht="12" customHeight="1">
      <c r="A35" s="495">
        <v>25</v>
      </c>
      <c r="B35" s="1876" t="s">
        <v>51</v>
      </c>
      <c r="C35" s="1394">
        <v>1.4</v>
      </c>
      <c r="D35" s="614">
        <f>'12-18л. РАСКЛАДКА'!Z33</f>
        <v>2</v>
      </c>
      <c r="E35" s="67">
        <f>'12-18л. РАСКЛАДКА'!Z88</f>
        <v>0</v>
      </c>
      <c r="F35" s="68">
        <f>'12-18л. РАСКЛАДКА'!Z149</f>
        <v>1</v>
      </c>
      <c r="G35" s="66">
        <f>'12-18л. РАСКЛАДКА'!Z210</f>
        <v>2</v>
      </c>
      <c r="H35" s="69">
        <f>'12-18л. РАСКЛАДКА'!Z265</f>
        <v>1</v>
      </c>
      <c r="I35" s="66">
        <f>'12-18л. РАСКЛАДКА'!Z323</f>
        <v>0</v>
      </c>
      <c r="J35" s="69">
        <f>'12-18л. РАСКЛАДКА'!Z382</f>
        <v>0</v>
      </c>
      <c r="K35" s="67">
        <f>'12-18л. РАСКЛАДКА'!Z431</f>
        <v>1</v>
      </c>
      <c r="L35" s="67">
        <f>'12-18л. РАСКЛАДКА'!Z486</f>
        <v>0</v>
      </c>
      <c r="M35" s="1414">
        <f>'12-18л. РАСКЛАДКА'!Z546</f>
        <v>2</v>
      </c>
      <c r="N35" s="1471">
        <f t="shared" si="0"/>
        <v>9</v>
      </c>
      <c r="O35" s="1751">
        <f t="shared" si="1"/>
        <v>-35.714285714285708</v>
      </c>
      <c r="P35" s="1477">
        <f t="shared" si="2"/>
        <v>14</v>
      </c>
      <c r="Q35" s="1475">
        <v>2</v>
      </c>
      <c r="R35" s="2789"/>
      <c r="S35" s="17"/>
      <c r="T35" s="105"/>
      <c r="U35" s="105"/>
      <c r="V35" s="646"/>
      <c r="W35" s="127"/>
      <c r="X35" s="121"/>
      <c r="Y35" s="647"/>
      <c r="Z35" s="105"/>
      <c r="AA35" s="1399"/>
      <c r="AD35" s="105"/>
      <c r="AE35" s="105"/>
      <c r="AF35" s="105"/>
      <c r="AG35" s="105"/>
      <c r="AH35" s="105"/>
      <c r="AI35" s="105"/>
    </row>
    <row r="36" spans="1:35" ht="15.75" customHeight="1">
      <c r="A36" s="495">
        <v>26</v>
      </c>
      <c r="B36" s="1876" t="s">
        <v>266</v>
      </c>
      <c r="C36" s="1394">
        <v>0.84</v>
      </c>
      <c r="D36" s="2103">
        <f>'12-18л. РАСКЛАДКА'!Z34</f>
        <v>2.8</v>
      </c>
      <c r="E36" s="67">
        <f>'12-18л. РАСКЛАДКА'!Z89</f>
        <v>0</v>
      </c>
      <c r="F36" s="68">
        <f>'12-18л. РАСКЛАДКА'!Z150</f>
        <v>0</v>
      </c>
      <c r="G36" s="66">
        <f>'12-18л. РАСКЛАДКА'!Z211</f>
        <v>2.8</v>
      </c>
      <c r="H36" s="69">
        <f>'12-18л. РАСКЛАДКА'!Z266</f>
        <v>0</v>
      </c>
      <c r="I36" s="66">
        <f>'12-18л. РАСКЛАДКА'!Z324</f>
        <v>0</v>
      </c>
      <c r="J36" s="69">
        <f>'12-18л. РАСКЛАДКА'!Z383</f>
        <v>0</v>
      </c>
      <c r="K36" s="67">
        <f>'12-18л. РАСКЛАДКА'!Z432</f>
        <v>0</v>
      </c>
      <c r="L36" s="69">
        <f>'12-18л. РАСКЛАДКА'!Z487</f>
        <v>2.8</v>
      </c>
      <c r="M36" s="1414">
        <f>'12-18л. РАСКЛАДКА'!Z547</f>
        <v>0</v>
      </c>
      <c r="N36" s="1471">
        <f t="shared" si="0"/>
        <v>8.3999999999999986</v>
      </c>
      <c r="O36" s="1751">
        <f t="shared" si="1"/>
        <v>0</v>
      </c>
      <c r="P36" s="1477">
        <f t="shared" si="2"/>
        <v>8.4</v>
      </c>
      <c r="Q36" s="1475">
        <v>1.2</v>
      </c>
      <c r="R36" s="627"/>
      <c r="S36" s="105"/>
      <c r="T36" s="105"/>
      <c r="U36" s="105"/>
      <c r="V36" s="646"/>
      <c r="W36" s="127"/>
      <c r="X36" s="121"/>
      <c r="Y36" s="647"/>
      <c r="Z36" s="105"/>
      <c r="AA36" s="1399"/>
      <c r="AD36" s="105"/>
      <c r="AE36" s="105"/>
      <c r="AF36" s="105"/>
      <c r="AG36" s="105"/>
      <c r="AH36" s="105"/>
      <c r="AI36" s="105"/>
    </row>
    <row r="37" spans="1:35" ht="12" customHeight="1">
      <c r="A37" s="495">
        <v>27</v>
      </c>
      <c r="B37" s="1876" t="s">
        <v>132</v>
      </c>
      <c r="C37" s="1394">
        <v>1.4</v>
      </c>
      <c r="D37" s="614">
        <f>'12-18л. РАСКЛАДКА'!Z35</f>
        <v>0</v>
      </c>
      <c r="E37" s="177">
        <f>'12-18л. РАСКЛАДКА'!Z90</f>
        <v>3.5</v>
      </c>
      <c r="F37" s="68">
        <f>'12-18л. РАСКЛАДКА'!Z151</f>
        <v>0</v>
      </c>
      <c r="G37" s="66">
        <f>'12-18л. РАСКЛАДКА'!Z212</f>
        <v>0</v>
      </c>
      <c r="H37" s="69">
        <f>'12-18л. РАСКЛАДКА'!Z267</f>
        <v>3.5</v>
      </c>
      <c r="I37" s="66">
        <f>'12-18л. РАСКЛАДКА'!Z325</f>
        <v>7</v>
      </c>
      <c r="J37" s="69">
        <f>'12-18л. РАСКЛАДКА'!Z384</f>
        <v>0</v>
      </c>
      <c r="K37" s="67">
        <f>'12-18л. РАСКЛАДКА'!Z433</f>
        <v>0</v>
      </c>
      <c r="L37" s="67">
        <f>'12-18л. РАСКЛАДКА'!Z488</f>
        <v>0</v>
      </c>
      <c r="M37" s="1414">
        <f>'12-18л. РАСКЛАДКА'!Z548</f>
        <v>0</v>
      </c>
      <c r="N37" s="1471">
        <f t="shared" si="0"/>
        <v>14</v>
      </c>
      <c r="O37" s="1751">
        <f t="shared" si="1"/>
        <v>0</v>
      </c>
      <c r="P37" s="1477">
        <f t="shared" si="2"/>
        <v>14</v>
      </c>
      <c r="Q37" s="1475">
        <v>2</v>
      </c>
      <c r="R37" s="627"/>
      <c r="S37" s="105"/>
      <c r="T37" s="105"/>
      <c r="U37" s="105"/>
      <c r="V37" s="646"/>
      <c r="W37" s="127"/>
      <c r="X37" s="121"/>
      <c r="Y37" s="647"/>
      <c r="Z37" s="105"/>
      <c r="AA37" s="1407"/>
      <c r="AD37" s="105"/>
      <c r="AE37" s="105"/>
      <c r="AF37" s="105"/>
      <c r="AG37" s="105"/>
      <c r="AH37" s="105"/>
      <c r="AI37" s="105"/>
    </row>
    <row r="38" spans="1:35" ht="11.25" customHeight="1">
      <c r="A38" s="495">
        <v>28</v>
      </c>
      <c r="B38" s="1876" t="s">
        <v>52</v>
      </c>
      <c r="C38" s="1394">
        <v>0.21</v>
      </c>
      <c r="D38" s="614">
        <f>'12-18л. РАСКЛАДКА'!Z36</f>
        <v>0</v>
      </c>
      <c r="E38" s="67">
        <f>'12-18л. РАСКЛАДКА'!Z91</f>
        <v>0</v>
      </c>
      <c r="F38" s="68">
        <f>'12-18л. РАСКЛАДКА'!Z152</f>
        <v>0</v>
      </c>
      <c r="G38" s="66">
        <f>'12-18л. РАСКЛАДКА'!Z213</f>
        <v>0</v>
      </c>
      <c r="H38" s="69">
        <f>'12-18л. РАСКЛАДКА'!Z268</f>
        <v>0</v>
      </c>
      <c r="I38" s="66">
        <f>'12-18л. РАСКЛАДКА'!Z326</f>
        <v>0</v>
      </c>
      <c r="J38" s="69">
        <f>'12-18л. РАСКЛАДКА'!Z385</f>
        <v>0</v>
      </c>
      <c r="K38" s="67">
        <f>'12-18л. РАСКЛАДКА'!Z434</f>
        <v>0</v>
      </c>
      <c r="L38" s="67">
        <f>'12-18л. РАСКЛАДКА'!Z489</f>
        <v>0</v>
      </c>
      <c r="M38" s="1414">
        <f>'12-18л. РАСКЛАДКА'!Z549</f>
        <v>0</v>
      </c>
      <c r="N38" s="1471">
        <f t="shared" si="0"/>
        <v>0</v>
      </c>
      <c r="O38" s="1751">
        <f t="shared" si="1"/>
        <v>-100</v>
      </c>
      <c r="P38" s="1477">
        <f t="shared" si="2"/>
        <v>2.1</v>
      </c>
      <c r="Q38" s="1475">
        <v>0.3</v>
      </c>
      <c r="R38" s="2789"/>
      <c r="S38" s="17"/>
      <c r="T38" s="105"/>
      <c r="U38" s="105"/>
      <c r="V38" s="646"/>
      <c r="W38" s="127"/>
      <c r="X38" s="121"/>
      <c r="Y38" s="647"/>
      <c r="Z38" s="105"/>
      <c r="AA38" s="1408"/>
      <c r="AD38" s="105"/>
      <c r="AE38" s="105"/>
      <c r="AF38" s="105"/>
      <c r="AG38" s="105"/>
      <c r="AH38" s="105"/>
      <c r="AI38" s="105"/>
    </row>
    <row r="39" spans="1:35" ht="12.75" customHeight="1">
      <c r="A39" s="495">
        <v>29</v>
      </c>
      <c r="B39" s="515" t="s">
        <v>267</v>
      </c>
      <c r="C39" s="1394">
        <v>3.5</v>
      </c>
      <c r="D39" s="614">
        <f>'12-18л. РАСКЛАДКА'!Z37</f>
        <v>2.3199999999999998</v>
      </c>
      <c r="E39" s="67">
        <f>'12-18л. РАСКЛАДКА'!Z92</f>
        <v>2.95</v>
      </c>
      <c r="F39" s="68">
        <f>'12-18л. РАСКЛАДКА'!Z153</f>
        <v>4</v>
      </c>
      <c r="G39" s="66">
        <f>'12-18л. РАСКЛАДКА'!Z214</f>
        <v>1</v>
      </c>
      <c r="H39" s="69">
        <f>'12-18л. РАСКЛАДКА'!Z269</f>
        <v>5.0599999999999996</v>
      </c>
      <c r="I39" s="66">
        <f>'12-18л. РАСКЛАДКА'!Z327</f>
        <v>2.2600000000000002</v>
      </c>
      <c r="J39" s="69">
        <f>'12-18л. РАСКЛАДКА'!Z386</f>
        <v>4.21</v>
      </c>
      <c r="K39" s="67">
        <f>'12-18л. РАСКЛАДКА'!Z435</f>
        <v>4.57</v>
      </c>
      <c r="L39" s="67">
        <f>'12-18л. РАСКЛАДКА'!Z490</f>
        <v>4.1400000000000006</v>
      </c>
      <c r="M39" s="1414">
        <f>'12-18л. РАСКЛАДКА'!Z550</f>
        <v>4.49</v>
      </c>
      <c r="N39" s="1471">
        <f t="shared" si="0"/>
        <v>35</v>
      </c>
      <c r="O39" s="1751">
        <f t="shared" si="1"/>
        <v>0</v>
      </c>
      <c r="P39" s="1477">
        <f t="shared" si="2"/>
        <v>35</v>
      </c>
      <c r="Q39" s="1475">
        <v>5</v>
      </c>
      <c r="R39" s="1557"/>
      <c r="S39" s="105"/>
      <c r="T39" s="105"/>
      <c r="U39" s="105"/>
      <c r="V39" s="646"/>
      <c r="W39" s="127"/>
      <c r="X39" s="121"/>
      <c r="Y39" s="647"/>
      <c r="Z39" s="105"/>
      <c r="AA39" s="1397"/>
      <c r="AD39" s="105"/>
      <c r="AE39" s="105"/>
      <c r="AF39" s="105"/>
      <c r="AG39" s="105"/>
      <c r="AH39" s="105"/>
      <c r="AI39" s="105"/>
    </row>
    <row r="40" spans="1:35" ht="12" customHeight="1">
      <c r="A40" s="495">
        <v>30</v>
      </c>
      <c r="B40" s="1876" t="s">
        <v>133</v>
      </c>
      <c r="C40" s="1394">
        <v>2.8</v>
      </c>
      <c r="D40" s="614">
        <f>'12-18л. РАСКЛАДКА'!Z38</f>
        <v>0</v>
      </c>
      <c r="E40" s="67">
        <f>'12-18л. РАСКЛАДКА'!Z93</f>
        <v>0</v>
      </c>
      <c r="F40" s="68">
        <f>'12-18л. РАСКЛАДКА'!Z154</f>
        <v>10</v>
      </c>
      <c r="G40" s="66">
        <f>'12-18л. РАСКЛАДКА'!Z215</f>
        <v>0</v>
      </c>
      <c r="H40" s="69">
        <f>'12-18л. РАСКЛАДКА'!Z270</f>
        <v>0</v>
      </c>
      <c r="I40" s="66">
        <f>'12-18л. РАСКЛАДКА'!Z328</f>
        <v>0</v>
      </c>
      <c r="J40" s="69">
        <f>'12-18л. РАСКЛАДКА'!Z387</f>
        <v>8</v>
      </c>
      <c r="K40" s="67">
        <f>'12-18л. РАСКЛАДКА'!Z436</f>
        <v>10</v>
      </c>
      <c r="L40" s="67">
        <f>'12-18л. РАСКЛАДКА'!Z491</f>
        <v>0</v>
      </c>
      <c r="M40" s="1414">
        <f>'12-18л. РАСКЛАДКА'!Z551</f>
        <v>0</v>
      </c>
      <c r="N40" s="1471">
        <f t="shared" si="0"/>
        <v>28</v>
      </c>
      <c r="O40" s="1751">
        <f t="shared" si="1"/>
        <v>0</v>
      </c>
      <c r="P40" s="1477">
        <f t="shared" si="2"/>
        <v>28</v>
      </c>
      <c r="Q40" s="1475">
        <v>4</v>
      </c>
      <c r="R40" s="1557"/>
      <c r="S40" s="105"/>
      <c r="T40" s="105"/>
      <c r="U40" s="105"/>
      <c r="V40" s="646"/>
      <c r="W40" s="127"/>
      <c r="X40" s="121"/>
      <c r="Y40" s="647"/>
      <c r="Z40" s="105"/>
      <c r="AA40" s="1397"/>
      <c r="AD40" s="105"/>
      <c r="AE40" s="105"/>
      <c r="AF40" s="105"/>
      <c r="AG40" s="105"/>
      <c r="AH40" s="105"/>
      <c r="AI40" s="105"/>
    </row>
    <row r="41" spans="1:35" ht="12.75" customHeight="1">
      <c r="A41" s="495">
        <v>31</v>
      </c>
      <c r="B41" s="1876" t="s">
        <v>134</v>
      </c>
      <c r="C41" s="1394">
        <v>1.4</v>
      </c>
      <c r="D41" s="614">
        <f>'12-18л. РАСКЛАДКА'!Z39</f>
        <v>1.5109999999999999</v>
      </c>
      <c r="E41" s="67">
        <f>'12-18л. РАСКЛАДКА'!Z94</f>
        <v>2.1118000000000001</v>
      </c>
      <c r="F41" s="68">
        <f>'12-18л. РАСКЛАДКА'!Z155</f>
        <v>1.5909999999999997</v>
      </c>
      <c r="G41" s="66">
        <f>'12-18л. РАСКЛАДКА'!Z216</f>
        <v>1.343</v>
      </c>
      <c r="H41" s="69">
        <f>'12-18л. РАСКЛАДКА'!Z271</f>
        <v>1.60772</v>
      </c>
      <c r="I41" s="66">
        <f>'12-18л. РАСКЛАДКА'!Z329</f>
        <v>2.3150000000000004E-2</v>
      </c>
      <c r="J41" s="69">
        <f>'12-18л. РАСКЛАДКА'!Z388</f>
        <v>0.52400000000000002</v>
      </c>
      <c r="K41" s="67">
        <f>'12-18л. РАСКЛАДКА'!Z437</f>
        <v>1.0429999999999999</v>
      </c>
      <c r="L41" s="67">
        <f>'12-18л. РАСКЛАДКА'!Z492</f>
        <v>1.4873499999999999</v>
      </c>
      <c r="M41" s="1414">
        <f>'12-18л. РАСКЛАДКА'!Z552</f>
        <v>2.7579799999999999</v>
      </c>
      <c r="N41" s="1471">
        <f t="shared" si="0"/>
        <v>13.999999999999996</v>
      </c>
      <c r="O41" s="1751">
        <f t="shared" si="1"/>
        <v>0</v>
      </c>
      <c r="P41" s="1477">
        <f t="shared" si="2"/>
        <v>14</v>
      </c>
      <c r="Q41" s="1475">
        <v>2</v>
      </c>
      <c r="R41" s="2790"/>
      <c r="S41" s="105"/>
      <c r="T41" s="105"/>
      <c r="U41" s="105"/>
      <c r="V41" s="646"/>
      <c r="W41" s="127"/>
      <c r="X41" s="121"/>
      <c r="Y41" s="647"/>
      <c r="Z41" s="105"/>
      <c r="AA41" s="1400"/>
      <c r="AD41" s="105"/>
      <c r="AE41" s="105"/>
      <c r="AF41" s="105"/>
      <c r="AG41" s="105"/>
      <c r="AH41" s="105"/>
      <c r="AI41" s="105"/>
    </row>
    <row r="42" spans="1:35" ht="12.75" customHeight="1">
      <c r="A42" s="495">
        <v>32</v>
      </c>
      <c r="B42" s="1876" t="s">
        <v>54</v>
      </c>
      <c r="C42" s="1394">
        <v>63</v>
      </c>
      <c r="D42" s="675">
        <f>'12-18л. МЕНЮ '!D104</f>
        <v>61.128999999999998</v>
      </c>
      <c r="E42" s="89">
        <f>'12-18л. МЕНЮ '!D157</f>
        <v>71.188999999999993</v>
      </c>
      <c r="F42" s="89">
        <f>'12-18л. МЕНЮ '!D212</f>
        <v>62.957999999999998</v>
      </c>
      <c r="G42" s="89">
        <f>'12-18л. МЕНЮ '!D265</f>
        <v>72.179999999999993</v>
      </c>
      <c r="H42" s="89">
        <f>'12-18л. МЕНЮ '!D320</f>
        <v>71.233999999999995</v>
      </c>
      <c r="I42" s="89">
        <f>'12-18л. МЕНЮ '!D372</f>
        <v>59.989000000000004</v>
      </c>
      <c r="J42" s="89">
        <f>'12-18л. МЕНЮ '!D433</f>
        <v>59.491</v>
      </c>
      <c r="K42" s="89">
        <f>'12-18л. МЕНЮ '!D486</f>
        <v>56.173000000000002</v>
      </c>
      <c r="L42" s="89">
        <f>'12-18л. МЕНЮ '!D541</f>
        <v>64.86</v>
      </c>
      <c r="M42" s="1404">
        <f>'12-18л. МЕНЮ '!D594</f>
        <v>60.286000000000001</v>
      </c>
      <c r="N42" s="1471">
        <f t="shared" si="0"/>
        <v>639.48900000000003</v>
      </c>
      <c r="O42" s="1751">
        <f t="shared" si="1"/>
        <v>1.5061904761904827</v>
      </c>
      <c r="P42" s="1477">
        <f t="shared" si="2"/>
        <v>630</v>
      </c>
      <c r="Q42" s="1475">
        <v>90</v>
      </c>
      <c r="R42" s="1557"/>
      <c r="S42" s="105"/>
      <c r="T42" s="105"/>
      <c r="U42" s="105"/>
      <c r="V42" s="665"/>
      <c r="W42" s="127"/>
      <c r="X42" s="121"/>
      <c r="Y42" s="647"/>
      <c r="Z42" s="105"/>
      <c r="AA42" s="1397"/>
      <c r="AD42" s="105"/>
      <c r="AE42" s="105"/>
      <c r="AF42" s="105"/>
      <c r="AG42" s="105"/>
      <c r="AH42" s="105"/>
      <c r="AI42" s="105"/>
    </row>
    <row r="43" spans="1:35" ht="10.5" customHeight="1">
      <c r="A43" s="495">
        <v>33</v>
      </c>
      <c r="B43" s="1876" t="s">
        <v>55</v>
      </c>
      <c r="C43" s="1394">
        <v>64.400000000000006</v>
      </c>
      <c r="D43" s="675">
        <f>'12-18л. МЕНЮ '!E104</f>
        <v>63.623900000000006</v>
      </c>
      <c r="E43" s="89">
        <f>'12-18л. МЕНЮ '!E157</f>
        <v>68.177999999999997</v>
      </c>
      <c r="F43" s="89">
        <f>'12-18л. МЕНЮ '!E212</f>
        <v>50.012100000000004</v>
      </c>
      <c r="G43" s="89">
        <f>'12-18л. МЕНЮ '!E265</f>
        <v>81.096000000000004</v>
      </c>
      <c r="H43" s="89">
        <f>'12-18л. МЕНЮ '!E320</f>
        <v>56.056000000000004</v>
      </c>
      <c r="I43" s="89">
        <f>'12-18л. МЕНЮ '!E372</f>
        <v>77.717000000000013</v>
      </c>
      <c r="J43" s="89">
        <f>'12-18л. МЕНЮ '!E433</f>
        <v>53.750000000000007</v>
      </c>
      <c r="K43" s="89">
        <f>'12-18л. МЕНЮ '!E486</f>
        <v>49.802900000000008</v>
      </c>
      <c r="L43" s="89">
        <f>'12-18л. МЕНЮ '!E541</f>
        <v>60.738600000000005</v>
      </c>
      <c r="M43" s="1404">
        <f>'12-18л. МЕНЮ '!E594</f>
        <v>67.533000000000001</v>
      </c>
      <c r="N43" s="1471">
        <f t="shared" si="0"/>
        <v>628.50750000000005</v>
      </c>
      <c r="O43" s="1751">
        <f t="shared" si="1"/>
        <v>-2.4056677018633366</v>
      </c>
      <c r="P43" s="1477">
        <f t="shared" si="2"/>
        <v>644</v>
      </c>
      <c r="Q43" s="1475">
        <v>92</v>
      </c>
      <c r="R43" s="1557"/>
      <c r="S43" s="105"/>
      <c r="T43" s="105"/>
      <c r="U43" s="105"/>
      <c r="V43" s="665"/>
      <c r="W43" s="127"/>
      <c r="X43" s="121"/>
      <c r="Y43" s="647"/>
      <c r="Z43" s="105"/>
      <c r="AA43" s="1397"/>
      <c r="AD43" s="105"/>
      <c r="AE43" s="105"/>
      <c r="AF43" s="105"/>
      <c r="AG43" s="105"/>
      <c r="AH43" s="105"/>
      <c r="AI43" s="105"/>
    </row>
    <row r="44" spans="1:35" ht="10.5" customHeight="1">
      <c r="A44" s="495">
        <v>34</v>
      </c>
      <c r="B44" s="1876" t="s">
        <v>56</v>
      </c>
      <c r="C44" s="1394">
        <v>268.10000000000002</v>
      </c>
      <c r="D44" s="677">
        <f>'12-18л. МЕНЮ '!F104</f>
        <v>264.24799999999999</v>
      </c>
      <c r="E44" s="89">
        <f>'12-18л. МЕНЮ '!F157</f>
        <v>237.2217</v>
      </c>
      <c r="F44" s="89">
        <f>'12-18л. МЕНЮ '!F212</f>
        <v>264.69440000000003</v>
      </c>
      <c r="G44" s="89">
        <f>'12-18л. МЕНЮ '!F265</f>
        <v>220.08600000000001</v>
      </c>
      <c r="H44" s="89">
        <f>'12-18л. МЕНЮ '!F320</f>
        <v>264.63299999999998</v>
      </c>
      <c r="I44" s="89">
        <f>'12-18л. МЕНЮ '!F372</f>
        <v>232.34370000000001</v>
      </c>
      <c r="J44" s="89">
        <f>'12-18л. МЕНЮ '!F433</f>
        <v>278.90869999999995</v>
      </c>
      <c r="K44" s="89">
        <f>'12-18л. МЕНЮ '!F486</f>
        <v>275.7097</v>
      </c>
      <c r="L44" s="89">
        <f>'12-18л. МЕНЮ '!F541</f>
        <v>267.85690000000005</v>
      </c>
      <c r="M44" s="1404">
        <f>'12-18л. МЕНЮ '!F594</f>
        <v>260.65269999999998</v>
      </c>
      <c r="N44" s="1884">
        <f t="shared" si="0"/>
        <v>2566.3548000000001</v>
      </c>
      <c r="O44" s="1885">
        <f t="shared" si="1"/>
        <v>-4.2762103692652005</v>
      </c>
      <c r="P44" s="1886">
        <f t="shared" si="2"/>
        <v>2681</v>
      </c>
      <c r="Q44" s="2580">
        <v>383</v>
      </c>
      <c r="R44" s="1557"/>
      <c r="S44" s="105"/>
      <c r="T44" s="105"/>
      <c r="U44" s="105"/>
      <c r="V44" s="665"/>
      <c r="W44" s="127"/>
      <c r="X44" s="121"/>
      <c r="Y44" s="647"/>
      <c r="Z44" s="105"/>
      <c r="AA44" s="1397"/>
      <c r="AD44" s="105"/>
      <c r="AE44" s="105"/>
      <c r="AF44" s="105"/>
      <c r="AG44" s="105"/>
      <c r="AH44" s="105"/>
      <c r="AI44" s="105"/>
    </row>
    <row r="45" spans="1:35" ht="12.75" customHeight="1" thickBot="1">
      <c r="A45" s="516">
        <v>35</v>
      </c>
      <c r="B45" s="1877" t="s">
        <v>57</v>
      </c>
      <c r="C45" s="1395">
        <v>1904</v>
      </c>
      <c r="D45" s="678">
        <f>'12-18л. МЕНЮ '!G104</f>
        <v>1866.0439999999999</v>
      </c>
      <c r="E45" s="94">
        <f>'12-18л. МЕНЮ '!G157</f>
        <v>1920.2820000000002</v>
      </c>
      <c r="F45" s="94">
        <f>'12-18л. МЕНЮ '!G212</f>
        <v>1821.8650000000002</v>
      </c>
      <c r="G45" s="94">
        <f>'12-18л. МЕНЮ '!G265</f>
        <v>1936.788</v>
      </c>
      <c r="H45" s="94">
        <f>'12-18л. МЕНЮ '!G320</f>
        <v>1941.8000000000002</v>
      </c>
      <c r="I45" s="94">
        <f>'12-18л. МЕНЮ '!G372</f>
        <v>1913.105</v>
      </c>
      <c r="J45" s="129">
        <f>'12-18л. МЕНЮ '!G433</f>
        <v>1877.8566000000001</v>
      </c>
      <c r="K45" s="94">
        <f>'12-18л. МЕНЮ '!G486</f>
        <v>1786.0750000000003</v>
      </c>
      <c r="L45" s="94">
        <f>'12-18л. МЕНЮ '!G541</f>
        <v>1891.7260000000003</v>
      </c>
      <c r="M45" s="1405">
        <f>'12-18л. МЕНЮ '!G594</f>
        <v>1897.1390000000001</v>
      </c>
      <c r="N45" s="1473">
        <f t="shared" si="0"/>
        <v>18852.6806</v>
      </c>
      <c r="O45" s="2547">
        <f t="shared" si="1"/>
        <v>-0.98382037815126466</v>
      </c>
      <c r="P45" s="1485">
        <f t="shared" si="2"/>
        <v>19040</v>
      </c>
      <c r="Q45" s="1476">
        <v>2720</v>
      </c>
      <c r="R45" s="1557"/>
      <c r="S45" s="105"/>
      <c r="T45" s="105"/>
      <c r="U45" s="105"/>
      <c r="V45" s="665"/>
      <c r="W45" s="127"/>
      <c r="X45" s="666"/>
      <c r="Y45" s="647"/>
      <c r="Z45" s="105"/>
      <c r="AA45" s="1397"/>
      <c r="AD45" s="105"/>
      <c r="AE45" s="105"/>
      <c r="AF45" s="105"/>
      <c r="AG45" s="105"/>
      <c r="AH45" s="105"/>
      <c r="AI45" s="105"/>
    </row>
    <row r="46" spans="1:35">
      <c r="N46" s="10"/>
      <c r="O46" s="10"/>
      <c r="P46" s="10"/>
      <c r="Q46" s="10"/>
      <c r="R46" s="10"/>
      <c r="S46" s="10"/>
      <c r="T46" s="10"/>
      <c r="AA46" s="506"/>
    </row>
    <row r="48" spans="1:35" ht="13.5" customHeight="1"/>
    <row r="49" spans="1:17" ht="12.75" customHeight="1"/>
    <row r="50" spans="1:17" ht="12.75" customHeight="1"/>
    <row r="51" spans="1:17" ht="11.25" customHeight="1"/>
    <row r="52" spans="1:17" ht="11.25" customHeight="1"/>
    <row r="54" spans="1:17">
      <c r="A54" t="s">
        <v>271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7">
      <c r="A55" t="s">
        <v>272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</row>
    <row r="56" spans="1:17">
      <c r="A56" t="s">
        <v>273</v>
      </c>
      <c r="N56" s="287"/>
      <c r="O56" s="287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87"/>
      <c r="Q57" s="287"/>
    </row>
    <row r="58" spans="1:17">
      <c r="A58" s="1" t="s">
        <v>274</v>
      </c>
    </row>
    <row r="59" spans="1:17">
      <c r="A59" t="s">
        <v>275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287"/>
      <c r="Q60" s="287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1:53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</row>
    <row r="88" spans="1:53">
      <c r="A88" s="216"/>
      <c r="B88" s="105"/>
      <c r="C88" s="216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213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</row>
    <row r="89" spans="1:53">
      <c r="A89" s="105"/>
      <c r="B89" s="127"/>
      <c r="C89" s="393"/>
      <c r="D89" s="220"/>
      <c r="E89" s="220"/>
      <c r="F89" s="220"/>
      <c r="G89" s="220"/>
      <c r="H89" s="220"/>
      <c r="I89" s="220"/>
      <c r="J89" s="220"/>
      <c r="K89" s="220"/>
      <c r="L89" s="127"/>
      <c r="M89" s="127"/>
      <c r="N89" s="97"/>
      <c r="O89" s="97"/>
      <c r="P89" s="127"/>
      <c r="Q89" s="393"/>
      <c r="R89" s="105"/>
      <c r="S89" s="393"/>
      <c r="T89" s="127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</row>
    <row r="90" spans="1:53">
      <c r="A90" s="105"/>
      <c r="B90" s="127"/>
      <c r="C90" s="97"/>
      <c r="D90" s="220"/>
      <c r="E90" s="220"/>
      <c r="F90" s="220"/>
      <c r="G90" s="220"/>
      <c r="H90" s="220"/>
      <c r="I90" s="220"/>
      <c r="J90" s="220"/>
      <c r="K90" s="220"/>
      <c r="L90" s="127"/>
      <c r="M90" s="127"/>
      <c r="N90" s="97"/>
      <c r="O90" s="97"/>
      <c r="P90" s="127"/>
      <c r="Q90" s="393"/>
      <c r="R90" s="105"/>
      <c r="S90" s="393"/>
      <c r="T90" s="127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</row>
    <row r="91" spans="1:53">
      <c r="A91" s="105"/>
      <c r="B91" s="393"/>
      <c r="C91" s="393"/>
      <c r="D91" s="220"/>
      <c r="E91" s="220"/>
      <c r="F91" s="220"/>
      <c r="G91" s="220"/>
      <c r="H91" s="105"/>
      <c r="I91" s="105"/>
      <c r="J91" s="220"/>
      <c r="K91" s="103"/>
      <c r="L91" s="127"/>
      <c r="M91" s="127"/>
      <c r="N91" s="97"/>
      <c r="O91" s="97"/>
      <c r="P91" s="393"/>
      <c r="Q91" s="393"/>
      <c r="R91" s="105"/>
      <c r="S91" s="393"/>
      <c r="T91" s="127"/>
      <c r="U91" s="105"/>
      <c r="V91" s="105"/>
      <c r="W91" s="105"/>
      <c r="X91" s="105"/>
      <c r="Y91" s="105"/>
      <c r="Z91" s="105"/>
      <c r="AA91" s="641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</row>
    <row r="92" spans="1:53">
      <c r="A92" s="105"/>
      <c r="B92" s="127"/>
      <c r="C92" s="127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97"/>
      <c r="O92" s="97"/>
      <c r="P92" s="393"/>
      <c r="Q92" s="393"/>
      <c r="R92" s="105"/>
      <c r="S92" s="393"/>
      <c r="T92" s="127"/>
      <c r="U92" s="105"/>
      <c r="V92" s="105"/>
      <c r="W92" s="105"/>
      <c r="X92" s="105"/>
      <c r="Y92" s="361"/>
      <c r="Z92" s="105"/>
      <c r="AA92" s="641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</row>
    <row r="93" spans="1:53">
      <c r="A93" s="105"/>
      <c r="B93" s="393"/>
      <c r="C93" s="105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97"/>
      <c r="O93" s="97"/>
      <c r="P93" s="127"/>
      <c r="Q93" s="393"/>
      <c r="R93" s="105"/>
      <c r="S93" s="393"/>
      <c r="T93" s="127"/>
      <c r="U93" s="105"/>
      <c r="V93" s="105"/>
      <c r="W93" s="105"/>
      <c r="X93" s="105"/>
      <c r="Y93" s="361"/>
      <c r="Z93" s="105"/>
      <c r="AA93" s="642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</row>
    <row r="94" spans="1:53">
      <c r="A94" s="105"/>
      <c r="B94" s="127"/>
      <c r="C94" s="220"/>
      <c r="D94" s="127"/>
      <c r="E94" s="127"/>
      <c r="F94" s="127"/>
      <c r="G94" s="127"/>
      <c r="H94" s="100"/>
      <c r="I94" s="127"/>
      <c r="J94" s="127"/>
      <c r="K94" s="127"/>
      <c r="L94" s="127"/>
      <c r="M94" s="100"/>
      <c r="N94" s="97"/>
      <c r="O94" s="97"/>
      <c r="P94" s="220"/>
      <c r="Q94" s="393"/>
      <c r="R94" s="127"/>
      <c r="S94" s="393"/>
      <c r="T94" s="127"/>
      <c r="U94" s="105"/>
      <c r="V94" s="294"/>
      <c r="W94" s="393"/>
      <c r="X94" s="163"/>
      <c r="Y94" s="643"/>
      <c r="Z94" s="105"/>
      <c r="AA94" s="642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</row>
    <row r="95" spans="1:53">
      <c r="A95" s="163"/>
      <c r="B95" s="127"/>
      <c r="C95" s="644"/>
      <c r="D95" s="660"/>
      <c r="E95" s="645"/>
      <c r="F95" s="645"/>
      <c r="G95" s="645"/>
      <c r="H95" s="645"/>
      <c r="I95" s="645"/>
      <c r="J95" s="645"/>
      <c r="K95" s="645"/>
      <c r="L95" s="645"/>
      <c r="M95" s="645"/>
      <c r="N95" s="644"/>
      <c r="O95" s="393"/>
      <c r="P95" s="393"/>
      <c r="Q95" s="105"/>
      <c r="R95" s="534"/>
      <c r="S95" s="105"/>
      <c r="T95" s="105"/>
      <c r="U95" s="105"/>
      <c r="V95" s="646"/>
      <c r="W95" s="127"/>
      <c r="X95" s="121"/>
      <c r="Y95" s="647"/>
      <c r="Z95" s="105"/>
      <c r="AA95" s="648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</row>
    <row r="96" spans="1:53">
      <c r="A96" s="163"/>
      <c r="B96" s="127"/>
      <c r="C96" s="644"/>
      <c r="D96" s="660"/>
      <c r="E96" s="645"/>
      <c r="F96" s="645"/>
      <c r="G96" s="645"/>
      <c r="H96" s="645"/>
      <c r="I96" s="645"/>
      <c r="J96" s="645"/>
      <c r="K96" s="645"/>
      <c r="L96" s="645"/>
      <c r="M96" s="645"/>
      <c r="N96" s="649"/>
      <c r="O96" s="650"/>
      <c r="P96" s="393"/>
      <c r="Q96" s="105"/>
      <c r="R96" s="105"/>
      <c r="S96" s="105"/>
      <c r="T96" s="105"/>
      <c r="U96" s="105"/>
      <c r="V96" s="646"/>
      <c r="W96" s="127"/>
      <c r="X96" s="121"/>
      <c r="Y96" s="647"/>
      <c r="Z96" s="105"/>
      <c r="AA96" s="648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</row>
    <row r="97" spans="1:53">
      <c r="A97" s="163"/>
      <c r="B97" s="127"/>
      <c r="C97" s="644"/>
      <c r="D97" s="660"/>
      <c r="E97" s="645"/>
      <c r="F97" s="645"/>
      <c r="G97" s="660"/>
      <c r="H97" s="645"/>
      <c r="I97" s="645"/>
      <c r="J97" s="660"/>
      <c r="K97" s="645"/>
      <c r="L97" s="645"/>
      <c r="M97" s="645"/>
      <c r="N97" s="644"/>
      <c r="O97" s="650"/>
      <c r="P97" s="393"/>
      <c r="Q97" s="105"/>
      <c r="R97" s="105"/>
      <c r="S97" s="105"/>
      <c r="T97" s="105"/>
      <c r="U97" s="105"/>
      <c r="V97" s="646"/>
      <c r="W97" s="127"/>
      <c r="X97" s="121"/>
      <c r="Y97" s="647"/>
      <c r="Z97" s="105"/>
      <c r="AA97" s="651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</row>
    <row r="98" spans="1:53">
      <c r="A98" s="163"/>
      <c r="B98" s="127"/>
      <c r="C98" s="644"/>
      <c r="D98" s="660"/>
      <c r="E98" s="645"/>
      <c r="F98" s="645"/>
      <c r="G98" s="645"/>
      <c r="H98" s="645"/>
      <c r="I98" s="645"/>
      <c r="J98" s="645"/>
      <c r="K98" s="645"/>
      <c r="L98" s="645"/>
      <c r="M98" s="660"/>
      <c r="N98" s="652"/>
      <c r="O98" s="650"/>
      <c r="P98" s="393"/>
      <c r="Q98" s="105"/>
      <c r="R98" s="105"/>
      <c r="S98" s="105"/>
      <c r="T98" s="105"/>
      <c r="U98" s="105"/>
      <c r="V98" s="646"/>
      <c r="W98" s="127"/>
      <c r="X98" s="121"/>
      <c r="Y98" s="647"/>
      <c r="Z98" s="105"/>
      <c r="AA98" s="648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</row>
    <row r="99" spans="1:53">
      <c r="A99" s="163"/>
      <c r="B99" s="127"/>
      <c r="C99" s="644"/>
      <c r="D99" s="660"/>
      <c r="E99" s="645"/>
      <c r="F99" s="645"/>
      <c r="G99" s="645"/>
      <c r="H99" s="645"/>
      <c r="I99" s="645"/>
      <c r="J99" s="645"/>
      <c r="K99" s="645"/>
      <c r="L99" s="645"/>
      <c r="M99" s="645"/>
      <c r="N99" s="644"/>
      <c r="O99" s="650"/>
      <c r="P99" s="393"/>
      <c r="Q99" s="105"/>
      <c r="R99" s="105"/>
      <c r="S99" s="105"/>
      <c r="T99" s="105"/>
      <c r="U99" s="105"/>
      <c r="V99" s="646"/>
      <c r="W99" s="127"/>
      <c r="X99" s="121"/>
      <c r="Y99" s="647"/>
      <c r="Z99" s="105"/>
      <c r="AA99" s="653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</row>
    <row r="100" spans="1:53">
      <c r="A100" s="163"/>
      <c r="B100" s="127"/>
      <c r="C100" s="644"/>
      <c r="D100" s="660"/>
      <c r="E100" s="645"/>
      <c r="F100" s="645"/>
      <c r="G100" s="645"/>
      <c r="H100" s="645"/>
      <c r="I100" s="645"/>
      <c r="J100" s="645"/>
      <c r="K100" s="645"/>
      <c r="L100" s="645"/>
      <c r="M100" s="645"/>
      <c r="N100" s="644"/>
      <c r="O100" s="650"/>
      <c r="P100" s="393"/>
      <c r="Q100" s="105"/>
      <c r="R100" s="105"/>
      <c r="S100" s="105"/>
      <c r="T100" s="105"/>
      <c r="U100" s="105"/>
      <c r="V100" s="646"/>
      <c r="W100" s="127"/>
      <c r="X100" s="121"/>
      <c r="Y100" s="647"/>
      <c r="Z100" s="105"/>
      <c r="AA100" s="651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</row>
    <row r="101" spans="1:53">
      <c r="A101" s="163"/>
      <c r="B101" s="127"/>
      <c r="C101" s="644"/>
      <c r="D101" s="660"/>
      <c r="E101" s="645"/>
      <c r="F101" s="97"/>
      <c r="G101" s="655"/>
      <c r="H101" s="660"/>
      <c r="I101" s="645"/>
      <c r="J101" s="645"/>
      <c r="K101" s="645"/>
      <c r="L101" s="645"/>
      <c r="M101" s="645"/>
      <c r="N101" s="654"/>
      <c r="O101" s="650"/>
      <c r="P101" s="393"/>
      <c r="Q101" s="105"/>
      <c r="R101" s="105"/>
      <c r="S101" s="105"/>
      <c r="T101" s="105"/>
      <c r="U101" s="105"/>
      <c r="V101" s="646"/>
      <c r="W101" s="127"/>
      <c r="X101" s="121"/>
      <c r="Y101" s="647"/>
      <c r="Z101" s="105"/>
      <c r="AA101" s="653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</row>
    <row r="102" spans="1:53">
      <c r="A102" s="163"/>
      <c r="B102" s="127"/>
      <c r="C102" s="644"/>
      <c r="D102" s="660"/>
      <c r="E102" s="645"/>
      <c r="F102" s="645"/>
      <c r="G102" s="645"/>
      <c r="H102" s="645"/>
      <c r="I102" s="645"/>
      <c r="J102" s="645"/>
      <c r="K102" s="645"/>
      <c r="L102" s="645"/>
      <c r="M102" s="645"/>
      <c r="N102" s="644"/>
      <c r="O102" s="650"/>
      <c r="P102" s="393"/>
      <c r="Q102" s="105"/>
      <c r="R102" s="105"/>
      <c r="S102" s="105"/>
      <c r="T102" s="105"/>
      <c r="U102" s="105"/>
      <c r="V102" s="646"/>
      <c r="W102" s="127"/>
      <c r="X102" s="121"/>
      <c r="Y102" s="647"/>
      <c r="Z102" s="105"/>
      <c r="AA102" s="648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</row>
    <row r="103" spans="1:53">
      <c r="A103" s="163"/>
      <c r="B103" s="127"/>
      <c r="C103" s="644"/>
      <c r="D103" s="660"/>
      <c r="E103" s="645"/>
      <c r="F103" s="645"/>
      <c r="G103" s="645"/>
      <c r="H103" s="645"/>
      <c r="I103" s="645"/>
      <c r="J103" s="645"/>
      <c r="K103" s="645"/>
      <c r="L103" s="645"/>
      <c r="M103" s="645"/>
      <c r="N103" s="644"/>
      <c r="O103" s="650"/>
      <c r="P103" s="393"/>
      <c r="Q103" s="105"/>
      <c r="R103" s="105"/>
      <c r="S103" s="105"/>
      <c r="T103" s="105"/>
      <c r="U103" s="105"/>
      <c r="V103" s="646"/>
      <c r="W103" s="127"/>
      <c r="X103" s="121"/>
      <c r="Y103" s="647"/>
      <c r="Z103" s="105"/>
      <c r="AA103" s="648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</row>
    <row r="104" spans="1:53" ht="12.75" customHeight="1">
      <c r="A104" s="163"/>
      <c r="B104" s="127"/>
      <c r="C104" s="644"/>
      <c r="D104" s="660"/>
      <c r="E104" s="645"/>
      <c r="F104" s="645"/>
      <c r="G104" s="645"/>
      <c r="H104" s="645"/>
      <c r="I104" s="645"/>
      <c r="J104" s="645"/>
      <c r="K104" s="645"/>
      <c r="L104" s="645"/>
      <c r="M104" s="645"/>
      <c r="N104" s="644"/>
      <c r="O104" s="650"/>
      <c r="P104" s="393"/>
      <c r="Q104" s="105"/>
      <c r="R104" s="105"/>
      <c r="S104" s="105"/>
      <c r="T104" s="105"/>
      <c r="U104" s="105"/>
      <c r="V104" s="646"/>
      <c r="W104" s="127"/>
      <c r="X104" s="121"/>
      <c r="Y104" s="647"/>
      <c r="Z104" s="105"/>
      <c r="AA104" s="648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</row>
    <row r="105" spans="1:53" ht="13.5" customHeight="1">
      <c r="A105" s="163"/>
      <c r="B105" s="127"/>
      <c r="C105" s="644"/>
      <c r="D105" s="660"/>
      <c r="E105" s="645"/>
      <c r="F105" s="645"/>
      <c r="G105" s="645"/>
      <c r="H105" s="645"/>
      <c r="I105" s="645"/>
      <c r="J105" s="645"/>
      <c r="K105" s="645"/>
      <c r="L105" s="645"/>
      <c r="M105" s="645"/>
      <c r="N105" s="644"/>
      <c r="O105" s="650"/>
      <c r="P105" s="393"/>
      <c r="Q105" s="105"/>
      <c r="R105" s="105"/>
      <c r="S105" s="105"/>
      <c r="T105" s="105"/>
      <c r="U105" s="105"/>
      <c r="V105" s="646"/>
      <c r="W105" s="127"/>
      <c r="X105" s="121"/>
      <c r="Y105" s="647"/>
      <c r="Z105" s="105"/>
      <c r="AA105" s="648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</row>
    <row r="106" spans="1:53" ht="12.75" customHeight="1">
      <c r="A106" s="163"/>
      <c r="B106" s="127"/>
      <c r="C106" s="644"/>
      <c r="D106" s="660"/>
      <c r="E106" s="645"/>
      <c r="F106" s="645"/>
      <c r="G106" s="645"/>
      <c r="H106" s="645"/>
      <c r="I106" s="645"/>
      <c r="J106" s="645"/>
      <c r="K106" s="645"/>
      <c r="L106" s="645"/>
      <c r="M106" s="645"/>
      <c r="N106" s="644"/>
      <c r="O106" s="650"/>
      <c r="P106" s="393"/>
      <c r="Q106" s="105"/>
      <c r="R106" s="105"/>
      <c r="S106" s="105"/>
      <c r="T106" s="105"/>
      <c r="U106" s="105"/>
      <c r="V106" s="646"/>
      <c r="W106" s="127"/>
      <c r="X106" s="121"/>
      <c r="Y106" s="647"/>
      <c r="Z106" s="105"/>
      <c r="AA106" s="648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</row>
    <row r="107" spans="1:53">
      <c r="A107" s="163"/>
      <c r="B107" s="127"/>
      <c r="C107" s="644"/>
      <c r="D107" s="660"/>
      <c r="E107" s="645"/>
      <c r="F107" s="645"/>
      <c r="G107" s="645"/>
      <c r="H107" s="645"/>
      <c r="I107" s="645"/>
      <c r="J107" s="645"/>
      <c r="K107" s="645"/>
      <c r="L107" s="645"/>
      <c r="M107" s="645"/>
      <c r="N107" s="644"/>
      <c r="O107" s="650"/>
      <c r="P107" s="393"/>
      <c r="Q107" s="105"/>
      <c r="R107" s="105"/>
      <c r="S107" s="105"/>
      <c r="T107" s="105"/>
      <c r="U107" s="105"/>
      <c r="V107" s="646"/>
      <c r="W107" s="127"/>
      <c r="X107" s="121"/>
      <c r="Y107" s="647"/>
      <c r="Z107" s="105"/>
      <c r="AA107" s="648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</row>
    <row r="108" spans="1:53">
      <c r="A108" s="163"/>
      <c r="B108" s="127"/>
      <c r="C108" s="644"/>
      <c r="D108" s="660"/>
      <c r="E108" s="645"/>
      <c r="F108" s="645"/>
      <c r="G108" s="645"/>
      <c r="H108" s="645"/>
      <c r="I108" s="645"/>
      <c r="J108" s="645"/>
      <c r="K108" s="645"/>
      <c r="L108" s="645"/>
      <c r="M108" s="645"/>
      <c r="N108" s="644"/>
      <c r="O108" s="650"/>
      <c r="P108" s="393"/>
      <c r="Q108" s="105"/>
      <c r="R108" s="105"/>
      <c r="S108" s="105"/>
      <c r="T108" s="105"/>
      <c r="U108" s="105"/>
      <c r="V108" s="646"/>
      <c r="W108" s="127"/>
      <c r="X108" s="121"/>
      <c r="Y108" s="647"/>
      <c r="Z108" s="105"/>
      <c r="AA108" s="648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</row>
    <row r="109" spans="1:53">
      <c r="A109" s="163"/>
      <c r="B109" s="127"/>
      <c r="C109" s="644"/>
      <c r="D109" s="660"/>
      <c r="E109" s="645"/>
      <c r="F109" s="645"/>
      <c r="G109" s="645"/>
      <c r="H109" s="645"/>
      <c r="I109" s="645"/>
      <c r="J109" s="645"/>
      <c r="K109" s="645"/>
      <c r="L109" s="645"/>
      <c r="M109" s="645"/>
      <c r="N109" s="644"/>
      <c r="O109" s="650"/>
      <c r="P109" s="393"/>
      <c r="Q109" s="105"/>
      <c r="R109" s="105"/>
      <c r="S109" s="105"/>
      <c r="T109" s="105"/>
      <c r="U109" s="105"/>
      <c r="V109" s="646"/>
      <c r="W109" s="127"/>
      <c r="X109" s="121"/>
      <c r="Y109" s="647"/>
      <c r="Z109" s="105"/>
      <c r="AA109" s="651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</row>
    <row r="110" spans="1:53" ht="12.75" customHeight="1">
      <c r="A110" s="163"/>
      <c r="B110" s="127"/>
      <c r="C110" s="644"/>
      <c r="D110" s="663"/>
      <c r="E110" s="655"/>
      <c r="F110" s="656"/>
      <c r="G110" s="645"/>
      <c r="H110" s="645"/>
      <c r="I110" s="645"/>
      <c r="J110" s="645"/>
      <c r="K110" s="655"/>
      <c r="L110" s="655"/>
      <c r="M110" s="645"/>
      <c r="N110" s="649"/>
      <c r="O110" s="650"/>
      <c r="P110" s="393"/>
      <c r="Q110" s="105"/>
      <c r="R110" s="105"/>
      <c r="S110" s="105"/>
      <c r="T110" s="105"/>
      <c r="U110" s="105"/>
      <c r="V110" s="646"/>
      <c r="W110" s="127"/>
      <c r="X110" s="121"/>
      <c r="Y110" s="647"/>
      <c r="Z110" s="105"/>
      <c r="AA110" s="657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</row>
    <row r="111" spans="1:53" ht="12.75" customHeight="1">
      <c r="A111" s="163"/>
      <c r="B111" s="127"/>
      <c r="C111" s="644"/>
      <c r="D111" s="663"/>
      <c r="E111" s="655"/>
      <c r="F111" s="656"/>
      <c r="G111" s="645"/>
      <c r="H111" s="645"/>
      <c r="I111" s="645"/>
      <c r="J111" s="645"/>
      <c r="K111" s="655"/>
      <c r="L111" s="655"/>
      <c r="M111" s="645"/>
      <c r="N111" s="644"/>
      <c r="O111" s="650"/>
      <c r="P111" s="393"/>
      <c r="Q111" s="105"/>
      <c r="R111" s="105"/>
      <c r="S111" s="105"/>
      <c r="T111" s="105"/>
      <c r="U111" s="105"/>
      <c r="V111" s="646"/>
      <c r="W111" s="127"/>
      <c r="X111" s="121"/>
      <c r="Y111" s="647"/>
      <c r="Z111" s="105"/>
      <c r="AA111" s="648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</row>
    <row r="112" spans="1:53" ht="11.25" customHeight="1">
      <c r="A112" s="163"/>
      <c r="B112" s="127"/>
      <c r="C112" s="644"/>
      <c r="D112" s="663"/>
      <c r="E112" s="655"/>
      <c r="F112" s="656"/>
      <c r="G112" s="645"/>
      <c r="H112" s="645"/>
      <c r="I112" s="645"/>
      <c r="J112" s="645"/>
      <c r="K112" s="655"/>
      <c r="L112" s="655"/>
      <c r="M112" s="645"/>
      <c r="N112" s="644"/>
      <c r="O112" s="650"/>
      <c r="P112" s="393"/>
      <c r="Q112" s="105"/>
      <c r="R112" s="105"/>
      <c r="S112" s="105"/>
      <c r="T112" s="105"/>
      <c r="U112" s="105"/>
      <c r="V112" s="646"/>
      <c r="W112" s="127"/>
      <c r="X112" s="121"/>
      <c r="Y112" s="647"/>
      <c r="Z112" s="105"/>
      <c r="AA112" s="648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</row>
    <row r="113" spans="1:53" ht="12.75" customHeight="1">
      <c r="A113" s="163"/>
      <c r="B113" s="127"/>
      <c r="C113" s="644"/>
      <c r="D113" s="663"/>
      <c r="E113" s="655"/>
      <c r="F113" s="656"/>
      <c r="G113" s="645"/>
      <c r="H113" s="667"/>
      <c r="I113" s="645"/>
      <c r="J113" s="667"/>
      <c r="K113" s="660"/>
      <c r="L113" s="660"/>
      <c r="M113" s="645"/>
      <c r="N113" s="644"/>
      <c r="O113" s="650"/>
      <c r="P113" s="393"/>
      <c r="Q113" s="105"/>
      <c r="R113" s="105"/>
      <c r="S113" s="105"/>
      <c r="T113" s="105"/>
      <c r="U113" s="105"/>
      <c r="V113" s="646"/>
      <c r="W113" s="127"/>
      <c r="X113" s="121"/>
      <c r="Y113" s="647"/>
      <c r="Z113" s="105"/>
      <c r="AA113" s="653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</row>
    <row r="114" spans="1:53" ht="13.5" customHeight="1">
      <c r="A114" s="163"/>
      <c r="B114" s="127"/>
      <c r="C114" s="644"/>
      <c r="D114" s="663"/>
      <c r="E114" s="660"/>
      <c r="F114" s="656"/>
      <c r="G114" s="645"/>
      <c r="H114" s="645"/>
      <c r="I114" s="645"/>
      <c r="J114" s="645"/>
      <c r="K114" s="660"/>
      <c r="L114" s="660"/>
      <c r="M114" s="645"/>
      <c r="N114" s="644"/>
      <c r="O114" s="650"/>
      <c r="P114" s="393"/>
      <c r="Q114" s="105"/>
      <c r="R114" s="105"/>
      <c r="S114" s="105"/>
      <c r="T114" s="105"/>
      <c r="U114" s="105"/>
      <c r="V114" s="646"/>
      <c r="W114" s="127"/>
      <c r="X114" s="121"/>
      <c r="Y114" s="647"/>
      <c r="Z114" s="105"/>
      <c r="AA114" s="648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</row>
    <row r="115" spans="1:53" ht="14.25" customHeight="1">
      <c r="A115" s="163"/>
      <c r="B115" s="127"/>
      <c r="C115" s="644"/>
      <c r="D115" s="663"/>
      <c r="E115" s="655"/>
      <c r="F115" s="656"/>
      <c r="G115" s="645"/>
      <c r="H115" s="645"/>
      <c r="I115" s="645"/>
      <c r="J115" s="645"/>
      <c r="K115" s="660"/>
      <c r="L115" s="655"/>
      <c r="M115" s="645"/>
      <c r="N115" s="644"/>
      <c r="O115" s="650"/>
      <c r="P115" s="393"/>
      <c r="Q115" s="105"/>
      <c r="R115" s="105"/>
      <c r="S115" s="105"/>
      <c r="T115" s="105"/>
      <c r="U115" s="105"/>
      <c r="V115" s="646"/>
      <c r="W115" s="127"/>
      <c r="X115" s="121"/>
      <c r="Y115" s="647"/>
      <c r="Z115" s="105"/>
      <c r="AA115" s="648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</row>
    <row r="116" spans="1:53">
      <c r="A116" s="163"/>
      <c r="B116" s="127"/>
      <c r="C116" s="644"/>
      <c r="D116" s="663"/>
      <c r="E116" s="660"/>
      <c r="F116" s="656"/>
      <c r="G116" s="645"/>
      <c r="H116" s="645"/>
      <c r="I116" s="645"/>
      <c r="J116" s="645"/>
      <c r="K116" s="656"/>
      <c r="L116" s="656"/>
      <c r="M116" s="97"/>
      <c r="N116" s="644"/>
      <c r="O116" s="650"/>
      <c r="P116" s="393"/>
      <c r="Q116" s="105"/>
      <c r="R116" s="105"/>
      <c r="S116" s="105"/>
      <c r="T116" s="105"/>
      <c r="U116" s="105"/>
      <c r="V116" s="646"/>
      <c r="W116" s="127"/>
      <c r="X116" s="121"/>
      <c r="Y116" s="647"/>
      <c r="Z116" s="105"/>
      <c r="AA116" s="648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</row>
    <row r="117" spans="1:53" ht="14.25" customHeight="1">
      <c r="A117" s="163"/>
      <c r="B117" s="127"/>
      <c r="C117" s="644"/>
      <c r="D117" s="663"/>
      <c r="E117" s="660"/>
      <c r="F117" s="660"/>
      <c r="G117" s="645"/>
      <c r="H117" s="645"/>
      <c r="I117" s="645"/>
      <c r="J117" s="655"/>
      <c r="K117" s="667"/>
      <c r="L117" s="660"/>
      <c r="M117" s="656"/>
      <c r="N117" s="644"/>
      <c r="O117" s="650"/>
      <c r="P117" s="393"/>
      <c r="Q117" s="105"/>
      <c r="R117" s="105"/>
      <c r="S117" s="105"/>
      <c r="T117" s="105"/>
      <c r="U117" s="105"/>
      <c r="V117" s="646"/>
      <c r="W117" s="127"/>
      <c r="X117" s="121"/>
      <c r="Y117" s="647"/>
      <c r="Z117" s="105"/>
      <c r="AA117" s="648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</row>
    <row r="118" spans="1:53">
      <c r="A118" s="163"/>
      <c r="B118" s="127"/>
      <c r="C118" s="644"/>
      <c r="D118" s="663"/>
      <c r="E118" s="655"/>
      <c r="F118" s="656"/>
      <c r="G118" s="645"/>
      <c r="H118" s="645"/>
      <c r="I118" s="645"/>
      <c r="J118" s="645"/>
      <c r="K118" s="655"/>
      <c r="L118" s="655"/>
      <c r="M118" s="645"/>
      <c r="N118" s="644"/>
      <c r="O118" s="650"/>
      <c r="P118" s="393"/>
      <c r="Q118" s="105"/>
      <c r="R118" s="105"/>
      <c r="S118" s="105"/>
      <c r="T118" s="105"/>
      <c r="U118" s="105"/>
      <c r="V118" s="646"/>
      <c r="W118" s="127"/>
      <c r="X118" s="121"/>
      <c r="Y118" s="647"/>
      <c r="Z118" s="105"/>
      <c r="AA118" s="648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</row>
    <row r="119" spans="1:53" ht="11.25" customHeight="1">
      <c r="A119" s="163"/>
      <c r="B119" s="127"/>
      <c r="C119" s="644"/>
      <c r="D119" s="663"/>
      <c r="E119" s="660"/>
      <c r="F119" s="656"/>
      <c r="G119" s="645"/>
      <c r="H119" s="645"/>
      <c r="I119" s="645"/>
      <c r="J119" s="645"/>
      <c r="K119" s="656"/>
      <c r="L119" s="656"/>
      <c r="M119" s="645"/>
      <c r="N119" s="644"/>
      <c r="O119" s="658"/>
      <c r="P119" s="393"/>
      <c r="Q119" s="105"/>
      <c r="R119" s="105"/>
      <c r="S119" s="105"/>
      <c r="T119" s="105"/>
      <c r="U119" s="105"/>
      <c r="V119" s="646"/>
      <c r="W119" s="127"/>
      <c r="X119" s="121"/>
      <c r="Y119" s="647"/>
      <c r="Z119" s="105"/>
      <c r="AA119" s="659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</row>
    <row r="120" spans="1:53">
      <c r="A120" s="163"/>
      <c r="B120" s="127"/>
      <c r="C120" s="644"/>
      <c r="D120" s="663"/>
      <c r="E120" s="655"/>
      <c r="F120" s="656"/>
      <c r="G120" s="645"/>
      <c r="H120" s="645"/>
      <c r="I120" s="645"/>
      <c r="J120" s="645"/>
      <c r="K120" s="656"/>
      <c r="L120" s="656"/>
      <c r="M120" s="645"/>
      <c r="N120" s="644"/>
      <c r="O120" s="650"/>
      <c r="P120" s="393"/>
      <c r="Q120" s="105"/>
      <c r="R120" s="105"/>
      <c r="S120" s="105"/>
      <c r="T120" s="105"/>
      <c r="U120" s="105"/>
      <c r="V120" s="646"/>
      <c r="W120" s="127"/>
      <c r="X120" s="121"/>
      <c r="Y120" s="647"/>
      <c r="Z120" s="105"/>
      <c r="AA120" s="648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</row>
    <row r="121" spans="1:53">
      <c r="A121" s="163"/>
      <c r="B121" s="127"/>
      <c r="C121" s="644"/>
      <c r="D121" s="663"/>
      <c r="E121" s="656"/>
      <c r="F121" s="660"/>
      <c r="G121" s="645"/>
      <c r="H121" s="645"/>
      <c r="I121" s="645"/>
      <c r="J121" s="645"/>
      <c r="K121" s="667"/>
      <c r="L121" s="660"/>
      <c r="M121" s="645"/>
      <c r="N121" s="644"/>
      <c r="O121" s="658"/>
      <c r="P121" s="393"/>
      <c r="Q121" s="105"/>
      <c r="R121" s="105"/>
      <c r="S121" s="105"/>
      <c r="T121" s="105"/>
      <c r="U121" s="105"/>
      <c r="V121" s="646"/>
      <c r="W121" s="127"/>
      <c r="X121" s="121"/>
      <c r="Y121" s="647"/>
      <c r="Z121" s="105"/>
      <c r="AA121" s="659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</row>
    <row r="122" spans="1:53" hidden="1">
      <c r="A122" s="163"/>
      <c r="B122" s="127"/>
      <c r="C122" s="644"/>
      <c r="D122" s="663"/>
      <c r="E122" s="660"/>
      <c r="F122" s="656"/>
      <c r="G122" s="645"/>
      <c r="H122" s="645"/>
      <c r="I122" s="645"/>
      <c r="J122" s="645"/>
      <c r="K122" s="655"/>
      <c r="L122" s="655"/>
      <c r="M122" s="645"/>
      <c r="N122" s="644"/>
      <c r="O122" s="650"/>
      <c r="P122" s="393"/>
      <c r="Q122" s="105"/>
      <c r="R122" s="105"/>
      <c r="S122" s="105"/>
      <c r="T122" s="105"/>
      <c r="U122" s="105"/>
      <c r="V122" s="646"/>
      <c r="W122" s="127"/>
      <c r="X122" s="121"/>
      <c r="Y122" s="647"/>
      <c r="Z122" s="105"/>
      <c r="AA122" s="653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</row>
    <row r="123" spans="1:53">
      <c r="A123" s="163"/>
      <c r="B123" s="100"/>
      <c r="C123" s="644"/>
      <c r="D123" s="663"/>
      <c r="E123" s="656"/>
      <c r="F123" s="656"/>
      <c r="G123" s="645"/>
      <c r="H123" s="645"/>
      <c r="I123" s="645"/>
      <c r="J123" s="645"/>
      <c r="K123" s="660"/>
      <c r="L123" s="660"/>
      <c r="M123" s="645"/>
      <c r="N123" s="644"/>
      <c r="O123" s="650"/>
      <c r="P123" s="393"/>
      <c r="Q123" s="105"/>
      <c r="R123" s="105"/>
      <c r="S123" s="105"/>
      <c r="T123" s="105"/>
      <c r="U123" s="105"/>
      <c r="V123" s="646"/>
      <c r="W123" s="127"/>
      <c r="X123" s="121"/>
      <c r="Y123" s="647"/>
      <c r="Z123" s="105"/>
      <c r="AA123" s="648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</row>
    <row r="124" spans="1:53">
      <c r="A124" s="163"/>
      <c r="B124" s="127"/>
      <c r="C124" s="644"/>
      <c r="D124" s="663"/>
      <c r="E124" s="655"/>
      <c r="F124" s="656"/>
      <c r="G124" s="667"/>
      <c r="H124" s="645"/>
      <c r="I124" s="645"/>
      <c r="J124" s="645"/>
      <c r="K124" s="655"/>
      <c r="L124" s="656"/>
      <c r="M124" s="645"/>
      <c r="N124" s="649"/>
      <c r="O124" s="658"/>
      <c r="P124" s="393"/>
      <c r="Q124" s="105"/>
      <c r="R124" s="105"/>
      <c r="S124" s="105"/>
      <c r="T124" s="105"/>
      <c r="U124" s="105"/>
      <c r="V124" s="646"/>
      <c r="W124" s="127"/>
      <c r="X124" s="121"/>
      <c r="Y124" s="647"/>
      <c r="Z124" s="105"/>
      <c r="AA124" s="659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</row>
    <row r="125" spans="1:53">
      <c r="A125" s="163"/>
      <c r="B125" s="127"/>
      <c r="C125" s="644"/>
      <c r="D125" s="663"/>
      <c r="E125" s="667"/>
      <c r="F125" s="667"/>
      <c r="G125" s="645"/>
      <c r="H125" s="645"/>
      <c r="I125" s="645"/>
      <c r="J125" s="645"/>
      <c r="K125" s="668"/>
      <c r="L125" s="667"/>
      <c r="M125" s="645"/>
      <c r="N125" s="649"/>
      <c r="O125" s="650"/>
      <c r="P125" s="393"/>
      <c r="Q125" s="105"/>
      <c r="R125" s="105"/>
      <c r="S125" s="105"/>
      <c r="T125" s="105"/>
      <c r="U125" s="105"/>
      <c r="V125" s="646"/>
      <c r="W125" s="127"/>
      <c r="X125" s="121"/>
      <c r="Y125" s="647"/>
      <c r="Z125" s="105"/>
      <c r="AA125" s="662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</row>
    <row r="126" spans="1:53">
      <c r="A126" s="163"/>
      <c r="B126" s="127"/>
      <c r="C126" s="644"/>
      <c r="D126" s="663"/>
      <c r="E126" s="159"/>
      <c r="F126" s="159"/>
      <c r="G126" s="159"/>
      <c r="H126" s="159"/>
      <c r="I126" s="159"/>
      <c r="J126" s="159"/>
      <c r="K126" s="159"/>
      <c r="L126" s="159"/>
      <c r="M126" s="159"/>
      <c r="N126" s="649"/>
      <c r="O126" s="650"/>
      <c r="P126" s="393"/>
      <c r="Q126" s="105"/>
      <c r="R126" s="105"/>
      <c r="S126" s="105"/>
      <c r="T126" s="105"/>
      <c r="U126" s="105"/>
      <c r="V126" s="646"/>
      <c r="W126" s="127"/>
      <c r="X126" s="121"/>
      <c r="Y126" s="647"/>
      <c r="Z126" s="105"/>
      <c r="AA126" s="648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</row>
    <row r="127" spans="1:53" ht="11.25" customHeight="1">
      <c r="A127" s="163"/>
      <c r="B127" s="127"/>
      <c r="C127" s="644"/>
      <c r="D127" s="663"/>
      <c r="E127" s="159"/>
      <c r="F127" s="159"/>
      <c r="G127" s="159"/>
      <c r="H127" s="159"/>
      <c r="I127" s="159"/>
      <c r="J127" s="159"/>
      <c r="K127" s="159"/>
      <c r="L127" s="159"/>
      <c r="M127" s="159"/>
      <c r="N127" s="649"/>
      <c r="O127" s="650"/>
      <c r="P127" s="393"/>
      <c r="Q127" s="105"/>
      <c r="R127" s="105"/>
      <c r="S127" s="105"/>
      <c r="T127" s="105"/>
      <c r="U127" s="105"/>
      <c r="V127" s="646"/>
      <c r="W127" s="127"/>
      <c r="X127" s="121"/>
      <c r="Y127" s="647"/>
      <c r="Z127" s="105"/>
      <c r="AA127" s="648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</row>
    <row r="128" spans="1:53" ht="12.75" customHeight="1">
      <c r="A128" s="163"/>
      <c r="B128" s="127"/>
      <c r="C128" s="644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649"/>
      <c r="O128" s="650"/>
      <c r="P128" s="393"/>
      <c r="Q128" s="105"/>
      <c r="R128" s="105"/>
      <c r="S128" s="105"/>
      <c r="T128" s="105"/>
      <c r="U128" s="105"/>
      <c r="V128" s="646"/>
      <c r="W128" s="127"/>
      <c r="X128" s="121"/>
      <c r="Y128" s="647"/>
      <c r="Z128" s="105"/>
      <c r="AA128" s="648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</row>
    <row r="129" spans="1:53" ht="11.25" customHeight="1">
      <c r="A129" s="163"/>
      <c r="B129" s="127"/>
      <c r="C129" s="644"/>
      <c r="D129" s="159"/>
      <c r="E129" s="159"/>
      <c r="F129" s="159"/>
      <c r="G129" s="159"/>
      <c r="H129" s="159"/>
      <c r="I129" s="159"/>
      <c r="J129" s="664"/>
      <c r="K129" s="159"/>
      <c r="L129" s="159"/>
      <c r="M129" s="159"/>
      <c r="N129" s="652"/>
      <c r="O129" s="650"/>
      <c r="P129" s="393"/>
      <c r="Q129" s="105"/>
      <c r="R129" s="105"/>
      <c r="S129" s="105"/>
      <c r="T129" s="105"/>
      <c r="U129" s="105"/>
      <c r="V129" s="665"/>
      <c r="W129" s="127"/>
      <c r="X129" s="666"/>
      <c r="Y129" s="647"/>
      <c r="Z129" s="105"/>
      <c r="AA129" s="648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</row>
    <row r="130" spans="1:53">
      <c r="A130" s="216"/>
      <c r="B130" s="105"/>
      <c r="C130" s="216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213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</row>
    <row r="131" spans="1:53">
      <c r="A131" s="105"/>
      <c r="B131" s="127"/>
      <c r="C131" s="393"/>
      <c r="D131" s="220"/>
      <c r="E131" s="220"/>
      <c r="F131" s="220"/>
      <c r="G131" s="220"/>
      <c r="H131" s="220"/>
      <c r="I131" s="220"/>
      <c r="J131" s="220"/>
      <c r="K131" s="220"/>
      <c r="L131" s="127"/>
      <c r="M131" s="127"/>
      <c r="N131" s="97"/>
      <c r="O131" s="97"/>
      <c r="P131" s="127"/>
      <c r="Q131" s="393"/>
      <c r="R131" s="105"/>
      <c r="S131" s="393"/>
      <c r="T131" s="127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</row>
    <row r="132" spans="1:53">
      <c r="A132" s="105"/>
      <c r="B132" s="127"/>
      <c r="C132" s="97"/>
      <c r="D132" s="640"/>
      <c r="E132" s="220"/>
      <c r="F132" s="220"/>
      <c r="G132" s="220"/>
      <c r="H132" s="220"/>
      <c r="I132" s="220"/>
      <c r="J132" s="220"/>
      <c r="K132" s="220"/>
      <c r="L132" s="127"/>
      <c r="M132" s="127"/>
      <c r="N132" s="97"/>
      <c r="O132" s="97"/>
      <c r="P132" s="127"/>
      <c r="Q132" s="393"/>
      <c r="R132" s="105"/>
      <c r="S132" s="393"/>
      <c r="T132" s="127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</row>
    <row r="133" spans="1:53">
      <c r="A133" s="105"/>
      <c r="B133" s="393"/>
      <c r="C133" s="393"/>
      <c r="D133" s="220"/>
      <c r="E133" s="220"/>
      <c r="F133" s="220"/>
      <c r="G133" s="220"/>
      <c r="H133" s="105"/>
      <c r="I133" s="105"/>
      <c r="J133" s="220"/>
      <c r="K133" s="103"/>
      <c r="L133" s="127"/>
      <c r="M133" s="127"/>
      <c r="N133" s="97"/>
      <c r="O133" s="97"/>
      <c r="P133" s="393"/>
      <c r="Q133" s="393"/>
      <c r="R133" s="105"/>
      <c r="S133" s="393"/>
      <c r="T133" s="127"/>
      <c r="U133" s="105"/>
      <c r="V133" s="105"/>
      <c r="W133" s="105"/>
      <c r="X133" s="105"/>
      <c r="Y133" s="105"/>
      <c r="Z133" s="105"/>
      <c r="AA133" s="641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</row>
    <row r="134" spans="1:53">
      <c r="A134" s="105"/>
      <c r="B134" s="127"/>
      <c r="C134" s="127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97"/>
      <c r="O134" s="97"/>
      <c r="P134" s="393"/>
      <c r="Q134" s="393"/>
      <c r="R134" s="105"/>
      <c r="S134" s="393"/>
      <c r="T134" s="127"/>
      <c r="U134" s="105"/>
      <c r="V134" s="105"/>
      <c r="W134" s="105"/>
      <c r="X134" s="105"/>
      <c r="Y134" s="361"/>
      <c r="Z134" s="105"/>
      <c r="AA134" s="641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</row>
    <row r="135" spans="1:53">
      <c r="A135" s="105"/>
      <c r="B135" s="393"/>
      <c r="C135" s="105"/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97"/>
      <c r="O135" s="97"/>
      <c r="P135" s="127"/>
      <c r="Q135" s="393"/>
      <c r="R135" s="105"/>
      <c r="S135" s="393"/>
      <c r="T135" s="127"/>
      <c r="U135" s="105"/>
      <c r="V135" s="105"/>
      <c r="W135" s="105"/>
      <c r="X135" s="105"/>
      <c r="Y135" s="361"/>
      <c r="Z135" s="105"/>
      <c r="AA135" s="642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</row>
    <row r="136" spans="1:53">
      <c r="A136" s="105"/>
      <c r="B136" s="127"/>
      <c r="C136" s="220"/>
      <c r="D136" s="127"/>
      <c r="E136" s="127"/>
      <c r="F136" s="127"/>
      <c r="G136" s="127"/>
      <c r="H136" s="100"/>
      <c r="I136" s="127"/>
      <c r="J136" s="127"/>
      <c r="K136" s="127"/>
      <c r="L136" s="127"/>
      <c r="M136" s="100"/>
      <c r="N136" s="97"/>
      <c r="O136" s="97"/>
      <c r="P136" s="220"/>
      <c r="Q136" s="393"/>
      <c r="R136" s="127"/>
      <c r="S136" s="393"/>
      <c r="T136" s="127"/>
      <c r="U136" s="105"/>
      <c r="V136" s="294"/>
      <c r="W136" s="393"/>
      <c r="X136" s="163"/>
      <c r="Y136" s="643"/>
      <c r="Z136" s="105"/>
      <c r="AA136" s="642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</row>
    <row r="137" spans="1:53">
      <c r="A137" s="163"/>
      <c r="B137" s="127"/>
      <c r="C137" s="644"/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4"/>
      <c r="O137" s="393"/>
      <c r="P137" s="393"/>
      <c r="Q137" s="105"/>
      <c r="R137" s="534"/>
      <c r="S137" s="105"/>
      <c r="T137" s="105"/>
      <c r="U137" s="105"/>
      <c r="V137" s="646"/>
      <c r="W137" s="127"/>
      <c r="X137" s="121"/>
      <c r="Y137" s="647"/>
      <c r="Z137" s="105"/>
      <c r="AA137" s="648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</row>
    <row r="138" spans="1:53">
      <c r="A138" s="163"/>
      <c r="B138" s="127"/>
      <c r="C138" s="644"/>
      <c r="D138" s="645"/>
      <c r="E138" s="645"/>
      <c r="F138" s="645"/>
      <c r="G138" s="645"/>
      <c r="H138" s="645"/>
      <c r="I138" s="645"/>
      <c r="J138" s="645"/>
      <c r="K138" s="645"/>
      <c r="L138" s="645"/>
      <c r="M138" s="645"/>
      <c r="N138" s="649"/>
      <c r="O138" s="650"/>
      <c r="P138" s="393"/>
      <c r="Q138" s="105"/>
      <c r="R138" s="105"/>
      <c r="S138" s="105"/>
      <c r="T138" s="105"/>
      <c r="U138" s="105"/>
      <c r="V138" s="646"/>
      <c r="W138" s="127"/>
      <c r="X138" s="121"/>
      <c r="Y138" s="647"/>
      <c r="Z138" s="105"/>
      <c r="AA138" s="648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</row>
    <row r="139" spans="1:53">
      <c r="A139" s="163"/>
      <c r="B139" s="127"/>
      <c r="C139" s="644"/>
      <c r="D139" s="645"/>
      <c r="E139" s="645"/>
      <c r="F139" s="645"/>
      <c r="G139" s="660"/>
      <c r="H139" s="645"/>
      <c r="I139" s="645"/>
      <c r="J139" s="660"/>
      <c r="K139" s="645"/>
      <c r="L139" s="645"/>
      <c r="M139" s="645"/>
      <c r="N139" s="644"/>
      <c r="O139" s="650"/>
      <c r="P139" s="393"/>
      <c r="Q139" s="105"/>
      <c r="R139" s="105"/>
      <c r="S139" s="105"/>
      <c r="T139" s="105"/>
      <c r="U139" s="105"/>
      <c r="V139" s="646"/>
      <c r="W139" s="127"/>
      <c r="X139" s="121"/>
      <c r="Y139" s="647"/>
      <c r="Z139" s="105"/>
      <c r="AA139" s="651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</row>
    <row r="140" spans="1:53">
      <c r="A140" s="163"/>
      <c r="B140" s="127"/>
      <c r="C140" s="644"/>
      <c r="D140" s="645"/>
      <c r="E140" s="645"/>
      <c r="F140" s="645"/>
      <c r="G140" s="645"/>
      <c r="H140" s="645"/>
      <c r="I140" s="645"/>
      <c r="J140" s="645"/>
      <c r="K140" s="645"/>
      <c r="L140" s="645"/>
      <c r="M140" s="660"/>
      <c r="N140" s="652"/>
      <c r="O140" s="650"/>
      <c r="P140" s="393"/>
      <c r="Q140" s="105"/>
      <c r="R140" s="105"/>
      <c r="S140" s="105"/>
      <c r="T140" s="105"/>
      <c r="U140" s="105"/>
      <c r="V140" s="646"/>
      <c r="W140" s="127"/>
      <c r="X140" s="121"/>
      <c r="Y140" s="647"/>
      <c r="Z140" s="105"/>
      <c r="AA140" s="648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</row>
    <row r="141" spans="1:53">
      <c r="A141" s="163"/>
      <c r="B141" s="127"/>
      <c r="C141" s="644"/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4"/>
      <c r="O141" s="650"/>
      <c r="P141" s="393"/>
      <c r="Q141" s="105"/>
      <c r="R141" s="105"/>
      <c r="S141" s="105"/>
      <c r="T141" s="105"/>
      <c r="U141" s="105"/>
      <c r="V141" s="646"/>
      <c r="W141" s="127"/>
      <c r="X141" s="121"/>
      <c r="Y141" s="647"/>
      <c r="Z141" s="105"/>
      <c r="AA141" s="653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</row>
    <row r="142" spans="1:53">
      <c r="A142" s="163"/>
      <c r="B142" s="127"/>
      <c r="C142" s="644"/>
      <c r="D142" s="645"/>
      <c r="E142" s="645"/>
      <c r="F142" s="645"/>
      <c r="G142" s="645"/>
      <c r="H142" s="645"/>
      <c r="I142" s="645"/>
      <c r="J142" s="645"/>
      <c r="K142" s="645"/>
      <c r="L142" s="645"/>
      <c r="M142" s="645"/>
      <c r="N142" s="644"/>
      <c r="O142" s="650"/>
      <c r="P142" s="393"/>
      <c r="Q142" s="105"/>
      <c r="R142" s="105"/>
      <c r="S142" s="105"/>
      <c r="T142" s="105"/>
      <c r="U142" s="105"/>
      <c r="V142" s="646"/>
      <c r="W142" s="127"/>
      <c r="X142" s="121"/>
      <c r="Y142" s="647"/>
      <c r="Z142" s="105"/>
      <c r="AA142" s="651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</row>
    <row r="143" spans="1:53">
      <c r="A143" s="163"/>
      <c r="B143" s="127"/>
      <c r="C143" s="644"/>
      <c r="D143" s="645"/>
      <c r="E143" s="645"/>
      <c r="F143" s="97"/>
      <c r="G143" s="655"/>
      <c r="H143" s="660"/>
      <c r="I143" s="645"/>
      <c r="J143" s="645"/>
      <c r="K143" s="645"/>
      <c r="L143" s="645"/>
      <c r="M143" s="645"/>
      <c r="N143" s="654"/>
      <c r="O143" s="650"/>
      <c r="P143" s="393"/>
      <c r="Q143" s="105"/>
      <c r="R143" s="105"/>
      <c r="S143" s="105"/>
      <c r="T143" s="105"/>
      <c r="U143" s="105"/>
      <c r="V143" s="646"/>
      <c r="W143" s="127"/>
      <c r="X143" s="121"/>
      <c r="Y143" s="647"/>
      <c r="Z143" s="105"/>
      <c r="AA143" s="653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</row>
    <row r="144" spans="1:53">
      <c r="A144" s="163"/>
      <c r="B144" s="127"/>
      <c r="C144" s="644"/>
      <c r="D144" s="531"/>
      <c r="E144" s="645"/>
      <c r="F144" s="645"/>
      <c r="G144" s="645"/>
      <c r="H144" s="645"/>
      <c r="I144" s="645"/>
      <c r="J144" s="645"/>
      <c r="K144" s="645"/>
      <c r="L144" s="645"/>
      <c r="M144" s="645"/>
      <c r="N144" s="644"/>
      <c r="O144" s="650"/>
      <c r="P144" s="393"/>
      <c r="Q144" s="105"/>
      <c r="R144" s="105"/>
      <c r="S144" s="105"/>
      <c r="T144" s="105"/>
      <c r="U144" s="105"/>
      <c r="V144" s="646"/>
      <c r="W144" s="127"/>
      <c r="X144" s="121"/>
      <c r="Y144" s="647"/>
      <c r="Z144" s="105"/>
      <c r="AA144" s="648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</row>
    <row r="145" spans="1:53">
      <c r="A145" s="163"/>
      <c r="B145" s="127"/>
      <c r="C145" s="644"/>
      <c r="D145" s="531"/>
      <c r="E145" s="645"/>
      <c r="F145" s="645"/>
      <c r="G145" s="645"/>
      <c r="H145" s="645"/>
      <c r="I145" s="645"/>
      <c r="J145" s="645"/>
      <c r="K145" s="645"/>
      <c r="L145" s="645"/>
      <c r="M145" s="645"/>
      <c r="N145" s="644"/>
      <c r="O145" s="650"/>
      <c r="P145" s="393"/>
      <c r="Q145" s="105"/>
      <c r="R145" s="105"/>
      <c r="S145" s="105"/>
      <c r="T145" s="105"/>
      <c r="U145" s="105"/>
      <c r="V145" s="646"/>
      <c r="W145" s="127"/>
      <c r="X145" s="121"/>
      <c r="Y145" s="647"/>
      <c r="Z145" s="105"/>
      <c r="AA145" s="648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</row>
    <row r="146" spans="1:53">
      <c r="A146" s="163"/>
      <c r="B146" s="127"/>
      <c r="C146" s="644"/>
      <c r="D146" s="531"/>
      <c r="E146" s="645"/>
      <c r="F146" s="645"/>
      <c r="G146" s="645"/>
      <c r="H146" s="645"/>
      <c r="I146" s="645"/>
      <c r="J146" s="645"/>
      <c r="K146" s="645"/>
      <c r="L146" s="645"/>
      <c r="M146" s="645"/>
      <c r="N146" s="644"/>
      <c r="O146" s="650"/>
      <c r="P146" s="393"/>
      <c r="Q146" s="105"/>
      <c r="R146" s="105"/>
      <c r="S146" s="105"/>
      <c r="T146" s="105"/>
      <c r="U146" s="105"/>
      <c r="V146" s="646"/>
      <c r="W146" s="127"/>
      <c r="X146" s="121"/>
      <c r="Y146" s="647"/>
      <c r="Z146" s="105"/>
      <c r="AA146" s="648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</row>
    <row r="147" spans="1:53">
      <c r="A147" s="163"/>
      <c r="B147" s="127"/>
      <c r="C147" s="644"/>
      <c r="D147" s="531"/>
      <c r="E147" s="645"/>
      <c r="F147" s="645"/>
      <c r="G147" s="645"/>
      <c r="H147" s="645"/>
      <c r="I147" s="645"/>
      <c r="J147" s="645"/>
      <c r="K147" s="645"/>
      <c r="L147" s="645"/>
      <c r="M147" s="645"/>
      <c r="N147" s="644"/>
      <c r="O147" s="650"/>
      <c r="P147" s="393"/>
      <c r="Q147" s="105"/>
      <c r="R147" s="105"/>
      <c r="S147" s="105"/>
      <c r="T147" s="105"/>
      <c r="U147" s="105"/>
      <c r="V147" s="646"/>
      <c r="W147" s="127"/>
      <c r="X147" s="121"/>
      <c r="Y147" s="647"/>
      <c r="Z147" s="105"/>
      <c r="AA147" s="648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</row>
    <row r="148" spans="1:53">
      <c r="A148" s="163"/>
      <c r="B148" s="127"/>
      <c r="C148" s="644"/>
      <c r="D148" s="531"/>
      <c r="E148" s="645"/>
      <c r="F148" s="645"/>
      <c r="G148" s="645"/>
      <c r="H148" s="645"/>
      <c r="I148" s="645"/>
      <c r="J148" s="645"/>
      <c r="K148" s="645"/>
      <c r="L148" s="645"/>
      <c r="M148" s="645"/>
      <c r="N148" s="644"/>
      <c r="O148" s="650"/>
      <c r="P148" s="393"/>
      <c r="Q148" s="105"/>
      <c r="R148" s="105"/>
      <c r="S148" s="105"/>
      <c r="T148" s="105"/>
      <c r="U148" s="105"/>
      <c r="V148" s="646"/>
      <c r="W148" s="127"/>
      <c r="X148" s="121"/>
      <c r="Y148" s="647"/>
      <c r="Z148" s="105"/>
      <c r="AA148" s="648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</row>
    <row r="149" spans="1:53">
      <c r="A149" s="163"/>
      <c r="B149" s="127"/>
      <c r="C149" s="644"/>
      <c r="D149" s="531"/>
      <c r="E149" s="645"/>
      <c r="F149" s="645"/>
      <c r="G149" s="645"/>
      <c r="H149" s="645"/>
      <c r="I149" s="645"/>
      <c r="J149" s="645"/>
      <c r="K149" s="645"/>
      <c r="L149" s="645"/>
      <c r="M149" s="645"/>
      <c r="N149" s="644"/>
      <c r="O149" s="650"/>
      <c r="P149" s="393"/>
      <c r="Q149" s="105"/>
      <c r="R149" s="105"/>
      <c r="S149" s="105"/>
      <c r="T149" s="105"/>
      <c r="U149" s="105"/>
      <c r="V149" s="646"/>
      <c r="W149" s="127"/>
      <c r="X149" s="121"/>
      <c r="Y149" s="647"/>
      <c r="Z149" s="105"/>
      <c r="AA149" s="648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</row>
    <row r="150" spans="1:53" ht="13.5" customHeight="1">
      <c r="A150" s="163"/>
      <c r="B150" s="127"/>
      <c r="C150" s="644"/>
      <c r="D150" s="531"/>
      <c r="E150" s="645"/>
      <c r="F150" s="645"/>
      <c r="G150" s="645"/>
      <c r="H150" s="645"/>
      <c r="I150" s="645"/>
      <c r="J150" s="645"/>
      <c r="K150" s="645"/>
      <c r="L150" s="645"/>
      <c r="M150" s="645"/>
      <c r="N150" s="644"/>
      <c r="O150" s="650"/>
      <c r="P150" s="393"/>
      <c r="Q150" s="105"/>
      <c r="R150" s="105"/>
      <c r="S150" s="105"/>
      <c r="T150" s="105"/>
      <c r="U150" s="105"/>
      <c r="V150" s="646"/>
      <c r="W150" s="127"/>
      <c r="X150" s="121"/>
      <c r="Y150" s="647"/>
      <c r="Z150" s="105"/>
      <c r="AA150" s="648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</row>
    <row r="151" spans="1:53">
      <c r="A151" s="163"/>
      <c r="B151" s="127"/>
      <c r="C151" s="644"/>
      <c r="D151" s="531"/>
      <c r="E151" s="645"/>
      <c r="F151" s="645"/>
      <c r="G151" s="645"/>
      <c r="H151" s="645"/>
      <c r="I151" s="645"/>
      <c r="J151" s="645"/>
      <c r="K151" s="645"/>
      <c r="L151" s="645"/>
      <c r="M151" s="645"/>
      <c r="N151" s="644"/>
      <c r="O151" s="650"/>
      <c r="P151" s="393"/>
      <c r="Q151" s="105"/>
      <c r="R151" s="105"/>
      <c r="S151" s="105"/>
      <c r="T151" s="105"/>
      <c r="U151" s="105"/>
      <c r="V151" s="646"/>
      <c r="W151" s="127"/>
      <c r="X151" s="121"/>
      <c r="Y151" s="647"/>
      <c r="Z151" s="105"/>
      <c r="AA151" s="651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</row>
    <row r="152" spans="1:53" ht="12.75" customHeight="1">
      <c r="A152" s="163"/>
      <c r="B152" s="127"/>
      <c r="C152" s="644"/>
      <c r="D152" s="531"/>
      <c r="E152" s="655"/>
      <c r="F152" s="656"/>
      <c r="G152" s="645"/>
      <c r="H152" s="645"/>
      <c r="I152" s="645"/>
      <c r="J152" s="645"/>
      <c r="K152" s="655"/>
      <c r="L152" s="655"/>
      <c r="M152" s="645"/>
      <c r="N152" s="649"/>
      <c r="O152" s="650"/>
      <c r="P152" s="393"/>
      <c r="Q152" s="105"/>
      <c r="R152" s="105"/>
      <c r="S152" s="105"/>
      <c r="T152" s="105"/>
      <c r="U152" s="105"/>
      <c r="V152" s="646"/>
      <c r="W152" s="127"/>
      <c r="X152" s="121"/>
      <c r="Y152" s="647"/>
      <c r="Z152" s="105"/>
      <c r="AA152" s="657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</row>
    <row r="153" spans="1:53">
      <c r="A153" s="163"/>
      <c r="B153" s="127"/>
      <c r="C153" s="644"/>
      <c r="D153" s="531"/>
      <c r="E153" s="655"/>
      <c r="F153" s="656"/>
      <c r="G153" s="645"/>
      <c r="H153" s="645"/>
      <c r="I153" s="645"/>
      <c r="J153" s="645"/>
      <c r="K153" s="655"/>
      <c r="L153" s="655"/>
      <c r="M153" s="645"/>
      <c r="N153" s="644"/>
      <c r="O153" s="650"/>
      <c r="P153" s="393"/>
      <c r="Q153" s="105"/>
      <c r="R153" s="105"/>
      <c r="S153" s="105"/>
      <c r="T153" s="105"/>
      <c r="U153" s="105"/>
      <c r="V153" s="646"/>
      <c r="W153" s="127"/>
      <c r="X153" s="121"/>
      <c r="Y153" s="647"/>
      <c r="Z153" s="105"/>
      <c r="AA153" s="648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</row>
    <row r="154" spans="1:53" ht="12.75" customHeight="1">
      <c r="A154" s="163"/>
      <c r="B154" s="127"/>
      <c r="C154" s="644"/>
      <c r="D154" s="531"/>
      <c r="E154" s="655"/>
      <c r="F154" s="656"/>
      <c r="G154" s="645"/>
      <c r="H154" s="645"/>
      <c r="I154" s="645"/>
      <c r="J154" s="645"/>
      <c r="K154" s="655"/>
      <c r="L154" s="655"/>
      <c r="M154" s="645"/>
      <c r="N154" s="644"/>
      <c r="O154" s="650"/>
      <c r="P154" s="393"/>
      <c r="Q154" s="105"/>
      <c r="R154" s="105"/>
      <c r="S154" s="105"/>
      <c r="T154" s="105"/>
      <c r="U154" s="105"/>
      <c r="V154" s="646"/>
      <c r="W154" s="127"/>
      <c r="X154" s="121"/>
      <c r="Y154" s="647"/>
      <c r="Z154" s="105"/>
      <c r="AA154" s="648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</row>
    <row r="155" spans="1:53">
      <c r="A155" s="163"/>
      <c r="B155" s="127"/>
      <c r="C155" s="644"/>
      <c r="D155" s="669"/>
      <c r="E155" s="655"/>
      <c r="F155" s="656"/>
      <c r="G155" s="645"/>
      <c r="H155" s="667"/>
      <c r="I155" s="645"/>
      <c r="J155" s="667"/>
      <c r="K155" s="660"/>
      <c r="L155" s="660"/>
      <c r="M155" s="645"/>
      <c r="N155" s="644"/>
      <c r="O155" s="650"/>
      <c r="P155" s="393"/>
      <c r="Q155" s="105"/>
      <c r="R155" s="105"/>
      <c r="S155" s="105"/>
      <c r="T155" s="105"/>
      <c r="U155" s="105"/>
      <c r="V155" s="646"/>
      <c r="W155" s="127"/>
      <c r="X155" s="121"/>
      <c r="Y155" s="647"/>
      <c r="Z155" s="105"/>
      <c r="AA155" s="653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</row>
    <row r="156" spans="1:53">
      <c r="A156" s="163"/>
      <c r="B156" s="127"/>
      <c r="C156" s="644"/>
      <c r="D156" s="531"/>
      <c r="E156" s="660"/>
      <c r="F156" s="656"/>
      <c r="G156" s="645"/>
      <c r="H156" s="645"/>
      <c r="I156" s="645"/>
      <c r="J156" s="645"/>
      <c r="K156" s="660"/>
      <c r="L156" s="660"/>
      <c r="M156" s="645"/>
      <c r="N156" s="644"/>
      <c r="O156" s="650"/>
      <c r="P156" s="393"/>
      <c r="Q156" s="105"/>
      <c r="R156" s="105"/>
      <c r="S156" s="105"/>
      <c r="T156" s="105"/>
      <c r="U156" s="105"/>
      <c r="V156" s="646"/>
      <c r="W156" s="127"/>
      <c r="X156" s="121"/>
      <c r="Y156" s="647"/>
      <c r="Z156" s="105"/>
      <c r="AA156" s="648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</row>
    <row r="157" spans="1:53">
      <c r="A157" s="163"/>
      <c r="B157" s="127"/>
      <c r="C157" s="644"/>
      <c r="D157" s="531"/>
      <c r="E157" s="655"/>
      <c r="F157" s="656"/>
      <c r="G157" s="645"/>
      <c r="H157" s="645"/>
      <c r="I157" s="645"/>
      <c r="J157" s="645"/>
      <c r="K157" s="660"/>
      <c r="L157" s="655"/>
      <c r="M157" s="645"/>
      <c r="N157" s="644"/>
      <c r="O157" s="650"/>
      <c r="P157" s="393"/>
      <c r="Q157" s="105"/>
      <c r="R157" s="105"/>
      <c r="S157" s="105"/>
      <c r="T157" s="105"/>
      <c r="U157" s="105"/>
      <c r="V157" s="646"/>
      <c r="W157" s="127"/>
      <c r="X157" s="121"/>
      <c r="Y157" s="647"/>
      <c r="Z157" s="105"/>
      <c r="AA157" s="648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</row>
    <row r="158" spans="1:53">
      <c r="A158" s="163"/>
      <c r="B158" s="127"/>
      <c r="C158" s="644"/>
      <c r="D158" s="531"/>
      <c r="E158" s="660"/>
      <c r="F158" s="656"/>
      <c r="G158" s="645"/>
      <c r="H158" s="645"/>
      <c r="I158" s="645"/>
      <c r="J158" s="645"/>
      <c r="K158" s="656"/>
      <c r="L158" s="656"/>
      <c r="M158" s="97"/>
      <c r="N158" s="644"/>
      <c r="O158" s="650"/>
      <c r="P158" s="393"/>
      <c r="Q158" s="105"/>
      <c r="R158" s="105"/>
      <c r="S158" s="105"/>
      <c r="T158" s="105"/>
      <c r="U158" s="105"/>
      <c r="V158" s="646"/>
      <c r="W158" s="127"/>
      <c r="X158" s="121"/>
      <c r="Y158" s="647"/>
      <c r="Z158" s="105"/>
      <c r="AA158" s="648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</row>
    <row r="159" spans="1:53">
      <c r="A159" s="163"/>
      <c r="B159" s="127"/>
      <c r="C159" s="644"/>
      <c r="D159" s="531"/>
      <c r="E159" s="660"/>
      <c r="F159" s="660"/>
      <c r="G159" s="645"/>
      <c r="H159" s="645"/>
      <c r="I159" s="645"/>
      <c r="J159" s="655"/>
      <c r="K159" s="667"/>
      <c r="L159" s="660"/>
      <c r="M159" s="656"/>
      <c r="N159" s="644"/>
      <c r="O159" s="650"/>
      <c r="P159" s="393"/>
      <c r="Q159" s="105"/>
      <c r="R159" s="105"/>
      <c r="S159" s="105"/>
      <c r="T159" s="105"/>
      <c r="U159" s="105"/>
      <c r="V159" s="646"/>
      <c r="W159" s="127"/>
      <c r="X159" s="121"/>
      <c r="Y159" s="647"/>
      <c r="Z159" s="105"/>
      <c r="AA159" s="648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</row>
    <row r="160" spans="1:53" ht="10.5" customHeight="1">
      <c r="A160" s="163"/>
      <c r="B160" s="127"/>
      <c r="C160" s="644"/>
      <c r="D160" s="531"/>
      <c r="E160" s="655"/>
      <c r="F160" s="656"/>
      <c r="G160" s="645"/>
      <c r="H160" s="645"/>
      <c r="I160" s="645"/>
      <c r="J160" s="645"/>
      <c r="K160" s="655"/>
      <c r="L160" s="655"/>
      <c r="M160" s="645"/>
      <c r="N160" s="644"/>
      <c r="O160" s="650"/>
      <c r="P160" s="393"/>
      <c r="Q160" s="105"/>
      <c r="R160" s="105"/>
      <c r="S160" s="105"/>
      <c r="T160" s="105"/>
      <c r="U160" s="105"/>
      <c r="V160" s="646"/>
      <c r="W160" s="127"/>
      <c r="X160" s="121"/>
      <c r="Y160" s="647"/>
      <c r="Z160" s="105"/>
      <c r="AA160" s="648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</row>
    <row r="161" spans="1:53" ht="12.75" customHeight="1">
      <c r="A161" s="163"/>
      <c r="B161" s="127"/>
      <c r="C161" s="644"/>
      <c r="D161" s="531"/>
      <c r="E161" s="660"/>
      <c r="F161" s="656"/>
      <c r="G161" s="645"/>
      <c r="H161" s="645"/>
      <c r="I161" s="645"/>
      <c r="J161" s="645"/>
      <c r="K161" s="656"/>
      <c r="L161" s="656"/>
      <c r="M161" s="645"/>
      <c r="N161" s="644"/>
      <c r="O161" s="658"/>
      <c r="P161" s="393"/>
      <c r="Q161" s="105"/>
      <c r="R161" s="105"/>
      <c r="S161" s="105"/>
      <c r="T161" s="105"/>
      <c r="U161" s="105"/>
      <c r="V161" s="646"/>
      <c r="W161" s="127"/>
      <c r="X161" s="121"/>
      <c r="Y161" s="647"/>
      <c r="Z161" s="105"/>
      <c r="AA161" s="659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</row>
    <row r="162" spans="1:53">
      <c r="A162" s="163"/>
      <c r="B162" s="127"/>
      <c r="C162" s="644"/>
      <c r="D162" s="531"/>
      <c r="E162" s="655"/>
      <c r="F162" s="656"/>
      <c r="G162" s="645"/>
      <c r="H162" s="645"/>
      <c r="I162" s="645"/>
      <c r="J162" s="645"/>
      <c r="K162" s="656"/>
      <c r="L162" s="656"/>
      <c r="M162" s="645"/>
      <c r="N162" s="644"/>
      <c r="O162" s="650"/>
      <c r="P162" s="393"/>
      <c r="Q162" s="105"/>
      <c r="R162" s="105"/>
      <c r="S162" s="105"/>
      <c r="T162" s="105"/>
      <c r="U162" s="105"/>
      <c r="V162" s="646"/>
      <c r="W162" s="127"/>
      <c r="X162" s="121"/>
      <c r="Y162" s="647"/>
      <c r="Z162" s="105"/>
      <c r="AA162" s="648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</row>
    <row r="163" spans="1:53" ht="12.75" customHeight="1">
      <c r="A163" s="163"/>
      <c r="B163" s="127"/>
      <c r="C163" s="644"/>
      <c r="D163" s="531"/>
      <c r="E163" s="656"/>
      <c r="F163" s="660"/>
      <c r="G163" s="645"/>
      <c r="H163" s="645"/>
      <c r="I163" s="645"/>
      <c r="J163" s="645"/>
      <c r="K163" s="667"/>
      <c r="L163" s="660"/>
      <c r="M163" s="645"/>
      <c r="N163" s="644"/>
      <c r="O163" s="658"/>
      <c r="P163" s="393"/>
      <c r="Q163" s="105"/>
      <c r="R163" s="105"/>
      <c r="S163" s="105"/>
      <c r="T163" s="105"/>
      <c r="U163" s="105"/>
      <c r="V163" s="646"/>
      <c r="W163" s="127"/>
      <c r="X163" s="121"/>
      <c r="Y163" s="647"/>
      <c r="Z163" s="105"/>
      <c r="AA163" s="659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</row>
    <row r="164" spans="1:53" hidden="1">
      <c r="A164" s="163"/>
      <c r="B164" s="127"/>
      <c r="C164" s="644"/>
      <c r="D164" s="531"/>
      <c r="E164" s="660"/>
      <c r="F164" s="656"/>
      <c r="G164" s="645"/>
      <c r="H164" s="645"/>
      <c r="I164" s="645"/>
      <c r="J164" s="645"/>
      <c r="K164" s="655"/>
      <c r="L164" s="655"/>
      <c r="M164" s="645"/>
      <c r="N164" s="644"/>
      <c r="O164" s="650"/>
      <c r="P164" s="393"/>
      <c r="Q164" s="105"/>
      <c r="R164" s="105"/>
      <c r="S164" s="105"/>
      <c r="T164" s="105"/>
      <c r="U164" s="105"/>
      <c r="V164" s="646"/>
      <c r="W164" s="127"/>
      <c r="X164" s="121"/>
      <c r="Y164" s="647"/>
      <c r="Z164" s="105"/>
      <c r="AA164" s="653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</row>
    <row r="165" spans="1:53" ht="13.5" customHeight="1">
      <c r="A165" s="163"/>
      <c r="B165" s="100"/>
      <c r="C165" s="644"/>
      <c r="D165" s="531"/>
      <c r="E165" s="656"/>
      <c r="F165" s="656"/>
      <c r="G165" s="645"/>
      <c r="H165" s="645"/>
      <c r="I165" s="645"/>
      <c r="J165" s="645"/>
      <c r="K165" s="660"/>
      <c r="L165" s="660"/>
      <c r="M165" s="645"/>
      <c r="N165" s="644"/>
      <c r="O165" s="650"/>
      <c r="P165" s="393"/>
      <c r="Q165" s="105"/>
      <c r="R165" s="105"/>
      <c r="S165" s="105"/>
      <c r="T165" s="105"/>
      <c r="U165" s="105"/>
      <c r="V165" s="646"/>
      <c r="W165" s="127"/>
      <c r="X165" s="121"/>
      <c r="Y165" s="647"/>
      <c r="Z165" s="105"/>
      <c r="AA165" s="648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</row>
    <row r="166" spans="1:53" ht="12.75" customHeight="1">
      <c r="A166" s="163"/>
      <c r="B166" s="127"/>
      <c r="C166" s="644"/>
      <c r="D166" s="531"/>
      <c r="E166" s="655"/>
      <c r="F166" s="656"/>
      <c r="G166" s="667"/>
      <c r="H166" s="645"/>
      <c r="I166" s="645"/>
      <c r="J166" s="645"/>
      <c r="K166" s="655"/>
      <c r="L166" s="656"/>
      <c r="M166" s="645"/>
      <c r="N166" s="649"/>
      <c r="O166" s="658"/>
      <c r="P166" s="393"/>
      <c r="Q166" s="105"/>
      <c r="R166" s="105"/>
      <c r="S166" s="105"/>
      <c r="T166" s="105"/>
      <c r="U166" s="105"/>
      <c r="V166" s="646"/>
      <c r="W166" s="127"/>
      <c r="X166" s="121"/>
      <c r="Y166" s="647"/>
      <c r="Z166" s="105"/>
      <c r="AA166" s="659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</row>
    <row r="167" spans="1:53" ht="12.75" customHeight="1">
      <c r="A167" s="163"/>
      <c r="B167" s="127"/>
      <c r="C167" s="644"/>
      <c r="D167" s="531"/>
      <c r="E167" s="667"/>
      <c r="F167" s="667"/>
      <c r="G167" s="645"/>
      <c r="H167" s="645"/>
      <c r="I167" s="645"/>
      <c r="J167" s="645"/>
      <c r="K167" s="668"/>
      <c r="L167" s="667"/>
      <c r="M167" s="645"/>
      <c r="N167" s="649"/>
      <c r="O167" s="650"/>
      <c r="P167" s="393"/>
      <c r="Q167" s="105"/>
      <c r="R167" s="105"/>
      <c r="S167" s="105"/>
      <c r="T167" s="105"/>
      <c r="U167" s="105"/>
      <c r="V167" s="646"/>
      <c r="W167" s="127"/>
      <c r="X167" s="121"/>
      <c r="Y167" s="647"/>
      <c r="Z167" s="105"/>
      <c r="AA167" s="662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</row>
    <row r="168" spans="1:53" ht="12.75" customHeight="1">
      <c r="A168" s="163"/>
      <c r="B168" s="127"/>
      <c r="C168" s="644"/>
      <c r="D168" s="663"/>
      <c r="E168" s="159"/>
      <c r="F168" s="159"/>
      <c r="G168" s="159"/>
      <c r="H168" s="159"/>
      <c r="I168" s="159"/>
      <c r="J168" s="159"/>
      <c r="K168" s="159"/>
      <c r="L168" s="159"/>
      <c r="M168" s="159"/>
      <c r="N168" s="649"/>
      <c r="O168" s="650"/>
      <c r="P168" s="393"/>
      <c r="Q168" s="105"/>
      <c r="R168" s="105"/>
      <c r="S168" s="105"/>
      <c r="T168" s="105"/>
      <c r="U168" s="105"/>
      <c r="V168" s="646"/>
      <c r="W168" s="127"/>
      <c r="X168" s="121"/>
      <c r="Y168" s="647"/>
      <c r="Z168" s="105"/>
      <c r="AA168" s="648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</row>
    <row r="169" spans="1:53" ht="12.75" customHeight="1">
      <c r="A169" s="163"/>
      <c r="B169" s="127"/>
      <c r="C169" s="644"/>
      <c r="D169" s="663"/>
      <c r="E169" s="159"/>
      <c r="F169" s="159"/>
      <c r="G169" s="159"/>
      <c r="H169" s="159"/>
      <c r="I169" s="159"/>
      <c r="J169" s="159"/>
      <c r="K169" s="159"/>
      <c r="L169" s="159"/>
      <c r="M169" s="159"/>
      <c r="N169" s="649"/>
      <c r="O169" s="650"/>
      <c r="P169" s="393"/>
      <c r="Q169" s="105"/>
      <c r="R169" s="105"/>
      <c r="S169" s="105"/>
      <c r="T169" s="105"/>
      <c r="U169" s="105"/>
      <c r="V169" s="646"/>
      <c r="W169" s="127"/>
      <c r="X169" s="121"/>
      <c r="Y169" s="647"/>
      <c r="Z169" s="105"/>
      <c r="AA169" s="648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</row>
    <row r="170" spans="1:53" ht="11.25" customHeight="1">
      <c r="A170" s="163"/>
      <c r="B170" s="127"/>
      <c r="C170" s="644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649"/>
      <c r="O170" s="650"/>
      <c r="P170" s="393"/>
      <c r="Q170" s="105"/>
      <c r="R170" s="105"/>
      <c r="S170" s="105"/>
      <c r="T170" s="105"/>
      <c r="U170" s="105"/>
      <c r="V170" s="646"/>
      <c r="W170" s="127"/>
      <c r="X170" s="121"/>
      <c r="Y170" s="647"/>
      <c r="Z170" s="105"/>
      <c r="AA170" s="648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</row>
    <row r="171" spans="1:53" ht="12.75" customHeight="1">
      <c r="A171" s="163"/>
      <c r="B171" s="127"/>
      <c r="C171" s="644"/>
      <c r="D171" s="159"/>
      <c r="E171" s="159"/>
      <c r="F171" s="159"/>
      <c r="G171" s="159"/>
      <c r="H171" s="159"/>
      <c r="I171" s="159"/>
      <c r="J171" s="664"/>
      <c r="K171" s="159"/>
      <c r="L171" s="159"/>
      <c r="M171" s="159"/>
      <c r="N171" s="652"/>
      <c r="O171" s="650"/>
      <c r="P171" s="393"/>
      <c r="Q171" s="105"/>
      <c r="R171" s="105"/>
      <c r="S171" s="105"/>
      <c r="T171" s="105"/>
      <c r="U171" s="105"/>
      <c r="V171" s="665"/>
      <c r="W171" s="127"/>
      <c r="X171" s="666"/>
      <c r="Y171" s="647"/>
      <c r="Z171" s="105"/>
      <c r="AA171" s="648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</row>
    <row r="172" spans="1:53" ht="11.25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</row>
    <row r="173" spans="1:53" ht="12.75" customHeight="1">
      <c r="A173" s="216"/>
      <c r="B173" s="105"/>
      <c r="C173" s="216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213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</row>
    <row r="174" spans="1:53">
      <c r="A174" s="105"/>
      <c r="B174" s="127"/>
      <c r="C174" s="393"/>
      <c r="D174" s="220"/>
      <c r="E174" s="220"/>
      <c r="F174" s="220"/>
      <c r="G174" s="220"/>
      <c r="H174" s="220"/>
      <c r="I174" s="220"/>
      <c r="J174" s="220"/>
      <c r="K174" s="220"/>
      <c r="L174" s="127"/>
      <c r="M174" s="127"/>
      <c r="N174" s="97"/>
      <c r="O174" s="97"/>
      <c r="P174" s="127"/>
      <c r="Q174" s="393"/>
      <c r="R174" s="105"/>
      <c r="S174" s="393"/>
      <c r="T174" s="127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</row>
    <row r="175" spans="1:53">
      <c r="A175" s="105"/>
      <c r="B175" s="127"/>
      <c r="C175" s="97"/>
      <c r="D175" s="220"/>
      <c r="E175" s="220"/>
      <c r="F175" s="220"/>
      <c r="G175" s="220"/>
      <c r="H175" s="220"/>
      <c r="I175" s="220"/>
      <c r="J175" s="220"/>
      <c r="K175" s="220"/>
      <c r="L175" s="127"/>
      <c r="M175" s="127"/>
      <c r="N175" s="97"/>
      <c r="O175" s="97"/>
      <c r="P175" s="127"/>
      <c r="Q175" s="393"/>
      <c r="R175" s="105"/>
      <c r="S175" s="393"/>
      <c r="T175" s="127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</row>
    <row r="176" spans="1:53">
      <c r="A176" s="105"/>
      <c r="B176" s="393"/>
      <c r="C176" s="393"/>
      <c r="D176" s="220"/>
      <c r="E176" s="220"/>
      <c r="F176" s="220"/>
      <c r="G176" s="220"/>
      <c r="H176" s="105"/>
      <c r="I176" s="105"/>
      <c r="J176" s="220"/>
      <c r="K176" s="103"/>
      <c r="L176" s="127"/>
      <c r="M176" s="127"/>
      <c r="N176" s="97"/>
      <c r="O176" s="97"/>
      <c r="P176" s="393"/>
      <c r="Q176" s="393"/>
      <c r="R176" s="105"/>
      <c r="S176" s="393"/>
      <c r="T176" s="127"/>
      <c r="U176" s="105"/>
      <c r="V176" s="105"/>
      <c r="W176" s="105"/>
      <c r="X176" s="105"/>
      <c r="Y176" s="105"/>
      <c r="Z176" s="105"/>
      <c r="AA176" s="641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</row>
    <row r="177" spans="1:53">
      <c r="A177" s="105"/>
      <c r="B177" s="127"/>
      <c r="C177" s="127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97"/>
      <c r="O177" s="97"/>
      <c r="P177" s="393"/>
      <c r="Q177" s="393"/>
      <c r="R177" s="105"/>
      <c r="S177" s="393"/>
      <c r="T177" s="127"/>
      <c r="U177" s="105"/>
      <c r="V177" s="105"/>
      <c r="W177" s="105"/>
      <c r="X177" s="105"/>
      <c r="Y177" s="361"/>
      <c r="Z177" s="105"/>
      <c r="AA177" s="641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</row>
    <row r="178" spans="1:53">
      <c r="A178" s="105"/>
      <c r="B178" s="393"/>
      <c r="C178" s="105"/>
      <c r="D178" s="393"/>
      <c r="E178" s="393"/>
      <c r="F178" s="393"/>
      <c r="G178" s="393"/>
      <c r="H178" s="393"/>
      <c r="I178" s="393"/>
      <c r="J178" s="393"/>
      <c r="K178" s="393"/>
      <c r="L178" s="393"/>
      <c r="M178" s="393"/>
      <c r="N178" s="97"/>
      <c r="O178" s="97"/>
      <c r="P178" s="127"/>
      <c r="Q178" s="393"/>
      <c r="R178" s="105"/>
      <c r="S178" s="393"/>
      <c r="T178" s="127"/>
      <c r="U178" s="105"/>
      <c r="V178" s="105"/>
      <c r="W178" s="105"/>
      <c r="X178" s="105"/>
      <c r="Y178" s="361"/>
      <c r="Z178" s="105"/>
      <c r="AA178" s="642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</row>
    <row r="179" spans="1:53">
      <c r="A179" s="105"/>
      <c r="B179" s="127"/>
      <c r="C179" s="220"/>
      <c r="D179" s="127"/>
      <c r="E179" s="127"/>
      <c r="F179" s="127"/>
      <c r="G179" s="127"/>
      <c r="H179" s="100"/>
      <c r="I179" s="127"/>
      <c r="J179" s="127"/>
      <c r="K179" s="127"/>
      <c r="L179" s="127"/>
      <c r="M179" s="100"/>
      <c r="N179" s="97"/>
      <c r="O179" s="97"/>
      <c r="P179" s="220"/>
      <c r="Q179" s="393"/>
      <c r="R179" s="127"/>
      <c r="S179" s="393"/>
      <c r="T179" s="127"/>
      <c r="U179" s="105"/>
      <c r="V179" s="294"/>
      <c r="W179" s="393"/>
      <c r="X179" s="163"/>
      <c r="Y179" s="643"/>
      <c r="Z179" s="105"/>
      <c r="AA179" s="642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</row>
    <row r="180" spans="1:53">
      <c r="A180" s="163"/>
      <c r="B180" s="127"/>
      <c r="C180" s="644"/>
      <c r="D180" s="660"/>
      <c r="E180" s="645"/>
      <c r="F180" s="645"/>
      <c r="G180" s="645"/>
      <c r="H180" s="645"/>
      <c r="I180" s="645"/>
      <c r="J180" s="645"/>
      <c r="K180" s="645"/>
      <c r="L180" s="645"/>
      <c r="M180" s="645"/>
      <c r="N180" s="644"/>
      <c r="O180" s="393"/>
      <c r="P180" s="393"/>
      <c r="Q180" s="105"/>
      <c r="R180" s="534"/>
      <c r="S180" s="105"/>
      <c r="T180" s="105"/>
      <c r="U180" s="105"/>
      <c r="V180" s="646"/>
      <c r="W180" s="127"/>
      <c r="X180" s="121"/>
      <c r="Y180" s="647"/>
      <c r="Z180" s="105"/>
      <c r="AA180" s="648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</row>
    <row r="181" spans="1:53">
      <c r="A181" s="163"/>
      <c r="B181" s="127"/>
      <c r="C181" s="644"/>
      <c r="D181" s="660"/>
      <c r="E181" s="645"/>
      <c r="F181" s="645"/>
      <c r="G181" s="645"/>
      <c r="H181" s="645"/>
      <c r="I181" s="645"/>
      <c r="J181" s="645"/>
      <c r="K181" s="645"/>
      <c r="L181" s="645"/>
      <c r="M181" s="645"/>
      <c r="N181" s="649"/>
      <c r="O181" s="650"/>
      <c r="P181" s="393"/>
      <c r="Q181" s="105"/>
      <c r="R181" s="105"/>
      <c r="S181" s="105"/>
      <c r="T181" s="105"/>
      <c r="U181" s="105"/>
      <c r="V181" s="646"/>
      <c r="W181" s="127"/>
      <c r="X181" s="121"/>
      <c r="Y181" s="647"/>
      <c r="Z181" s="105"/>
      <c r="AA181" s="648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</row>
    <row r="182" spans="1:53" ht="12" customHeight="1">
      <c r="A182" s="163"/>
      <c r="B182" s="127"/>
      <c r="C182" s="644"/>
      <c r="D182" s="660"/>
      <c r="E182" s="645"/>
      <c r="F182" s="645"/>
      <c r="G182" s="660"/>
      <c r="H182" s="645"/>
      <c r="I182" s="645"/>
      <c r="J182" s="660"/>
      <c r="K182" s="645"/>
      <c r="L182" s="645"/>
      <c r="M182" s="645"/>
      <c r="N182" s="644"/>
      <c r="O182" s="650"/>
      <c r="P182" s="393"/>
      <c r="Q182" s="105"/>
      <c r="R182" s="105"/>
      <c r="S182" s="105"/>
      <c r="T182" s="105"/>
      <c r="U182" s="105"/>
      <c r="V182" s="646"/>
      <c r="W182" s="127"/>
      <c r="X182" s="121"/>
      <c r="Y182" s="647"/>
      <c r="Z182" s="105"/>
      <c r="AA182" s="651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</row>
    <row r="183" spans="1:53">
      <c r="A183" s="163"/>
      <c r="B183" s="127"/>
      <c r="C183" s="644"/>
      <c r="D183" s="660"/>
      <c r="E183" s="645"/>
      <c r="F183" s="645"/>
      <c r="G183" s="645"/>
      <c r="H183" s="645"/>
      <c r="I183" s="645"/>
      <c r="J183" s="645"/>
      <c r="K183" s="645"/>
      <c r="L183" s="645"/>
      <c r="M183" s="660"/>
      <c r="N183" s="652"/>
      <c r="O183" s="650"/>
      <c r="P183" s="393"/>
      <c r="Q183" s="105"/>
      <c r="R183" s="105"/>
      <c r="S183" s="105"/>
      <c r="T183" s="105"/>
      <c r="U183" s="105"/>
      <c r="V183" s="646"/>
      <c r="W183" s="127"/>
      <c r="X183" s="121"/>
      <c r="Y183" s="647"/>
      <c r="Z183" s="105"/>
      <c r="AA183" s="648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</row>
    <row r="184" spans="1:53" ht="12.75" customHeight="1">
      <c r="A184" s="163"/>
      <c r="B184" s="127"/>
      <c r="C184" s="644"/>
      <c r="D184" s="660"/>
      <c r="E184" s="645"/>
      <c r="F184" s="645"/>
      <c r="G184" s="645"/>
      <c r="H184" s="645"/>
      <c r="I184" s="645"/>
      <c r="J184" s="645"/>
      <c r="K184" s="645"/>
      <c r="L184" s="645"/>
      <c r="M184" s="645"/>
      <c r="N184" s="644"/>
      <c r="O184" s="650"/>
      <c r="P184" s="393"/>
      <c r="Q184" s="105"/>
      <c r="R184" s="105"/>
      <c r="S184" s="105"/>
      <c r="T184" s="105"/>
      <c r="U184" s="105"/>
      <c r="V184" s="646"/>
      <c r="W184" s="127"/>
      <c r="X184" s="121"/>
      <c r="Y184" s="647"/>
      <c r="Z184" s="105"/>
      <c r="AA184" s="653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</row>
    <row r="185" spans="1:53">
      <c r="A185" s="163"/>
      <c r="B185" s="127"/>
      <c r="C185" s="644"/>
      <c r="D185" s="660"/>
      <c r="E185" s="645"/>
      <c r="F185" s="645"/>
      <c r="G185" s="645"/>
      <c r="H185" s="645"/>
      <c r="I185" s="645"/>
      <c r="J185" s="645"/>
      <c r="K185" s="645"/>
      <c r="L185" s="645"/>
      <c r="M185" s="645"/>
      <c r="N185" s="644"/>
      <c r="O185" s="650"/>
      <c r="P185" s="393"/>
      <c r="Q185" s="105"/>
      <c r="R185" s="105"/>
      <c r="S185" s="105"/>
      <c r="T185" s="105"/>
      <c r="U185" s="105"/>
      <c r="V185" s="646"/>
      <c r="W185" s="127"/>
      <c r="X185" s="121"/>
      <c r="Y185" s="647"/>
      <c r="Z185" s="105"/>
      <c r="AA185" s="651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</row>
    <row r="186" spans="1:53" ht="15" customHeight="1">
      <c r="A186" s="163"/>
      <c r="B186" s="127"/>
      <c r="C186" s="644"/>
      <c r="D186" s="660"/>
      <c r="E186" s="645"/>
      <c r="F186" s="97"/>
      <c r="G186" s="655"/>
      <c r="H186" s="660"/>
      <c r="I186" s="645"/>
      <c r="J186" s="645"/>
      <c r="K186" s="645"/>
      <c r="L186" s="645"/>
      <c r="M186" s="645"/>
      <c r="N186" s="654"/>
      <c r="O186" s="650"/>
      <c r="P186" s="393"/>
      <c r="Q186" s="105"/>
      <c r="R186" s="105"/>
      <c r="S186" s="105"/>
      <c r="T186" s="105"/>
      <c r="U186" s="105"/>
      <c r="V186" s="646"/>
      <c r="W186" s="127"/>
      <c r="X186" s="121"/>
      <c r="Y186" s="647"/>
      <c r="Z186" s="105"/>
      <c r="AA186" s="653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</row>
    <row r="187" spans="1:53">
      <c r="A187" s="163"/>
      <c r="B187" s="127"/>
      <c r="C187" s="644"/>
      <c r="D187" s="660"/>
      <c r="E187" s="645"/>
      <c r="F187" s="645"/>
      <c r="G187" s="645"/>
      <c r="H187" s="645"/>
      <c r="I187" s="645"/>
      <c r="J187" s="645"/>
      <c r="K187" s="645"/>
      <c r="L187" s="645"/>
      <c r="M187" s="645"/>
      <c r="N187" s="644"/>
      <c r="O187" s="650"/>
      <c r="P187" s="393"/>
      <c r="Q187" s="105"/>
      <c r="R187" s="105"/>
      <c r="S187" s="105"/>
      <c r="T187" s="105"/>
      <c r="U187" s="105"/>
      <c r="V187" s="646"/>
      <c r="W187" s="127"/>
      <c r="X187" s="121"/>
      <c r="Y187" s="647"/>
      <c r="Z187" s="105"/>
      <c r="AA187" s="648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</row>
    <row r="188" spans="1:53">
      <c r="A188" s="163"/>
      <c r="B188" s="127"/>
      <c r="C188" s="644"/>
      <c r="D188" s="660"/>
      <c r="E188" s="645"/>
      <c r="F188" s="645"/>
      <c r="G188" s="645"/>
      <c r="H188" s="645"/>
      <c r="I188" s="645"/>
      <c r="J188" s="645"/>
      <c r="K188" s="645"/>
      <c r="L188" s="645"/>
      <c r="M188" s="645"/>
      <c r="N188" s="644"/>
      <c r="O188" s="650"/>
      <c r="P188" s="393"/>
      <c r="Q188" s="105"/>
      <c r="R188" s="105"/>
      <c r="S188" s="105"/>
      <c r="T188" s="105"/>
      <c r="U188" s="105"/>
      <c r="V188" s="646"/>
      <c r="W188" s="127"/>
      <c r="X188" s="121"/>
      <c r="Y188" s="647"/>
      <c r="Z188" s="105"/>
      <c r="AA188" s="648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</row>
    <row r="189" spans="1:53">
      <c r="A189" s="163"/>
      <c r="B189" s="127"/>
      <c r="C189" s="644"/>
      <c r="D189" s="660"/>
      <c r="E189" s="645"/>
      <c r="F189" s="645"/>
      <c r="G189" s="645"/>
      <c r="H189" s="645"/>
      <c r="I189" s="645"/>
      <c r="J189" s="645"/>
      <c r="K189" s="645"/>
      <c r="L189" s="645"/>
      <c r="M189" s="645"/>
      <c r="N189" s="644"/>
      <c r="O189" s="650"/>
      <c r="P189" s="393"/>
      <c r="Q189" s="105"/>
      <c r="R189" s="105"/>
      <c r="S189" s="105"/>
      <c r="T189" s="105"/>
      <c r="U189" s="105"/>
      <c r="V189" s="646"/>
      <c r="W189" s="127"/>
      <c r="X189" s="121"/>
      <c r="Y189" s="647"/>
      <c r="Z189" s="105"/>
      <c r="AA189" s="648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</row>
    <row r="190" spans="1:53">
      <c r="A190" s="163"/>
      <c r="B190" s="127"/>
      <c r="C190" s="644"/>
      <c r="D190" s="660"/>
      <c r="E190" s="645"/>
      <c r="F190" s="645"/>
      <c r="G190" s="645"/>
      <c r="H190" s="645"/>
      <c r="I190" s="645"/>
      <c r="J190" s="645"/>
      <c r="K190" s="645"/>
      <c r="L190" s="645"/>
      <c r="M190" s="645"/>
      <c r="N190" s="644"/>
      <c r="O190" s="650"/>
      <c r="P190" s="393"/>
      <c r="Q190" s="105"/>
      <c r="R190" s="105"/>
      <c r="S190" s="105"/>
      <c r="T190" s="105"/>
      <c r="U190" s="105"/>
      <c r="V190" s="646"/>
      <c r="W190" s="127"/>
      <c r="X190" s="121"/>
      <c r="Y190" s="647"/>
      <c r="Z190" s="105"/>
      <c r="AA190" s="648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</row>
    <row r="191" spans="1:53">
      <c r="A191" s="163"/>
      <c r="B191" s="127"/>
      <c r="C191" s="644"/>
      <c r="D191" s="660"/>
      <c r="E191" s="645"/>
      <c r="F191" s="645"/>
      <c r="G191" s="645"/>
      <c r="H191" s="645"/>
      <c r="I191" s="645"/>
      <c r="J191" s="645"/>
      <c r="K191" s="645"/>
      <c r="L191" s="645"/>
      <c r="M191" s="645"/>
      <c r="N191" s="644"/>
      <c r="O191" s="650"/>
      <c r="P191" s="393"/>
      <c r="Q191" s="105"/>
      <c r="R191" s="105"/>
      <c r="S191" s="105"/>
      <c r="T191" s="105"/>
      <c r="U191" s="105"/>
      <c r="V191" s="646"/>
      <c r="W191" s="127"/>
      <c r="X191" s="121"/>
      <c r="Y191" s="647"/>
      <c r="Z191" s="105"/>
      <c r="AA191" s="648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</row>
    <row r="192" spans="1:53">
      <c r="A192" s="163"/>
      <c r="B192" s="127"/>
      <c r="C192" s="644"/>
      <c r="D192" s="660"/>
      <c r="E192" s="645"/>
      <c r="F192" s="645"/>
      <c r="G192" s="645"/>
      <c r="H192" s="645"/>
      <c r="I192" s="645"/>
      <c r="J192" s="645"/>
      <c r="K192" s="645"/>
      <c r="L192" s="645"/>
      <c r="M192" s="645"/>
      <c r="N192" s="644"/>
      <c r="O192" s="650"/>
      <c r="P192" s="393"/>
      <c r="Q192" s="105"/>
      <c r="R192" s="105"/>
      <c r="S192" s="105"/>
      <c r="T192" s="105"/>
      <c r="U192" s="105"/>
      <c r="V192" s="646"/>
      <c r="W192" s="127"/>
      <c r="X192" s="121"/>
      <c r="Y192" s="647"/>
      <c r="Z192" s="105"/>
      <c r="AA192" s="648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</row>
    <row r="193" spans="1:53">
      <c r="A193" s="163"/>
      <c r="B193" s="127"/>
      <c r="C193" s="644"/>
      <c r="D193" s="660"/>
      <c r="E193" s="645"/>
      <c r="F193" s="645"/>
      <c r="G193" s="645"/>
      <c r="H193" s="645"/>
      <c r="I193" s="645"/>
      <c r="J193" s="645"/>
      <c r="K193" s="645"/>
      <c r="L193" s="645"/>
      <c r="M193" s="645"/>
      <c r="N193" s="644"/>
      <c r="O193" s="650"/>
      <c r="P193" s="393"/>
      <c r="Q193" s="105"/>
      <c r="R193" s="105"/>
      <c r="S193" s="105"/>
      <c r="T193" s="105"/>
      <c r="U193" s="105"/>
      <c r="V193" s="646"/>
      <c r="W193" s="127"/>
      <c r="X193" s="121"/>
      <c r="Y193" s="647"/>
      <c r="Z193" s="105"/>
      <c r="AA193" s="648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</row>
    <row r="194" spans="1:53" ht="13.5" customHeight="1">
      <c r="A194" s="163"/>
      <c r="B194" s="127"/>
      <c r="C194" s="644"/>
      <c r="D194" s="660"/>
      <c r="E194" s="645"/>
      <c r="F194" s="645"/>
      <c r="G194" s="645"/>
      <c r="H194" s="645"/>
      <c r="I194" s="645"/>
      <c r="J194" s="645"/>
      <c r="K194" s="645"/>
      <c r="L194" s="645"/>
      <c r="M194" s="645"/>
      <c r="N194" s="644"/>
      <c r="O194" s="650"/>
      <c r="P194" s="393"/>
      <c r="Q194" s="105"/>
      <c r="R194" s="105"/>
      <c r="S194" s="105"/>
      <c r="T194" s="105"/>
      <c r="U194" s="105"/>
      <c r="V194" s="646"/>
      <c r="W194" s="127"/>
      <c r="X194" s="121"/>
      <c r="Y194" s="647"/>
      <c r="Z194" s="105"/>
      <c r="AA194" s="651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</row>
    <row r="195" spans="1:53" ht="12" customHeight="1">
      <c r="A195" s="163"/>
      <c r="B195" s="127"/>
      <c r="C195" s="644"/>
      <c r="D195" s="663"/>
      <c r="E195" s="655"/>
      <c r="F195" s="656"/>
      <c r="G195" s="645"/>
      <c r="H195" s="645"/>
      <c r="I195" s="645"/>
      <c r="J195" s="645"/>
      <c r="K195" s="655"/>
      <c r="L195" s="655"/>
      <c r="M195" s="645"/>
      <c r="N195" s="649"/>
      <c r="O195" s="650"/>
      <c r="P195" s="393"/>
      <c r="Q195" s="105"/>
      <c r="R195" s="105"/>
      <c r="S195" s="105"/>
      <c r="T195" s="105"/>
      <c r="U195" s="105"/>
      <c r="V195" s="646"/>
      <c r="W195" s="127"/>
      <c r="X195" s="121"/>
      <c r="Y195" s="647"/>
      <c r="Z195" s="105"/>
      <c r="AA195" s="657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</row>
    <row r="196" spans="1:53">
      <c r="A196" s="163"/>
      <c r="B196" s="127"/>
      <c r="C196" s="644"/>
      <c r="D196" s="663"/>
      <c r="E196" s="655"/>
      <c r="F196" s="656"/>
      <c r="G196" s="645"/>
      <c r="H196" s="645"/>
      <c r="I196" s="645"/>
      <c r="J196" s="645"/>
      <c r="K196" s="655"/>
      <c r="L196" s="655"/>
      <c r="M196" s="645"/>
      <c r="N196" s="644"/>
      <c r="O196" s="650"/>
      <c r="P196" s="393"/>
      <c r="Q196" s="105"/>
      <c r="R196" s="105"/>
      <c r="S196" s="105"/>
      <c r="T196" s="105"/>
      <c r="U196" s="105"/>
      <c r="V196" s="646"/>
      <c r="W196" s="127"/>
      <c r="X196" s="121"/>
      <c r="Y196" s="647"/>
      <c r="Z196" s="105"/>
      <c r="AA196" s="648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</row>
    <row r="197" spans="1:53" ht="13.5" customHeight="1">
      <c r="A197" s="163"/>
      <c r="B197" s="127"/>
      <c r="C197" s="644"/>
      <c r="D197" s="663"/>
      <c r="E197" s="655"/>
      <c r="F197" s="656"/>
      <c r="G197" s="645"/>
      <c r="H197" s="645"/>
      <c r="I197" s="645"/>
      <c r="J197" s="645"/>
      <c r="K197" s="655"/>
      <c r="L197" s="655"/>
      <c r="M197" s="645"/>
      <c r="N197" s="644"/>
      <c r="O197" s="650"/>
      <c r="P197" s="393"/>
      <c r="Q197" s="105"/>
      <c r="R197" s="105"/>
      <c r="S197" s="105"/>
      <c r="T197" s="105"/>
      <c r="U197" s="105"/>
      <c r="V197" s="646"/>
      <c r="W197" s="127"/>
      <c r="X197" s="121"/>
      <c r="Y197" s="647"/>
      <c r="Z197" s="105"/>
      <c r="AA197" s="648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</row>
    <row r="198" spans="1:53">
      <c r="A198" s="163"/>
      <c r="B198" s="127"/>
      <c r="C198" s="644"/>
      <c r="D198" s="663"/>
      <c r="E198" s="655"/>
      <c r="F198" s="656"/>
      <c r="G198" s="645"/>
      <c r="H198" s="667"/>
      <c r="I198" s="645"/>
      <c r="J198" s="667"/>
      <c r="K198" s="660"/>
      <c r="L198" s="660"/>
      <c r="M198" s="645"/>
      <c r="N198" s="644"/>
      <c r="O198" s="650"/>
      <c r="P198" s="393"/>
      <c r="Q198" s="105"/>
      <c r="R198" s="105"/>
      <c r="S198" s="105"/>
      <c r="T198" s="105"/>
      <c r="U198" s="105"/>
      <c r="V198" s="646"/>
      <c r="W198" s="127"/>
      <c r="X198" s="121"/>
      <c r="Y198" s="647"/>
      <c r="Z198" s="105"/>
      <c r="AA198" s="653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</row>
    <row r="199" spans="1:53">
      <c r="A199" s="163"/>
      <c r="B199" s="127"/>
      <c r="C199" s="644"/>
      <c r="D199" s="663"/>
      <c r="E199" s="660"/>
      <c r="F199" s="656"/>
      <c r="G199" s="645"/>
      <c r="H199" s="645"/>
      <c r="I199" s="645"/>
      <c r="J199" s="645"/>
      <c r="K199" s="660"/>
      <c r="L199" s="660"/>
      <c r="M199" s="645"/>
      <c r="N199" s="644"/>
      <c r="O199" s="650"/>
      <c r="P199" s="393"/>
      <c r="Q199" s="105"/>
      <c r="R199" s="105"/>
      <c r="S199" s="105"/>
      <c r="T199" s="105"/>
      <c r="U199" s="105"/>
      <c r="V199" s="646"/>
      <c r="W199" s="127"/>
      <c r="X199" s="121"/>
      <c r="Y199" s="647"/>
      <c r="Z199" s="105"/>
      <c r="AA199" s="648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</row>
    <row r="200" spans="1:53" ht="12" customHeight="1">
      <c r="A200" s="163"/>
      <c r="B200" s="127"/>
      <c r="C200" s="644"/>
      <c r="D200" s="663"/>
      <c r="E200" s="655"/>
      <c r="F200" s="656"/>
      <c r="G200" s="645"/>
      <c r="H200" s="645"/>
      <c r="I200" s="645"/>
      <c r="J200" s="645"/>
      <c r="K200" s="660"/>
      <c r="L200" s="655"/>
      <c r="M200" s="645"/>
      <c r="N200" s="644"/>
      <c r="O200" s="650"/>
      <c r="P200" s="393"/>
      <c r="Q200" s="105"/>
      <c r="R200" s="105"/>
      <c r="S200" s="105"/>
      <c r="T200" s="105"/>
      <c r="U200" s="105"/>
      <c r="V200" s="646"/>
      <c r="W200" s="127"/>
      <c r="X200" s="121"/>
      <c r="Y200" s="647"/>
      <c r="Z200" s="105"/>
      <c r="AA200" s="648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</row>
    <row r="201" spans="1:53" ht="12.75" customHeight="1">
      <c r="A201" s="163"/>
      <c r="B201" s="127"/>
      <c r="C201" s="644"/>
      <c r="D201" s="663"/>
      <c r="E201" s="660"/>
      <c r="F201" s="656"/>
      <c r="G201" s="645"/>
      <c r="H201" s="645"/>
      <c r="I201" s="645"/>
      <c r="J201" s="645"/>
      <c r="K201" s="656"/>
      <c r="L201" s="656"/>
      <c r="M201" s="97"/>
      <c r="N201" s="644"/>
      <c r="O201" s="650"/>
      <c r="P201" s="393"/>
      <c r="Q201" s="105"/>
      <c r="R201" s="105"/>
      <c r="S201" s="105"/>
      <c r="T201" s="105"/>
      <c r="U201" s="105"/>
      <c r="V201" s="646"/>
      <c r="W201" s="127"/>
      <c r="X201" s="121"/>
      <c r="Y201" s="647"/>
      <c r="Z201" s="105"/>
      <c r="AA201" s="648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</row>
    <row r="202" spans="1:53" ht="11.25" customHeight="1">
      <c r="A202" s="163"/>
      <c r="B202" s="127"/>
      <c r="C202" s="644"/>
      <c r="D202" s="663"/>
      <c r="E202" s="660"/>
      <c r="F202" s="660"/>
      <c r="G202" s="645"/>
      <c r="H202" s="645"/>
      <c r="I202" s="645"/>
      <c r="J202" s="655"/>
      <c r="K202" s="667"/>
      <c r="L202" s="660"/>
      <c r="M202" s="656"/>
      <c r="N202" s="644"/>
      <c r="O202" s="650"/>
      <c r="P202" s="393"/>
      <c r="Q202" s="105"/>
      <c r="R202" s="105"/>
      <c r="S202" s="105"/>
      <c r="T202" s="105"/>
      <c r="U202" s="105"/>
      <c r="V202" s="646"/>
      <c r="W202" s="127"/>
      <c r="X202" s="121"/>
      <c r="Y202" s="647"/>
      <c r="Z202" s="105"/>
      <c r="AA202" s="648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</row>
    <row r="203" spans="1:53" ht="12" customHeight="1">
      <c r="A203" s="163"/>
      <c r="B203" s="127"/>
      <c r="C203" s="644"/>
      <c r="D203" s="663"/>
      <c r="E203" s="655"/>
      <c r="F203" s="656"/>
      <c r="G203" s="645"/>
      <c r="H203" s="645"/>
      <c r="I203" s="645"/>
      <c r="J203" s="645"/>
      <c r="K203" s="655"/>
      <c r="L203" s="655"/>
      <c r="M203" s="645"/>
      <c r="N203" s="644"/>
      <c r="O203" s="650"/>
      <c r="P203" s="393"/>
      <c r="Q203" s="105"/>
      <c r="R203" s="105"/>
      <c r="S203" s="105"/>
      <c r="T203" s="105"/>
      <c r="U203" s="105"/>
      <c r="V203" s="646"/>
      <c r="W203" s="127"/>
      <c r="X203" s="121"/>
      <c r="Y203" s="647"/>
      <c r="Z203" s="105"/>
      <c r="AA203" s="648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</row>
    <row r="204" spans="1:53">
      <c r="A204" s="163"/>
      <c r="B204" s="127"/>
      <c r="C204" s="644"/>
      <c r="D204" s="663"/>
      <c r="E204" s="660"/>
      <c r="F204" s="656"/>
      <c r="G204" s="645"/>
      <c r="H204" s="645"/>
      <c r="I204" s="645"/>
      <c r="J204" s="645"/>
      <c r="K204" s="656"/>
      <c r="L204" s="656"/>
      <c r="M204" s="645"/>
      <c r="N204" s="644"/>
      <c r="O204" s="658"/>
      <c r="P204" s="393"/>
      <c r="Q204" s="105"/>
      <c r="R204" s="105"/>
      <c r="S204" s="105"/>
      <c r="T204" s="105"/>
      <c r="U204" s="105"/>
      <c r="V204" s="646"/>
      <c r="W204" s="127"/>
      <c r="X204" s="121"/>
      <c r="Y204" s="647"/>
      <c r="Z204" s="105"/>
      <c r="AA204" s="659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</row>
    <row r="205" spans="1:53" ht="13.5" customHeight="1">
      <c r="A205" s="163"/>
      <c r="B205" s="127"/>
      <c r="C205" s="644"/>
      <c r="D205" s="663"/>
      <c r="E205" s="655"/>
      <c r="F205" s="656"/>
      <c r="G205" s="645"/>
      <c r="H205" s="645"/>
      <c r="I205" s="645"/>
      <c r="J205" s="645"/>
      <c r="K205" s="656"/>
      <c r="L205" s="656"/>
      <c r="M205" s="645"/>
      <c r="N205" s="644"/>
      <c r="O205" s="650"/>
      <c r="P205" s="393"/>
      <c r="Q205" s="105"/>
      <c r="R205" s="105"/>
      <c r="S205" s="105"/>
      <c r="T205" s="105"/>
      <c r="U205" s="105"/>
      <c r="V205" s="646"/>
      <c r="W205" s="127"/>
      <c r="X205" s="121"/>
      <c r="Y205" s="647"/>
      <c r="Z205" s="105"/>
      <c r="AA205" s="648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</row>
    <row r="206" spans="1:53" ht="13.5" customHeight="1">
      <c r="A206" s="163"/>
      <c r="B206" s="127"/>
      <c r="C206" s="644"/>
      <c r="D206" s="663"/>
      <c r="E206" s="656"/>
      <c r="F206" s="660"/>
      <c r="G206" s="645"/>
      <c r="H206" s="645"/>
      <c r="I206" s="645"/>
      <c r="J206" s="645"/>
      <c r="K206" s="667"/>
      <c r="L206" s="660"/>
      <c r="M206" s="645"/>
      <c r="N206" s="644"/>
      <c r="O206" s="658"/>
      <c r="P206" s="393"/>
      <c r="Q206" s="105"/>
      <c r="R206" s="105"/>
      <c r="S206" s="105"/>
      <c r="T206" s="105"/>
      <c r="U206" s="105"/>
      <c r="V206" s="646"/>
      <c r="W206" s="127"/>
      <c r="X206" s="121"/>
      <c r="Y206" s="647"/>
      <c r="Z206" s="105"/>
      <c r="AA206" s="659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</row>
    <row r="207" spans="1:53" hidden="1">
      <c r="A207" s="163"/>
      <c r="B207" s="127"/>
      <c r="C207" s="644"/>
      <c r="D207" s="663"/>
      <c r="E207" s="660"/>
      <c r="F207" s="656"/>
      <c r="G207" s="645"/>
      <c r="H207" s="645"/>
      <c r="I207" s="645"/>
      <c r="J207" s="645"/>
      <c r="K207" s="655"/>
      <c r="L207" s="655"/>
      <c r="M207" s="645"/>
      <c r="N207" s="644"/>
      <c r="O207" s="650"/>
      <c r="P207" s="393"/>
      <c r="Q207" s="105"/>
      <c r="R207" s="105"/>
      <c r="S207" s="105"/>
      <c r="T207" s="105"/>
      <c r="U207" s="105"/>
      <c r="V207" s="646"/>
      <c r="W207" s="127"/>
      <c r="X207" s="121"/>
      <c r="Y207" s="647"/>
      <c r="Z207" s="105"/>
      <c r="AA207" s="653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</row>
    <row r="208" spans="1:53" ht="13.5" customHeight="1">
      <c r="A208" s="163"/>
      <c r="B208" s="100"/>
      <c r="C208" s="644"/>
      <c r="D208" s="663"/>
      <c r="E208" s="656"/>
      <c r="F208" s="656"/>
      <c r="G208" s="645"/>
      <c r="H208" s="645"/>
      <c r="I208" s="645"/>
      <c r="J208" s="645"/>
      <c r="K208" s="660"/>
      <c r="L208" s="660"/>
      <c r="M208" s="645"/>
      <c r="N208" s="644"/>
      <c r="O208" s="650"/>
      <c r="P208" s="393"/>
      <c r="Q208" s="105"/>
      <c r="R208" s="105"/>
      <c r="S208" s="105"/>
      <c r="T208" s="105"/>
      <c r="U208" s="105"/>
      <c r="V208" s="646"/>
      <c r="W208" s="127"/>
      <c r="X208" s="121"/>
      <c r="Y208" s="647"/>
      <c r="Z208" s="105"/>
      <c r="AA208" s="648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</row>
    <row r="209" spans="1:53" ht="12" customHeight="1">
      <c r="A209" s="163"/>
      <c r="B209" s="127"/>
      <c r="C209" s="644"/>
      <c r="D209" s="663"/>
      <c r="E209" s="655"/>
      <c r="F209" s="656"/>
      <c r="G209" s="667"/>
      <c r="H209" s="645"/>
      <c r="I209" s="645"/>
      <c r="J209" s="645"/>
      <c r="K209" s="655"/>
      <c r="L209" s="656"/>
      <c r="M209" s="645"/>
      <c r="N209" s="649"/>
      <c r="O209" s="658"/>
      <c r="P209" s="393"/>
      <c r="Q209" s="105"/>
      <c r="R209" s="105"/>
      <c r="S209" s="105"/>
      <c r="T209" s="105"/>
      <c r="U209" s="105"/>
      <c r="V209" s="646"/>
      <c r="W209" s="127"/>
      <c r="X209" s="121"/>
      <c r="Y209" s="647"/>
      <c r="Z209" s="105"/>
      <c r="AA209" s="659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</row>
    <row r="210" spans="1:53" ht="13.5" customHeight="1">
      <c r="A210" s="163"/>
      <c r="B210" s="127"/>
      <c r="C210" s="644"/>
      <c r="D210" s="663"/>
      <c r="E210" s="667"/>
      <c r="F210" s="667"/>
      <c r="G210" s="645"/>
      <c r="H210" s="645"/>
      <c r="I210" s="645"/>
      <c r="J210" s="645"/>
      <c r="K210" s="668"/>
      <c r="L210" s="667"/>
      <c r="M210" s="645"/>
      <c r="N210" s="649"/>
      <c r="O210" s="650"/>
      <c r="P210" s="393"/>
      <c r="Q210" s="105"/>
      <c r="R210" s="105"/>
      <c r="S210" s="105"/>
      <c r="T210" s="105"/>
      <c r="U210" s="105"/>
      <c r="V210" s="646"/>
      <c r="W210" s="127"/>
      <c r="X210" s="121"/>
      <c r="Y210" s="647"/>
      <c r="Z210" s="105"/>
      <c r="AA210" s="662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</row>
    <row r="211" spans="1:53">
      <c r="A211" s="163"/>
      <c r="B211" s="127"/>
      <c r="C211" s="644"/>
      <c r="D211" s="663"/>
      <c r="E211" s="159"/>
      <c r="F211" s="159"/>
      <c r="G211" s="159"/>
      <c r="H211" s="159"/>
      <c r="I211" s="159"/>
      <c r="J211" s="159"/>
      <c r="K211" s="159"/>
      <c r="L211" s="159"/>
      <c r="M211" s="159"/>
      <c r="N211" s="649"/>
      <c r="O211" s="650"/>
      <c r="P211" s="393"/>
      <c r="Q211" s="105"/>
      <c r="R211" s="105"/>
      <c r="S211" s="105"/>
      <c r="T211" s="105"/>
      <c r="U211" s="105"/>
      <c r="V211" s="646"/>
      <c r="W211" s="127"/>
      <c r="X211" s="121"/>
      <c r="Y211" s="647"/>
      <c r="Z211" s="105"/>
      <c r="AA211" s="648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</row>
    <row r="212" spans="1:53" ht="12.75" customHeight="1">
      <c r="A212" s="163"/>
      <c r="B212" s="127"/>
      <c r="C212" s="644"/>
      <c r="D212" s="663"/>
      <c r="E212" s="159"/>
      <c r="F212" s="159"/>
      <c r="G212" s="159"/>
      <c r="H212" s="159"/>
      <c r="I212" s="159"/>
      <c r="J212" s="159"/>
      <c r="K212" s="159"/>
      <c r="L212" s="159"/>
      <c r="M212" s="159"/>
      <c r="N212" s="649"/>
      <c r="O212" s="650"/>
      <c r="P212" s="393"/>
      <c r="Q212" s="105"/>
      <c r="R212" s="105"/>
      <c r="S212" s="105"/>
      <c r="T212" s="105"/>
      <c r="U212" s="105"/>
      <c r="V212" s="646"/>
      <c r="W212" s="127"/>
      <c r="X212" s="121"/>
      <c r="Y212" s="647"/>
      <c r="Z212" s="105"/>
      <c r="AA212" s="648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</row>
    <row r="213" spans="1:53" ht="12" customHeight="1">
      <c r="A213" s="163"/>
      <c r="B213" s="127"/>
      <c r="C213" s="644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649"/>
      <c r="O213" s="650"/>
      <c r="P213" s="393"/>
      <c r="Q213" s="105"/>
      <c r="R213" s="105"/>
      <c r="S213" s="105"/>
      <c r="T213" s="105"/>
      <c r="U213" s="105"/>
      <c r="V213" s="646"/>
      <c r="W213" s="127"/>
      <c r="X213" s="121"/>
      <c r="Y213" s="647"/>
      <c r="Z213" s="105"/>
      <c r="AA213" s="648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</row>
    <row r="214" spans="1:53" ht="12.75" customHeight="1">
      <c r="A214" s="163"/>
      <c r="B214" s="127"/>
      <c r="C214" s="644"/>
      <c r="D214" s="159"/>
      <c r="E214" s="159"/>
      <c r="F214" s="159"/>
      <c r="G214" s="159"/>
      <c r="H214" s="159"/>
      <c r="I214" s="159"/>
      <c r="J214" s="664"/>
      <c r="K214" s="159"/>
      <c r="L214" s="159"/>
      <c r="M214" s="159"/>
      <c r="N214" s="652"/>
      <c r="O214" s="650"/>
      <c r="P214" s="393"/>
      <c r="Q214" s="105"/>
      <c r="R214" s="105"/>
      <c r="S214" s="105"/>
      <c r="T214" s="105"/>
      <c r="U214" s="105"/>
      <c r="V214" s="665"/>
      <c r="W214" s="127"/>
      <c r="X214" s="666"/>
      <c r="Y214" s="647"/>
      <c r="Z214" s="105"/>
      <c r="AA214" s="648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</row>
    <row r="215" spans="1:53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</row>
    <row r="216" spans="1:53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</row>
    <row r="217" spans="1:53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</row>
    <row r="218" spans="1:53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</row>
    <row r="219" spans="1:53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</row>
    <row r="220" spans="1:53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</row>
    <row r="221" spans="1:53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</row>
    <row r="222" spans="1:53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</row>
    <row r="223" spans="1:53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</row>
    <row r="224" spans="1:53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</row>
    <row r="225" spans="1:53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</row>
    <row r="226" spans="1:53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</row>
    <row r="227" spans="1:53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</row>
    <row r="228" spans="1:53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</row>
    <row r="229" spans="1:53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</row>
    <row r="230" spans="1:53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</row>
    <row r="231" spans="1:53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</row>
    <row r="232" spans="1:53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</row>
    <row r="233" spans="1:53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</row>
    <row r="234" spans="1:53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</row>
    <row r="235" spans="1:53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</row>
    <row r="236" spans="1:53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</row>
    <row r="237" spans="1:53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</row>
    <row r="238" spans="1:53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</row>
    <row r="239" spans="1:53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</row>
    <row r="240" spans="1:53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</row>
    <row r="241" spans="1:53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</row>
    <row r="242" spans="1:53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</row>
    <row r="243" spans="1:53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</row>
    <row r="244" spans="1:53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</row>
    <row r="245" spans="1:53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</row>
    <row r="246" spans="1:53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</row>
    <row r="247" spans="1:53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</row>
    <row r="248" spans="1:53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</row>
    <row r="249" spans="1:53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</row>
    <row r="250" spans="1:53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</row>
    <row r="251" spans="1:53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</row>
    <row r="252" spans="1:53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</row>
    <row r="253" spans="1:53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</row>
    <row r="254" spans="1:53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</row>
    <row r="255" spans="1:53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</row>
    <row r="256" spans="1:53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</row>
    <row r="257" spans="1:53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</row>
    <row r="258" spans="1:53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</row>
    <row r="259" spans="1:53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</row>
    <row r="260" spans="1:53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</row>
    <row r="261" spans="1:53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</row>
    <row r="262" spans="1:53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</row>
    <row r="263" spans="1:53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</row>
    <row r="264" spans="1:53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</row>
    <row r="265" spans="1:53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</row>
    <row r="266" spans="1:53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</row>
    <row r="267" spans="1:53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</row>
    <row r="268" spans="1:53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</row>
    <row r="269" spans="1:53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</row>
    <row r="270" spans="1:53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</row>
    <row r="271" spans="1:53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</row>
    <row r="272" spans="1:53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</row>
    <row r="273" spans="1:53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</row>
    <row r="274" spans="1:53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</row>
    <row r="275" spans="1:53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</row>
    <row r="276" spans="1:53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</row>
    <row r="277" spans="1:53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</row>
    <row r="278" spans="1:53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</row>
    <row r="279" spans="1:53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</row>
    <row r="280" spans="1:53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</row>
    <row r="281" spans="1:53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</row>
    <row r="282" spans="1:53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</row>
    <row r="283" spans="1:53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</row>
    <row r="284" spans="1:53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</row>
    <row r="285" spans="1:53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</row>
    <row r="286" spans="1:53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</row>
    <row r="287" spans="1:53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</row>
    <row r="288" spans="1:53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</row>
    <row r="289" spans="1:53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</row>
    <row r="290" spans="1:53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</row>
    <row r="291" spans="1:53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</row>
    <row r="292" spans="1:53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</row>
    <row r="293" spans="1:53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</row>
    <row r="294" spans="1:53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</row>
    <row r="295" spans="1:53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</row>
    <row r="296" spans="1:53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</row>
    <row r="297" spans="1:53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</row>
    <row r="298" spans="1:53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</row>
    <row r="299" spans="1:53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</row>
    <row r="300" spans="1:53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</row>
    <row r="301" spans="1:53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</row>
    <row r="302" spans="1:53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</row>
    <row r="303" spans="1:53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</row>
    <row r="304" spans="1:53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</row>
    <row r="305" spans="1:53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</row>
    <row r="306" spans="1:53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</row>
    <row r="307" spans="1:53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</row>
    <row r="308" spans="1:53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</row>
    <row r="309" spans="1:53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</row>
    <row r="310" spans="1:53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</row>
    <row r="311" spans="1:53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</row>
    <row r="312" spans="1:53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</row>
    <row r="313" spans="1:53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</row>
    <row r="314" spans="1:53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</row>
    <row r="315" spans="1:53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</row>
    <row r="316" spans="1:53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</row>
    <row r="317" spans="1:53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</row>
    <row r="318" spans="1:53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</row>
    <row r="319" spans="1:53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</row>
    <row r="320" spans="1:53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</row>
    <row r="321" spans="1:53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</row>
    <row r="322" spans="1:53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</row>
    <row r="323" spans="1:53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</row>
    <row r="324" spans="1:53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</row>
    <row r="325" spans="1:53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</row>
    <row r="326" spans="1:53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</row>
    <row r="327" spans="1:53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</row>
    <row r="328" spans="1:53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</row>
    <row r="329" spans="1:53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</row>
    <row r="330" spans="1:53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</row>
    <row r="331" spans="1:53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</row>
    <row r="332" spans="1:53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</row>
    <row r="333" spans="1:53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</row>
    <row r="334" spans="1:53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</row>
    <row r="335" spans="1:53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</row>
    <row r="336" spans="1:53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</row>
    <row r="337" spans="1:53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</row>
    <row r="338" spans="1:53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</row>
    <row r="339" spans="1:53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</row>
    <row r="340" spans="1:53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</row>
    <row r="341" spans="1:53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</row>
    <row r="342" spans="1:53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</row>
    <row r="343" spans="1:53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</row>
    <row r="344" spans="1:53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</row>
    <row r="345" spans="1:53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</row>
    <row r="346" spans="1:53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</row>
    <row r="347" spans="1:53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</row>
    <row r="348" spans="1:53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</row>
    <row r="349" spans="1:53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</row>
    <row r="350" spans="1:53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</row>
    <row r="351" spans="1:53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</row>
    <row r="352" spans="1:53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</row>
    <row r="353" spans="1:53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</row>
    <row r="354" spans="1:53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</row>
    <row r="355" spans="1:53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</row>
    <row r="356" spans="1:53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</row>
    <row r="357" spans="1:53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</row>
    <row r="358" spans="1:53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</row>
    <row r="359" spans="1:53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</row>
    <row r="360" spans="1:53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</row>
    <row r="361" spans="1:53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</row>
    <row r="362" spans="1:53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</row>
    <row r="363" spans="1:53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</row>
    <row r="364" spans="1:53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</row>
    <row r="365" spans="1:53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</row>
    <row r="366" spans="1:53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</row>
    <row r="367" spans="1:53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</row>
    <row r="368" spans="1:53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</row>
    <row r="369" spans="1:53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</row>
    <row r="370" spans="1:53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</row>
    <row r="371" spans="1:53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</row>
    <row r="372" spans="1:53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</row>
    <row r="373" spans="1:53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</row>
    <row r="374" spans="1:53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</row>
    <row r="375" spans="1:53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</row>
    <row r="376" spans="1:53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</row>
    <row r="377" spans="1:53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</row>
    <row r="378" spans="1:53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</row>
    <row r="379" spans="1:53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</row>
    <row r="380" spans="1:53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</row>
    <row r="381" spans="1:53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</row>
    <row r="382" spans="1:53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</row>
    <row r="383" spans="1:53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</row>
    <row r="384" spans="1:53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</row>
    <row r="385" spans="1:53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</row>
    <row r="386" spans="1:53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</row>
    <row r="387" spans="1:53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</row>
    <row r="388" spans="1:53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</row>
    <row r="389" spans="1:53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</row>
    <row r="390" spans="1:53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</row>
    <row r="391" spans="1:53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</row>
    <row r="392" spans="1:53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</row>
    <row r="393" spans="1:53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</row>
    <row r="394" spans="1:53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</row>
    <row r="395" spans="1:53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</row>
    <row r="396" spans="1:53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</row>
    <row r="397" spans="1:53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</row>
    <row r="398" spans="1:53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</row>
    <row r="399" spans="1:53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</row>
    <row r="400" spans="1:53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</row>
    <row r="401" spans="1:53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</row>
    <row r="402" spans="1:53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</row>
    <row r="403" spans="1:53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</row>
    <row r="404" spans="1:53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</row>
    <row r="405" spans="1:53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</row>
    <row r="406" spans="1:53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</row>
    <row r="407" spans="1:53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</row>
    <row r="408" spans="1:53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</row>
    <row r="409" spans="1:53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</row>
    <row r="410" spans="1:53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</row>
    <row r="411" spans="1:53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</row>
    <row r="412" spans="1:53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</row>
    <row r="413" spans="1:53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</row>
    <row r="414" spans="1:53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</row>
    <row r="415" spans="1:53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</row>
    <row r="416" spans="1:53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</row>
    <row r="417" spans="1:53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</row>
    <row r="418" spans="1:53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</row>
    <row r="419" spans="1:53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</row>
    <row r="420" spans="1:53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</row>
    <row r="421" spans="1:53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</row>
    <row r="422" spans="1:53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</row>
    <row r="423" spans="1:53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</row>
    <row r="424" spans="1:53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</row>
    <row r="425" spans="1:53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</row>
    <row r="426" spans="1:53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</row>
    <row r="427" spans="1:53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</row>
    <row r="428" spans="1:53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</row>
    <row r="429" spans="1:53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</row>
    <row r="430" spans="1:53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</row>
    <row r="431" spans="1:53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</row>
    <row r="432" spans="1:53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</row>
    <row r="433" spans="1:53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</row>
    <row r="434" spans="1:53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</row>
    <row r="435" spans="1:53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</row>
    <row r="436" spans="1:53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</row>
    <row r="437" spans="1:53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</row>
    <row r="438" spans="1:53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</row>
    <row r="439" spans="1:53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</row>
    <row r="440" spans="1:53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</row>
    <row r="441" spans="1:53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</row>
    <row r="442" spans="1:53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</row>
    <row r="443" spans="1:53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</row>
    <row r="444" spans="1:53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</row>
    <row r="445" spans="1:53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</row>
    <row r="446" spans="1:53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</row>
    <row r="447" spans="1:53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</row>
    <row r="448" spans="1:53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</row>
    <row r="449" spans="1:53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</row>
    <row r="450" spans="1:53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</row>
    <row r="451" spans="1:53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</row>
    <row r="452" spans="1:53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</row>
    <row r="453" spans="1:53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</row>
    <row r="454" spans="1:53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</row>
    <row r="455" spans="1:53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</row>
    <row r="456" spans="1:53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</row>
    <row r="457" spans="1:53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</row>
    <row r="458" spans="1:53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</row>
    <row r="459" spans="1:53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</row>
    <row r="460" spans="1:53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</row>
    <row r="461" spans="1:53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</row>
    <row r="462" spans="1:53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</row>
    <row r="463" spans="1:53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</row>
    <row r="464" spans="1:53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</row>
    <row r="465" spans="1:53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</row>
    <row r="466" spans="1:53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</row>
    <row r="467" spans="1:53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</row>
    <row r="468" spans="1:53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</row>
    <row r="469" spans="1:53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</row>
    <row r="470" spans="1:53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</row>
    <row r="471" spans="1:53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</row>
    <row r="472" spans="1:53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</row>
    <row r="473" spans="1:53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</row>
    <row r="474" spans="1:53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</row>
    <row r="475" spans="1:53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</row>
    <row r="476" spans="1:53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</row>
    <row r="477" spans="1:53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</row>
    <row r="478" spans="1:53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</row>
    <row r="479" spans="1:53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</row>
    <row r="480" spans="1:53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</row>
    <row r="481" spans="1:53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</row>
    <row r="482" spans="1:53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</row>
    <row r="483" spans="1:53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</row>
    <row r="484" spans="1:53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</row>
    <row r="485" spans="1:53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</row>
    <row r="486" spans="1:53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</row>
    <row r="487" spans="1:53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</row>
    <row r="488" spans="1:53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</row>
    <row r="489" spans="1:53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</row>
    <row r="490" spans="1:53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</row>
    <row r="491" spans="1:53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</row>
    <row r="492" spans="1:53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</row>
    <row r="493" spans="1:53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</row>
    <row r="494" spans="1:53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</row>
    <row r="495" spans="1:53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</row>
    <row r="496" spans="1:53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</row>
    <row r="497" spans="1:53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</row>
    <row r="498" spans="1:53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</row>
    <row r="499" spans="1:53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</row>
    <row r="500" spans="1:53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</row>
    <row r="501" spans="1:53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</row>
    <row r="502" spans="1:53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</row>
    <row r="503" spans="1:53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</row>
    <row r="504" spans="1:53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</row>
    <row r="505" spans="1:53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</row>
    <row r="506" spans="1:53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</row>
    <row r="507" spans="1:53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</row>
    <row r="508" spans="1:53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</row>
    <row r="509" spans="1:53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</row>
    <row r="510" spans="1:53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</row>
    <row r="511" spans="1:53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</row>
    <row r="512" spans="1:53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</row>
    <row r="513" spans="1:53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</row>
    <row r="514" spans="1:5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</row>
    <row r="515" spans="1:53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</row>
    <row r="516" spans="1:5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</row>
    <row r="517" spans="1:53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</row>
    <row r="518" spans="1:53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</row>
    <row r="519" spans="1:53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</row>
    <row r="520" spans="1:53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</row>
    <row r="521" spans="1:53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</row>
    <row r="522" spans="1:53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</row>
    <row r="523" spans="1:53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</row>
    <row r="524" spans="1:53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</row>
    <row r="525" spans="1:53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</row>
    <row r="526" spans="1:53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</row>
    <row r="527" spans="1:53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</row>
    <row r="528" spans="1:53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</row>
    <row r="529" spans="1:53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</row>
    <row r="530" spans="1:53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</row>
    <row r="531" spans="1:53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</row>
    <row r="532" spans="1:53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</row>
    <row r="533" spans="1:53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</row>
    <row r="534" spans="1:53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</row>
    <row r="535" spans="1:53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</row>
    <row r="536" spans="1:53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</row>
    <row r="537" spans="1:53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</row>
    <row r="538" spans="1:53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</row>
    <row r="539" spans="1:53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</row>
    <row r="540" spans="1:53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</row>
    <row r="541" spans="1:53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</row>
    <row r="542" spans="1:53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</row>
    <row r="543" spans="1:53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</row>
    <row r="544" spans="1:53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</row>
    <row r="545" spans="1:53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</row>
    <row r="546" spans="1:53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</row>
    <row r="547" spans="1:53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</row>
    <row r="548" spans="1:53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</row>
    <row r="549" spans="1:53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</row>
    <row r="550" spans="1:53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</row>
    <row r="551" spans="1:53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</row>
    <row r="552" spans="1:53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</row>
    <row r="553" spans="1:53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</row>
    <row r="554" spans="1:53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</row>
    <row r="555" spans="1:53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</row>
    <row r="556" spans="1:53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</row>
    <row r="557" spans="1:53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</row>
    <row r="558" spans="1:53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</row>
    <row r="559" spans="1:53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</row>
    <row r="560" spans="1:53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</row>
    <row r="561" spans="1:53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</row>
    <row r="562" spans="1:53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</row>
    <row r="563" spans="1:53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</row>
    <row r="564" spans="1:53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</row>
    <row r="565" spans="1:53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</row>
    <row r="566" spans="1:53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</row>
    <row r="567" spans="1:53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</row>
    <row r="568" spans="1:53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</row>
    <row r="569" spans="1:53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</row>
    <row r="570" spans="1:53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</row>
    <row r="571" spans="1:53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</row>
    <row r="572" spans="1:53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</row>
    <row r="573" spans="1:53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</row>
    <row r="574" spans="1:53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</row>
    <row r="575" spans="1:53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</row>
    <row r="576" spans="1:53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</row>
    <row r="577" spans="1:53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</row>
    <row r="578" spans="1:53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</row>
    <row r="579" spans="1:53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</row>
    <row r="580" spans="1:53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</row>
    <row r="581" spans="1:53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</row>
    <row r="582" spans="1:53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</row>
    <row r="583" spans="1:53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</row>
    <row r="584" spans="1:53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</row>
    <row r="585" spans="1:53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</row>
    <row r="586" spans="1:53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</row>
    <row r="587" spans="1:53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</row>
    <row r="588" spans="1:53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</row>
    <row r="589" spans="1:53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</row>
    <row r="590" spans="1:53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</row>
    <row r="591" spans="1:53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</row>
    <row r="592" spans="1:53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</row>
    <row r="593" spans="1:53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</row>
    <row r="594" spans="1:53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</row>
    <row r="595" spans="1:53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</row>
    <row r="596" spans="1:53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</row>
    <row r="597" spans="1:53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</row>
    <row r="598" spans="1:53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</row>
    <row r="599" spans="1:53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</row>
    <row r="600" spans="1:53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</row>
    <row r="601" spans="1:53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</row>
    <row r="602" spans="1:53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</row>
    <row r="603" spans="1:53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</row>
    <row r="604" spans="1:53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</row>
    <row r="605" spans="1:53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</row>
    <row r="606" spans="1:53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</row>
    <row r="607" spans="1:53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</row>
    <row r="608" spans="1:53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</row>
    <row r="609" spans="1:53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</row>
    <row r="610" spans="1:53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</row>
    <row r="611" spans="1:53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</row>
    <row r="612" spans="1:53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</row>
    <row r="613" spans="1:53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</row>
    <row r="614" spans="1:53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</row>
    <row r="615" spans="1:53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</row>
    <row r="616" spans="1:53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</row>
    <row r="617" spans="1:53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</row>
    <row r="618" spans="1:53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</row>
    <row r="619" spans="1:53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</row>
    <row r="620" spans="1:53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</row>
    <row r="621" spans="1:53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</row>
    <row r="622" spans="1:53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</row>
    <row r="623" spans="1:53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</row>
    <row r="624" spans="1:53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</row>
    <row r="625" spans="1:53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</row>
    <row r="626" spans="1:53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</row>
    <row r="627" spans="1:53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</row>
    <row r="628" spans="1:53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</row>
    <row r="629" spans="1:53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</row>
    <row r="630" spans="1:53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</row>
    <row r="631" spans="1:53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</row>
    <row r="632" spans="1:53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</row>
    <row r="633" spans="1:53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</row>
    <row r="634" spans="1:53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</row>
    <row r="635" spans="1:53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</row>
    <row r="636" spans="1:53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</row>
    <row r="637" spans="1:53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</row>
    <row r="638" spans="1:53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</row>
    <row r="639" spans="1:53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</row>
    <row r="640" spans="1:53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</row>
    <row r="641" spans="1:53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</row>
    <row r="642" spans="1:53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</row>
    <row r="643" spans="1:53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</row>
    <row r="644" spans="1:53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</row>
    <row r="645" spans="1:53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</row>
    <row r="646" spans="1:53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</row>
    <row r="647" spans="1:53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</row>
    <row r="648" spans="1:53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</row>
    <row r="649" spans="1:53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</row>
    <row r="650" spans="1:53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</row>
    <row r="651" spans="1:53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</row>
    <row r="652" spans="1:53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</row>
    <row r="653" spans="1:53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</row>
    <row r="654" spans="1:53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</row>
    <row r="655" spans="1:53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</row>
    <row r="656" spans="1:53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</row>
    <row r="657" spans="1:53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</row>
    <row r="658" spans="1:53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</row>
    <row r="659" spans="1:53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</row>
    <row r="660" spans="1:53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</row>
    <row r="661" spans="1:53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</row>
    <row r="662" spans="1:53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</row>
    <row r="663" spans="1:53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</row>
    <row r="664" spans="1:53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</row>
    <row r="665" spans="1:53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</row>
    <row r="666" spans="1:53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</row>
    <row r="667" spans="1:53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</row>
    <row r="668" spans="1:53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</row>
    <row r="669" spans="1:53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</row>
    <row r="670" spans="1:53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</row>
    <row r="671" spans="1:53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</row>
    <row r="672" spans="1:53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</row>
    <row r="673" spans="1:53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</row>
    <row r="674" spans="1:53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</row>
    <row r="675" spans="1:53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</row>
    <row r="676" spans="1:53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</row>
    <row r="677" spans="1:53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</row>
    <row r="678" spans="1:53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</row>
    <row r="679" spans="1:53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</row>
    <row r="680" spans="1:53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</row>
    <row r="681" spans="1:53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</row>
    <row r="682" spans="1:53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</row>
    <row r="683" spans="1:53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</row>
    <row r="684" spans="1:53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</row>
    <row r="685" spans="1:53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</row>
    <row r="686" spans="1:53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</row>
    <row r="687" spans="1:53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</row>
    <row r="688" spans="1:53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</row>
    <row r="689" spans="1:53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</row>
    <row r="690" spans="1:53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</row>
    <row r="691" spans="1:53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</row>
    <row r="692" spans="1:53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</row>
    <row r="693" spans="1:53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</row>
    <row r="694" spans="1:53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</row>
    <row r="695" spans="1:53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</row>
    <row r="696" spans="1:53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</row>
    <row r="697" spans="1:53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</row>
    <row r="698" spans="1:53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</row>
    <row r="699" spans="1:53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</row>
    <row r="700" spans="1:53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</row>
    <row r="701" spans="1:53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</row>
    <row r="702" spans="1:53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</row>
    <row r="703" spans="1:53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</row>
    <row r="704" spans="1:53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</row>
    <row r="705" spans="1:53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</row>
    <row r="706" spans="1:53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</row>
    <row r="707" spans="1:53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</row>
    <row r="708" spans="1:53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</row>
    <row r="709" spans="1:53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</row>
    <row r="710" spans="1:53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</row>
    <row r="711" spans="1:53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</row>
    <row r="712" spans="1:53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</row>
    <row r="713" spans="1:53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</row>
    <row r="714" spans="1:53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</row>
    <row r="715" spans="1:53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</row>
    <row r="716" spans="1:53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</row>
    <row r="717" spans="1:53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</row>
    <row r="718" spans="1:53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</row>
    <row r="719" spans="1:53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</row>
    <row r="720" spans="1:53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</row>
    <row r="721" spans="1:53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</row>
    <row r="722" spans="1:53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</row>
    <row r="723" spans="1:53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</row>
    <row r="724" spans="1:53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</row>
    <row r="725" spans="1:53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</row>
    <row r="726" spans="1:53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</row>
    <row r="727" spans="1:53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</row>
    <row r="728" spans="1:53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</row>
    <row r="729" spans="1:53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</row>
    <row r="730" spans="1:53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</row>
    <row r="731" spans="1:53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</row>
    <row r="732" spans="1:53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</row>
    <row r="733" spans="1:53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</row>
    <row r="734" spans="1:53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</row>
    <row r="735" spans="1:53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</row>
    <row r="736" spans="1:53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</row>
    <row r="737" spans="1:53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</row>
    <row r="738" spans="1:53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</row>
    <row r="739" spans="1:53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</row>
    <row r="740" spans="1:53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</row>
    <row r="741" spans="1:53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</row>
    <row r="742" spans="1:53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</row>
  </sheetData>
  <pageMargins left="0.118055555555556" right="0.118055555555556" top="0.15763888888888899" bottom="0.15763888888888899" header="0.51180555555555496" footer="0.51180555555555496"/>
  <pageSetup paperSize="9"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636"/>
  <sheetViews>
    <sheetView workbookViewId="0">
      <pane xSplit="1" topLeftCell="B1" activePane="topRight" state="frozen"/>
      <selection pane="topRight" activeCell="M27" sqref="M27"/>
    </sheetView>
  </sheetViews>
  <sheetFormatPr defaultRowHeight="14.4"/>
  <cols>
    <col min="1" max="1" width="4" customWidth="1"/>
    <col min="2" max="2" width="30.5546875" customWidth="1"/>
    <col min="3" max="3" width="8.88671875" customWidth="1"/>
    <col min="4" max="4" width="7.33203125" customWidth="1"/>
    <col min="5" max="5" width="6.88671875" customWidth="1"/>
    <col min="6" max="6" width="6.6640625" customWidth="1"/>
    <col min="7" max="7" width="7.109375" customWidth="1"/>
    <col min="8" max="8" width="6.88671875" customWidth="1"/>
    <col min="9" max="9" width="7.33203125" customWidth="1"/>
    <col min="10" max="10" width="6.6640625" customWidth="1"/>
    <col min="11" max="11" width="6.88671875" customWidth="1"/>
    <col min="12" max="12" width="6.44140625" customWidth="1"/>
    <col min="13" max="13" width="6.88671875" customWidth="1"/>
    <col min="14" max="14" width="7.88671875" customWidth="1"/>
    <col min="15" max="15" width="7.109375" customWidth="1"/>
    <col min="16" max="16" width="6.5546875" customWidth="1"/>
    <col min="17" max="17" width="7.33203125" customWidth="1"/>
    <col min="18" max="18" width="13" customWidth="1"/>
    <col min="22" max="22" width="7.6640625" customWidth="1"/>
    <col min="23" max="23" width="15.5546875" customWidth="1"/>
    <col min="24" max="24" width="8.109375" customWidth="1"/>
    <col min="25" max="25" width="7.33203125" customWidth="1"/>
    <col min="27" max="27" width="9.88671875" customWidth="1"/>
    <col min="28" max="28" width="9" customWidth="1"/>
    <col min="29" max="29" width="9.88671875" customWidth="1"/>
    <col min="30" max="30" width="8" customWidth="1"/>
  </cols>
  <sheetData>
    <row r="1" spans="1:35" ht="15" thickBot="1">
      <c r="A1" s="98" t="s">
        <v>440</v>
      </c>
      <c r="C1" s="98" t="s">
        <v>19</v>
      </c>
      <c r="I1" t="s">
        <v>379</v>
      </c>
      <c r="N1" s="32"/>
      <c r="O1" s="32"/>
      <c r="P1" s="105"/>
      <c r="Q1" s="213"/>
      <c r="R1" s="105"/>
      <c r="S1" s="105"/>
      <c r="T1" s="105"/>
      <c r="U1" s="105"/>
      <c r="V1" s="105"/>
      <c r="W1" s="105"/>
      <c r="X1" s="105"/>
      <c r="Y1" s="105"/>
      <c r="Z1" s="105"/>
      <c r="AA1" s="105"/>
    </row>
    <row r="2" spans="1:35" ht="13.5" customHeight="1">
      <c r="A2" s="78"/>
      <c r="B2" s="508"/>
      <c r="C2" s="31" t="s">
        <v>20</v>
      </c>
      <c r="D2" s="56" t="s">
        <v>309</v>
      </c>
      <c r="E2" s="56"/>
      <c r="F2" s="56"/>
      <c r="G2" s="56"/>
      <c r="H2" s="56"/>
      <c r="I2" s="56"/>
      <c r="J2" s="56"/>
      <c r="K2" s="56"/>
      <c r="L2" s="43"/>
      <c r="M2" s="43"/>
      <c r="N2" s="185" t="s">
        <v>21</v>
      </c>
      <c r="O2" s="185" t="s">
        <v>22</v>
      </c>
      <c r="P2" s="1464" t="s">
        <v>579</v>
      </c>
      <c r="Q2" s="1464" t="s">
        <v>579</v>
      </c>
      <c r="S2" s="393"/>
      <c r="T2" s="127"/>
      <c r="U2" s="105"/>
      <c r="V2" s="105"/>
      <c r="W2" s="14"/>
      <c r="X2" s="14"/>
      <c r="Y2" s="127"/>
      <c r="Z2" s="10"/>
      <c r="AA2" s="10"/>
      <c r="AB2" s="10"/>
    </row>
    <row r="3" spans="1:35" ht="13.5" customHeight="1">
      <c r="A3" s="50"/>
      <c r="B3" s="509"/>
      <c r="C3" s="510" t="s">
        <v>254</v>
      </c>
      <c r="D3" s="18" t="s">
        <v>336</v>
      </c>
      <c r="E3" s="18"/>
      <c r="F3" s="18"/>
      <c r="G3" s="18"/>
      <c r="H3" s="18"/>
      <c r="I3" s="18"/>
      <c r="J3" s="18"/>
      <c r="K3" s="18"/>
      <c r="L3" s="17"/>
      <c r="M3" s="17"/>
      <c r="N3" s="510" t="s">
        <v>270</v>
      </c>
      <c r="O3" s="510" t="s">
        <v>23</v>
      </c>
      <c r="P3" s="1465" t="s">
        <v>122</v>
      </c>
      <c r="Q3" s="1465" t="s">
        <v>122</v>
      </c>
      <c r="S3" s="393"/>
      <c r="T3" s="127"/>
      <c r="U3" s="105"/>
      <c r="V3" s="105"/>
      <c r="W3" s="14"/>
      <c r="X3" s="14"/>
      <c r="Y3" s="127"/>
      <c r="Z3" s="10"/>
      <c r="AA3" s="10"/>
      <c r="AB3" s="10"/>
    </row>
    <row r="4" spans="1:35" ht="12.75" customHeight="1" thickBot="1">
      <c r="A4" s="50"/>
      <c r="B4" s="511" t="s">
        <v>24</v>
      </c>
      <c r="C4" s="59" t="s">
        <v>21</v>
      </c>
      <c r="D4" s="61" t="s">
        <v>269</v>
      </c>
      <c r="E4" s="61"/>
      <c r="F4" s="61"/>
      <c r="G4" s="61"/>
      <c r="H4" s="10" t="s">
        <v>268</v>
      </c>
      <c r="I4" s="10"/>
      <c r="J4" s="61"/>
      <c r="K4" s="42" t="s">
        <v>135</v>
      </c>
      <c r="L4" s="44"/>
      <c r="M4" s="44"/>
      <c r="N4" s="510" t="s">
        <v>26</v>
      </c>
      <c r="O4" s="510" t="s">
        <v>25</v>
      </c>
      <c r="P4" s="1466" t="s">
        <v>580</v>
      </c>
      <c r="Q4" s="1465" t="s">
        <v>580</v>
      </c>
      <c r="S4" s="393"/>
      <c r="T4" s="127"/>
      <c r="U4" s="105"/>
      <c r="V4" s="105"/>
      <c r="W4" s="14"/>
      <c r="X4" s="14"/>
      <c r="Y4" s="393"/>
      <c r="Z4" s="545"/>
      <c r="AA4" s="545"/>
      <c r="AB4" s="10"/>
    </row>
    <row r="5" spans="1:35">
      <c r="A5" s="50" t="s">
        <v>255</v>
      </c>
      <c r="B5" s="509"/>
      <c r="C5" s="58" t="s">
        <v>38</v>
      </c>
      <c r="D5" s="31" t="s">
        <v>27</v>
      </c>
      <c r="E5" s="31" t="s">
        <v>28</v>
      </c>
      <c r="F5" s="31" t="s">
        <v>29</v>
      </c>
      <c r="G5" s="31" t="s">
        <v>30</v>
      </c>
      <c r="H5" s="30" t="s">
        <v>31</v>
      </c>
      <c r="I5" s="31" t="s">
        <v>32</v>
      </c>
      <c r="J5" s="30" t="s">
        <v>33</v>
      </c>
      <c r="K5" s="31" t="s">
        <v>34</v>
      </c>
      <c r="L5" s="30" t="s">
        <v>35</v>
      </c>
      <c r="M5" s="1401" t="s">
        <v>36</v>
      </c>
      <c r="N5" s="510">
        <v>10</v>
      </c>
      <c r="O5" s="510" t="s">
        <v>37</v>
      </c>
      <c r="P5" s="510" t="s">
        <v>26</v>
      </c>
      <c r="Q5" s="1467" t="s">
        <v>581</v>
      </c>
      <c r="S5" s="393"/>
      <c r="T5" s="127"/>
      <c r="U5" s="105"/>
      <c r="V5" s="105"/>
      <c r="W5" s="14"/>
      <c r="X5" s="14"/>
      <c r="Y5" s="393"/>
      <c r="Z5" s="545"/>
      <c r="AA5" s="10"/>
      <c r="AB5" s="10"/>
    </row>
    <row r="6" spans="1:35" ht="12" customHeight="1">
      <c r="A6" s="50"/>
      <c r="B6" s="511" t="s">
        <v>256</v>
      </c>
      <c r="C6" s="10"/>
      <c r="D6" s="59" t="s">
        <v>39</v>
      </c>
      <c r="E6" s="59" t="s">
        <v>39</v>
      </c>
      <c r="F6" s="59" t="s">
        <v>39</v>
      </c>
      <c r="G6" s="59" t="s">
        <v>39</v>
      </c>
      <c r="H6" s="26" t="s">
        <v>39</v>
      </c>
      <c r="I6" s="59" t="s">
        <v>39</v>
      </c>
      <c r="J6" s="59" t="s">
        <v>39</v>
      </c>
      <c r="K6" s="26" t="s">
        <v>39</v>
      </c>
      <c r="L6" s="59" t="s">
        <v>39</v>
      </c>
      <c r="M6" s="503" t="s">
        <v>39</v>
      </c>
      <c r="N6" s="510" t="s">
        <v>582</v>
      </c>
      <c r="O6" s="510" t="s">
        <v>248</v>
      </c>
      <c r="P6" s="510" t="s">
        <v>583</v>
      </c>
      <c r="Q6" s="1467"/>
      <c r="S6" s="393"/>
      <c r="T6" s="127"/>
      <c r="U6" s="105"/>
      <c r="V6" s="105"/>
      <c r="W6" s="14"/>
      <c r="X6" s="14"/>
      <c r="Y6" s="127"/>
      <c r="Z6" s="545"/>
      <c r="AA6" s="545"/>
      <c r="AB6" s="10"/>
    </row>
    <row r="7" spans="1:35" ht="14.25" customHeight="1" thickBot="1">
      <c r="A7" s="50"/>
      <c r="B7" s="512"/>
      <c r="C7" s="62" t="s">
        <v>257</v>
      </c>
      <c r="D7" s="44"/>
      <c r="E7" s="45"/>
      <c r="F7" s="44"/>
      <c r="G7" s="45"/>
      <c r="H7" s="87"/>
      <c r="I7" s="45"/>
      <c r="J7" s="45"/>
      <c r="K7" s="44"/>
      <c r="L7" s="45"/>
      <c r="M7" s="87"/>
      <c r="N7" s="510"/>
      <c r="O7" s="510" t="s">
        <v>249</v>
      </c>
      <c r="P7" s="1486">
        <v>0.25</v>
      </c>
      <c r="Q7" s="1468">
        <v>1</v>
      </c>
      <c r="S7" s="393"/>
      <c r="T7" s="127"/>
      <c r="U7" s="105"/>
      <c r="V7" s="294"/>
      <c r="W7" s="14"/>
      <c r="X7" s="14"/>
      <c r="Y7" s="220"/>
      <c r="Z7" s="4"/>
      <c r="AA7" s="4"/>
      <c r="AB7" s="10"/>
    </row>
    <row r="8" spans="1:35">
      <c r="A8" s="513">
        <v>1</v>
      </c>
      <c r="B8" s="514" t="s">
        <v>258</v>
      </c>
      <c r="C8" s="2529">
        <v>30</v>
      </c>
      <c r="D8" s="2531">
        <f>'12-18л. РАСКЛАДКА'!P7</f>
        <v>40</v>
      </c>
      <c r="E8" s="2532">
        <f>'12-18л. РАСКЛАДКА'!P62</f>
        <v>40</v>
      </c>
      <c r="F8" s="2532">
        <f>'12-18л. РАСКЛАДКА'!P123</f>
        <v>40</v>
      </c>
      <c r="G8" s="2532">
        <f>'12-18л. РАСКЛАДКА'!P184</f>
        <v>0</v>
      </c>
      <c r="H8" s="2532">
        <f>'12-18л. РАСКЛАДКА'!P239</f>
        <v>20</v>
      </c>
      <c r="I8" s="2532">
        <f>'12-18л. РАСКЛАДКА'!P297</f>
        <v>20</v>
      </c>
      <c r="J8" s="2532">
        <f>'12-18л. РАСКЛАДКА'!P356</f>
        <v>40</v>
      </c>
      <c r="K8" s="2532">
        <f>'12-18л. РАСКЛАДКА'!P405</f>
        <v>40</v>
      </c>
      <c r="L8" s="2532">
        <f>'12-18л. РАСКЛАДКА'!P460</f>
        <v>0</v>
      </c>
      <c r="M8" s="2533">
        <f>'12-18л. РАСКЛАДКА'!P520</f>
        <v>40</v>
      </c>
      <c r="N8" s="2673">
        <f>D8+E8+F8+G8+H8+I8+J8+K8+L8+M8</f>
        <v>280</v>
      </c>
      <c r="O8" s="1819">
        <f>(N8*100/P8)-100</f>
        <v>-6.6666666666666714</v>
      </c>
      <c r="P8" s="1470">
        <f>(Q8*25/100)*10</f>
        <v>300</v>
      </c>
      <c r="Q8" s="2548">
        <v>120</v>
      </c>
      <c r="R8" s="1824"/>
      <c r="S8" s="105"/>
      <c r="T8" s="105"/>
      <c r="U8" s="105"/>
      <c r="V8" s="646"/>
      <c r="W8" s="1001"/>
      <c r="X8" s="26"/>
      <c r="Y8" s="393"/>
      <c r="Z8" s="4"/>
      <c r="AA8" s="4"/>
      <c r="AB8" s="10"/>
    </row>
    <row r="9" spans="1:35">
      <c r="A9" s="495">
        <v>2</v>
      </c>
      <c r="B9" s="253" t="s">
        <v>40</v>
      </c>
      <c r="C9" s="2525">
        <v>50</v>
      </c>
      <c r="D9" s="2534">
        <f>'12-18л. РАСКЛАДКА'!P8</f>
        <v>40</v>
      </c>
      <c r="E9" s="670">
        <f>'12-18л. РАСКЛАДКА'!P63</f>
        <v>40</v>
      </c>
      <c r="F9" s="670">
        <f>'12-18л. РАСКЛАДКА'!P124</f>
        <v>58</v>
      </c>
      <c r="G9" s="670">
        <f>'12-18л. РАСКЛАДКА'!P185</f>
        <v>40</v>
      </c>
      <c r="H9" s="670">
        <f>'12-18л. РАСКЛАДКА'!P240</f>
        <v>57</v>
      </c>
      <c r="I9" s="670">
        <f>'12-18л. РАСКЛАДКА'!P298</f>
        <v>40</v>
      </c>
      <c r="J9" s="670">
        <f>'12-18л. РАСКЛАДКА'!P357</f>
        <v>20</v>
      </c>
      <c r="K9" s="670">
        <f>'12-18л. РАСКЛАДКА'!P406</f>
        <v>40</v>
      </c>
      <c r="L9" s="670">
        <f>'12-18л. РАСКЛАДКА'!P461</f>
        <v>60</v>
      </c>
      <c r="M9" s="2535">
        <f>'12-18л. РАСКЛАДКА'!P521</f>
        <v>50</v>
      </c>
      <c r="N9" s="2674">
        <f t="shared" ref="N9:N44" si="0">D9+E9+F9+G9+H9+I9+J9+K9+L9+M9</f>
        <v>445</v>
      </c>
      <c r="O9" s="1751">
        <f t="shared" ref="O9:O44" si="1">(N9*100/P9)-100</f>
        <v>-11</v>
      </c>
      <c r="P9" s="1477">
        <f t="shared" ref="P9:P44" si="2">(Q9*25/100)*10</f>
        <v>500</v>
      </c>
      <c r="Q9" s="2549">
        <v>200</v>
      </c>
      <c r="R9" s="1824"/>
      <c r="S9" s="105"/>
      <c r="T9" s="105"/>
      <c r="U9" s="105"/>
      <c r="V9" s="646"/>
      <c r="W9" s="1479"/>
      <c r="X9" s="26"/>
      <c r="Y9" s="393"/>
      <c r="Z9" s="4"/>
      <c r="AA9" s="4"/>
      <c r="AB9" s="10"/>
    </row>
    <row r="10" spans="1:35">
      <c r="A10" s="495">
        <v>3</v>
      </c>
      <c r="B10" s="253" t="s">
        <v>41</v>
      </c>
      <c r="C10" s="2525">
        <v>5</v>
      </c>
      <c r="D10" s="2534">
        <f>'12-18л. РАСКЛАДКА'!P9</f>
        <v>0</v>
      </c>
      <c r="E10" s="670">
        <f>'12-18л. РАСКЛАДКА'!P64</f>
        <v>0</v>
      </c>
      <c r="F10" s="670">
        <f>'12-18л. РАСКЛАДКА'!P125</f>
        <v>12.100000000000001</v>
      </c>
      <c r="G10" s="670">
        <f>'12-18л. РАСКЛАДКА'!P186</f>
        <v>13.04</v>
      </c>
      <c r="H10" s="670">
        <f>'12-18л. РАСКЛАДКА'!P241</f>
        <v>12.7</v>
      </c>
      <c r="I10" s="670">
        <f>'12-18л. РАСКЛАДКА'!P299</f>
        <v>0</v>
      </c>
      <c r="J10" s="670">
        <f>'12-18л. РАСКЛАДКА'!P358</f>
        <v>3.1</v>
      </c>
      <c r="K10" s="670">
        <f>'12-18л. РАСКЛАДКА'!P407</f>
        <v>2.08</v>
      </c>
      <c r="L10" s="670">
        <f>'12-18л. РАСКЛАДКА'!P462</f>
        <v>0</v>
      </c>
      <c r="M10" s="2535">
        <f>'12-18л. РАСКЛАДКА'!P522</f>
        <v>0</v>
      </c>
      <c r="N10" s="2674">
        <f t="shared" si="0"/>
        <v>43.02</v>
      </c>
      <c r="O10" s="1751">
        <f t="shared" si="1"/>
        <v>-13.959999999999994</v>
      </c>
      <c r="P10" s="1477">
        <f t="shared" si="2"/>
        <v>50</v>
      </c>
      <c r="Q10" s="2549">
        <v>20</v>
      </c>
      <c r="R10" s="1824"/>
      <c r="S10" s="105"/>
      <c r="T10" s="105"/>
      <c r="U10" s="105"/>
      <c r="V10" s="646"/>
      <c r="W10" s="1001"/>
      <c r="X10" s="26"/>
      <c r="Y10" s="393"/>
      <c r="Z10" s="4"/>
      <c r="AA10" s="4"/>
      <c r="AB10" s="10"/>
    </row>
    <row r="11" spans="1:35">
      <c r="A11" s="495">
        <v>4</v>
      </c>
      <c r="B11" s="253" t="s">
        <v>42</v>
      </c>
      <c r="C11" s="2525">
        <v>12.5</v>
      </c>
      <c r="D11" s="2534">
        <f>'12-18л. РАСКЛАДКА'!P10</f>
        <v>35.299999999999997</v>
      </c>
      <c r="E11" s="670">
        <f>'12-18л. РАСКЛАДКА'!P65</f>
        <v>54.4</v>
      </c>
      <c r="F11" s="670">
        <f>'12-18л. РАСКЛАДКА'!P126</f>
        <v>0</v>
      </c>
      <c r="G11" s="670">
        <f>'12-18л. РАСКЛАДКА'!P187</f>
        <v>0</v>
      </c>
      <c r="H11" s="670">
        <f>'12-18л. РАСКЛАДКА'!P242</f>
        <v>0</v>
      </c>
      <c r="I11" s="670">
        <f>'12-18л. РАСКЛАДКА'!P300</f>
        <v>0</v>
      </c>
      <c r="J11" s="670">
        <f>'12-18л. РАСКЛАДКА'!P359</f>
        <v>0</v>
      </c>
      <c r="K11" s="670">
        <f>'12-18л. РАСКЛАДКА'!P408</f>
        <v>0</v>
      </c>
      <c r="L11" s="670">
        <f>'12-18л. РАСКЛАДКА'!P463</f>
        <v>31.9</v>
      </c>
      <c r="M11" s="2535">
        <f>'12-18л. РАСКЛАДКА'!P523</f>
        <v>0</v>
      </c>
      <c r="N11" s="2674">
        <f t="shared" si="0"/>
        <v>121.6</v>
      </c>
      <c r="O11" s="1751">
        <f t="shared" si="1"/>
        <v>-2.7199999999999989</v>
      </c>
      <c r="P11" s="1477">
        <f t="shared" si="2"/>
        <v>125</v>
      </c>
      <c r="Q11" s="2549">
        <v>50</v>
      </c>
      <c r="R11" s="1824"/>
      <c r="S11" s="105"/>
      <c r="T11" s="105"/>
      <c r="U11" s="105"/>
      <c r="V11" s="646"/>
      <c r="W11" s="1479"/>
      <c r="X11" s="26"/>
      <c r="Y11" s="393"/>
      <c r="Z11" s="4"/>
      <c r="AA11" s="4"/>
      <c r="AB11" s="10"/>
    </row>
    <row r="12" spans="1:35">
      <c r="A12" s="495">
        <v>5</v>
      </c>
      <c r="B12" s="253" t="s">
        <v>43</v>
      </c>
      <c r="C12" s="2525">
        <v>5</v>
      </c>
      <c r="D12" s="2534">
        <f>'12-18л. РАСКЛАДКА'!P11</f>
        <v>0</v>
      </c>
      <c r="E12" s="670">
        <f>'12-18л. РАСКЛАДКА'!P66</f>
        <v>0</v>
      </c>
      <c r="F12" s="670">
        <f>'12-18л. РАСКЛАДКА'!P127</f>
        <v>0</v>
      </c>
      <c r="G12" s="670">
        <f>'12-18л. РАСКЛАДКА'!P188</f>
        <v>0</v>
      </c>
      <c r="H12" s="670">
        <f>'12-18л. РАСКЛАДКА'!P243</f>
        <v>0</v>
      </c>
      <c r="I12" s="670">
        <f>'12-18л. РАСКЛАДКА'!P301</f>
        <v>0</v>
      </c>
      <c r="J12" s="670">
        <f>'12-18л. РАСКЛАДКА'!P360</f>
        <v>50</v>
      </c>
      <c r="K12" s="670">
        <f>'12-18л. РАСКЛАДКА'!P409</f>
        <v>0</v>
      </c>
      <c r="L12" s="670">
        <f>'12-18л. РАСКЛАДКА'!P464</f>
        <v>0</v>
      </c>
      <c r="M12" s="2535">
        <f>'12-18л. РАСКЛАДКА'!P524</f>
        <v>0</v>
      </c>
      <c r="N12" s="2674">
        <f t="shared" si="0"/>
        <v>50</v>
      </c>
      <c r="O12" s="1751">
        <f t="shared" si="1"/>
        <v>0</v>
      </c>
      <c r="P12" s="1477">
        <f t="shared" si="2"/>
        <v>50</v>
      </c>
      <c r="Q12" s="2549">
        <v>20</v>
      </c>
      <c r="R12" s="1824"/>
      <c r="S12" s="105"/>
      <c r="T12" s="105"/>
      <c r="U12" s="105"/>
      <c r="V12" s="646"/>
      <c r="W12" s="1480"/>
      <c r="X12" s="26"/>
      <c r="Y12" s="393"/>
      <c r="Z12" s="4"/>
      <c r="AA12" s="4"/>
      <c r="AB12" s="10"/>
    </row>
    <row r="13" spans="1:35">
      <c r="A13" s="495">
        <v>6</v>
      </c>
      <c r="B13" s="253" t="s">
        <v>44</v>
      </c>
      <c r="C13" s="2524">
        <v>46.75</v>
      </c>
      <c r="D13" s="2536">
        <f>'12-18л. РАСКЛАДКА'!P12</f>
        <v>0</v>
      </c>
      <c r="E13" s="2520">
        <f>'12-18л. РАСКЛАДКА'!P67</f>
        <v>0</v>
      </c>
      <c r="F13" s="2520">
        <f>'12-18л. РАСКЛАДКА'!P128</f>
        <v>96.8</v>
      </c>
      <c r="G13" s="2520">
        <f>'12-18л. РАСКЛАДКА'!P189</f>
        <v>0</v>
      </c>
      <c r="H13" s="2520">
        <f>'12-18л. РАСКЛАДКА'!P244</f>
        <v>157.9</v>
      </c>
      <c r="I13" s="2520">
        <f>'12-18л. РАСКЛАДКА'!P302</f>
        <v>0</v>
      </c>
      <c r="J13" s="2520">
        <f>'12-18л. РАСКЛАДКА'!P361</f>
        <v>0</v>
      </c>
      <c r="K13" s="2520">
        <f>'12-18л. РАСКЛАДКА'!P410</f>
        <v>96.8</v>
      </c>
      <c r="L13" s="2520">
        <f>'12-18л. РАСКЛАДКА'!P465</f>
        <v>0</v>
      </c>
      <c r="M13" s="2537">
        <f>'12-18л. РАСКЛАДКА'!P525</f>
        <v>116</v>
      </c>
      <c r="N13" s="2675">
        <f t="shared" si="0"/>
        <v>467.5</v>
      </c>
      <c r="O13" s="1885">
        <f t="shared" si="1"/>
        <v>0</v>
      </c>
      <c r="P13" s="1886">
        <f t="shared" si="2"/>
        <v>467.5</v>
      </c>
      <c r="Q13" s="2550">
        <v>187</v>
      </c>
      <c r="R13" s="1824"/>
      <c r="S13" s="105"/>
      <c r="T13" s="105"/>
      <c r="U13" s="105"/>
      <c r="V13" s="646"/>
      <c r="W13" s="1001"/>
      <c r="X13" s="26"/>
      <c r="Y13" s="393"/>
      <c r="Z13" s="4"/>
      <c r="AA13" s="4"/>
      <c r="AB13" s="10"/>
    </row>
    <row r="14" spans="1:35" ht="12" customHeight="1">
      <c r="A14" s="1868">
        <v>7</v>
      </c>
      <c r="B14" s="1869" t="s">
        <v>667</v>
      </c>
      <c r="C14" s="2556">
        <v>72</v>
      </c>
      <c r="D14" s="2679">
        <f>'12-18л. РАСКЛАДКА'!P13</f>
        <v>0</v>
      </c>
      <c r="E14" s="2558">
        <f>'12-18л. РАСКЛАДКА'!P68</f>
        <v>110.8</v>
      </c>
      <c r="F14" s="2557">
        <f>'12-18л. РАСКЛАДКА'!P129</f>
        <v>166.89</v>
      </c>
      <c r="G14" s="2558">
        <f>'12-18л. РАСКЛАДКА'!P190</f>
        <v>0</v>
      </c>
      <c r="H14" s="2557">
        <f>'12-18л. РАСКЛАДКА'!P245</f>
        <v>41.545000000000002</v>
      </c>
      <c r="I14" s="2558">
        <f>'12-18л. РАСКЛАДКА'!P303</f>
        <v>131.4</v>
      </c>
      <c r="J14" s="2557">
        <f>'12-18л. РАСКЛАДКА'!P362</f>
        <v>123.8</v>
      </c>
      <c r="K14" s="2558">
        <f>'12-18л. РАСКЛАДКА'!P411</f>
        <v>179.75</v>
      </c>
      <c r="L14" s="2557">
        <f>'12-18л. РАСКЛАДКА'!P466</f>
        <v>0</v>
      </c>
      <c r="M14" s="2559">
        <f>'12-18л. РАСКЛАДКА'!P526</f>
        <v>91.614999999999995</v>
      </c>
      <c r="N14" s="2583">
        <f>D14+E14+F14+G14+H14+I14+J14+K14+L14+M14</f>
        <v>845.8</v>
      </c>
      <c r="O14" s="2561">
        <f t="shared" si="1"/>
        <v>17.472222222222229</v>
      </c>
      <c r="P14" s="2562">
        <f t="shared" si="2"/>
        <v>720</v>
      </c>
      <c r="Q14" s="2551">
        <f>Q16-Q15</f>
        <v>288</v>
      </c>
      <c r="R14" s="1824"/>
      <c r="S14" s="105"/>
      <c r="T14" s="105"/>
      <c r="U14" s="105"/>
      <c r="V14" s="646"/>
      <c r="W14" s="1479"/>
      <c r="X14" s="26"/>
      <c r="Y14" s="393"/>
      <c r="Z14" s="4"/>
      <c r="AA14" s="4"/>
      <c r="AB14" s="10"/>
      <c r="AD14" s="10"/>
      <c r="AE14" s="10"/>
      <c r="AF14" s="10"/>
      <c r="AG14" s="10"/>
      <c r="AH14" s="10"/>
      <c r="AI14" s="10"/>
    </row>
    <row r="15" spans="1:35" ht="11.25" customHeight="1">
      <c r="A15" s="1870"/>
      <c r="B15" s="1871" t="s">
        <v>668</v>
      </c>
      <c r="C15" s="2563">
        <v>8</v>
      </c>
      <c r="D15" s="2680">
        <f>'12-18л. РАСКЛАДКА'!P14</f>
        <v>0</v>
      </c>
      <c r="E15" s="2565">
        <f>'12-18л. РАСКЛАДКА'!P69</f>
        <v>2.8</v>
      </c>
      <c r="F15" s="2564">
        <f>'12-18л. РАСКЛАДКА'!P130</f>
        <v>1</v>
      </c>
      <c r="G15" s="2565">
        <f>'12-18л. РАСКЛАДКА'!P191</f>
        <v>0</v>
      </c>
      <c r="H15" s="2564">
        <f>'12-18л. РАСКЛАДКА'!P246</f>
        <v>68.3</v>
      </c>
      <c r="I15" s="2565">
        <f>'12-18л. РАСКЛАДКА'!P304</f>
        <v>0</v>
      </c>
      <c r="J15" s="2564">
        <f>'12-18л. РАСКЛАДКА'!P363</f>
        <v>3.09</v>
      </c>
      <c r="K15" s="2565">
        <f>'12-18л. РАСКЛАДКА'!P412</f>
        <v>6.2</v>
      </c>
      <c r="L15" s="2564">
        <f>'12-18л. РАСКЛАДКА'!P467</f>
        <v>0</v>
      </c>
      <c r="M15" s="2566">
        <f>'12-18л. РАСКЛАДКА'!P527</f>
        <v>6.96</v>
      </c>
      <c r="N15" s="2582">
        <f t="shared" ref="N15:N18" si="3">D15+E15+F15+G15+H15+I15+J15+K15+L15+M15</f>
        <v>88.35</v>
      </c>
      <c r="O15" s="2568">
        <f t="shared" si="1"/>
        <v>10.4375</v>
      </c>
      <c r="P15" s="2569">
        <f t="shared" si="2"/>
        <v>80</v>
      </c>
      <c r="Q15" s="2552">
        <f>(Q16/100)*10</f>
        <v>32</v>
      </c>
      <c r="R15" s="1824"/>
      <c r="S15" s="105"/>
      <c r="T15" s="105"/>
      <c r="U15" s="105"/>
      <c r="V15" s="646"/>
      <c r="W15" s="1479"/>
      <c r="X15" s="26"/>
      <c r="Y15" s="393"/>
      <c r="Z15" s="4"/>
      <c r="AA15" s="4"/>
      <c r="AB15" s="10"/>
      <c r="AD15" s="10"/>
      <c r="AE15" s="10"/>
      <c r="AF15" s="10"/>
      <c r="AG15" s="10"/>
      <c r="AH15" s="10"/>
      <c r="AI15" s="10"/>
    </row>
    <row r="16" spans="1:35" ht="12.75" customHeight="1">
      <c r="A16" s="1872"/>
      <c r="B16" s="1873" t="s">
        <v>669</v>
      </c>
      <c r="C16" s="2525">
        <v>80</v>
      </c>
      <c r="D16" s="2681">
        <f>'12-18л. РАСКЛАДКА'!P15</f>
        <v>0</v>
      </c>
      <c r="E16" s="2629">
        <f>'12-18л. РАСКЛАДКА'!P70</f>
        <v>113.6</v>
      </c>
      <c r="F16" s="2672">
        <f>'12-18л. РАСКЛАДКА'!P131</f>
        <v>167.89</v>
      </c>
      <c r="G16" s="2629">
        <f>'12-18л. РАСКЛАДКА'!P192</f>
        <v>0</v>
      </c>
      <c r="H16" s="2672">
        <f>'12-18л. РАСКЛАДКА'!P247</f>
        <v>109.845</v>
      </c>
      <c r="I16" s="2629">
        <f>'12-18л. РАСКЛАДКА'!P305</f>
        <v>131.4</v>
      </c>
      <c r="J16" s="2672">
        <f>'12-18л. РАСКЛАДКА'!P364</f>
        <v>126.89</v>
      </c>
      <c r="K16" s="2629">
        <f>'12-18л. РАСКЛАДКА'!P413</f>
        <v>185.95</v>
      </c>
      <c r="L16" s="2672">
        <f>'12-18л. РАСКЛАДКА'!P468</f>
        <v>0</v>
      </c>
      <c r="M16" s="2682">
        <f>'12-18л. РАСКЛАДКА'!P528</f>
        <v>98.574999999999989</v>
      </c>
      <c r="N16" s="2584">
        <f t="shared" si="3"/>
        <v>934.15000000000009</v>
      </c>
      <c r="O16" s="2528">
        <f t="shared" si="1"/>
        <v>16.768750000000011</v>
      </c>
      <c r="P16" s="2526">
        <f t="shared" si="2"/>
        <v>800</v>
      </c>
      <c r="Q16" s="2553">
        <v>320</v>
      </c>
      <c r="R16" s="1824"/>
      <c r="S16" s="105"/>
      <c r="T16" s="105"/>
      <c r="U16" s="105"/>
      <c r="V16" s="646"/>
      <c r="W16" s="1479"/>
      <c r="X16" s="26"/>
      <c r="Y16" s="393"/>
      <c r="Z16" s="4"/>
      <c r="AA16" s="4"/>
      <c r="AB16" s="10"/>
      <c r="AD16" s="10"/>
      <c r="AE16" s="10"/>
      <c r="AF16" s="10"/>
      <c r="AG16" s="10"/>
      <c r="AH16" s="10"/>
      <c r="AI16" s="10"/>
    </row>
    <row r="17" spans="1:35">
      <c r="A17" s="495">
        <v>8</v>
      </c>
      <c r="B17" s="253" t="s">
        <v>259</v>
      </c>
      <c r="C17" s="2525">
        <v>46.25</v>
      </c>
      <c r="D17" s="2534">
        <f>'12-18л. РАСКЛАДКА'!AC24</f>
        <v>140</v>
      </c>
      <c r="E17" s="670">
        <f>'12-18л. РАСКЛАДКА'!P71</f>
        <v>0</v>
      </c>
      <c r="F17" s="670">
        <f>'12-18л. РАСКЛАДКА'!P132</f>
        <v>2.5</v>
      </c>
      <c r="G17" s="670">
        <f>'12-18л. РАСКЛАДКА'!P193</f>
        <v>100</v>
      </c>
      <c r="H17" s="670">
        <f>'12-18л. РАСКЛАДКА'!P248</f>
        <v>0</v>
      </c>
      <c r="I17" s="670">
        <f>'12-18л. РАСКЛАДКА'!P306</f>
        <v>100</v>
      </c>
      <c r="J17" s="670">
        <f>'12-18л. РАСКЛАДКА'!P365</f>
        <v>0</v>
      </c>
      <c r="K17" s="670">
        <f>'12-18л. РАСКЛАДКА'!P414</f>
        <v>0</v>
      </c>
      <c r="L17" s="670">
        <f>'12-18л. РАСКЛАДКА'!P469</f>
        <v>110</v>
      </c>
      <c r="M17" s="2535">
        <f>'12-18л. РАСКЛАДКА'!P529</f>
        <v>7</v>
      </c>
      <c r="N17" s="2676">
        <f t="shared" si="3"/>
        <v>459.5</v>
      </c>
      <c r="O17" s="2523">
        <f t="shared" si="1"/>
        <v>-0.64864864864864558</v>
      </c>
      <c r="P17" s="1891">
        <f t="shared" si="2"/>
        <v>462.5</v>
      </c>
      <c r="Q17" s="2553">
        <v>185</v>
      </c>
      <c r="R17" s="1824"/>
      <c r="S17" s="105"/>
      <c r="T17" s="105"/>
      <c r="U17" s="105"/>
      <c r="V17" s="646"/>
      <c r="W17" s="1001"/>
      <c r="X17" s="26"/>
      <c r="Y17" s="393"/>
      <c r="Z17" s="4"/>
      <c r="AA17" s="4"/>
      <c r="AB17" s="10"/>
      <c r="AD17" s="10"/>
      <c r="AE17" s="10"/>
      <c r="AF17" s="10"/>
      <c r="AG17" s="10"/>
      <c r="AH17" s="10"/>
      <c r="AI17" s="10"/>
    </row>
    <row r="18" spans="1:35">
      <c r="A18" s="495">
        <v>9</v>
      </c>
      <c r="B18" s="253" t="s">
        <v>116</v>
      </c>
      <c r="C18" s="2525">
        <v>5</v>
      </c>
      <c r="D18" s="2534">
        <f>'12-18л. РАСКЛАДКА'!P17</f>
        <v>0</v>
      </c>
      <c r="E18" s="670">
        <f>'12-18л. РАСКЛАДКА'!P72</f>
        <v>20</v>
      </c>
      <c r="F18" s="670">
        <f>'12-18л. РАСКЛАДКА'!P133</f>
        <v>15</v>
      </c>
      <c r="G18" s="670">
        <f>'12-18л. РАСКЛАДКА'!P194</f>
        <v>0</v>
      </c>
      <c r="H18" s="670">
        <f>'12-18л. РАСКЛАДКА'!P249</f>
        <v>0</v>
      </c>
      <c r="I18" s="670">
        <f>'12-18л. РАСКЛАДКА'!P307</f>
        <v>0</v>
      </c>
      <c r="J18" s="670">
        <f>'12-18л. РАСКЛАДКА'!P366</f>
        <v>20</v>
      </c>
      <c r="K18" s="670">
        <f>'12-18л. РАСКЛАДКА'!P415</f>
        <v>0</v>
      </c>
      <c r="L18" s="670">
        <f>'12-18л. РАСКЛАДКА'!P470</f>
        <v>0</v>
      </c>
      <c r="M18" s="2535">
        <f>'12-18л. РАСКЛАДКА'!P530</f>
        <v>0</v>
      </c>
      <c r="N18" s="2677">
        <f t="shared" si="3"/>
        <v>55</v>
      </c>
      <c r="O18" s="1751">
        <f t="shared" si="1"/>
        <v>10</v>
      </c>
      <c r="P18" s="1477">
        <f t="shared" si="2"/>
        <v>50</v>
      </c>
      <c r="Q18" s="2549">
        <v>20</v>
      </c>
      <c r="R18" s="1824"/>
      <c r="S18" s="105"/>
      <c r="T18" s="105"/>
      <c r="U18" s="105"/>
      <c r="V18" s="646"/>
      <c r="W18" s="1001"/>
      <c r="X18" s="26"/>
      <c r="Y18" s="393"/>
      <c r="Z18" s="4"/>
      <c r="AA18" s="4"/>
      <c r="AB18" s="10"/>
      <c r="AD18" s="10"/>
      <c r="AE18" s="10"/>
      <c r="AF18" s="10"/>
      <c r="AG18" s="10"/>
      <c r="AH18" s="10"/>
      <c r="AI18" s="10"/>
    </row>
    <row r="19" spans="1:35">
      <c r="A19" s="495">
        <v>10</v>
      </c>
      <c r="B19" s="253" t="s">
        <v>260</v>
      </c>
      <c r="C19" s="2525">
        <v>50</v>
      </c>
      <c r="D19" s="2534">
        <f>'12-18л. РАСКЛАДКА'!P18</f>
        <v>0</v>
      </c>
      <c r="E19" s="670">
        <f>'12-18л. РАСКЛАДКА'!P73</f>
        <v>0</v>
      </c>
      <c r="F19" s="670">
        <f>'12-18л. РАСКЛАДКА'!P134</f>
        <v>100</v>
      </c>
      <c r="G19" s="670">
        <f>'12-18л. РАСКЛАДКА'!P195</f>
        <v>0</v>
      </c>
      <c r="H19" s="670">
        <f>'12-18л. РАСКЛАДКА'!P250</f>
        <v>200</v>
      </c>
      <c r="I19" s="670">
        <f>'12-18л. РАСКЛАДКА'!P308</f>
        <v>0</v>
      </c>
      <c r="J19" s="670">
        <f>'12-18л. РАСКЛАДКА'!P367</f>
        <v>0</v>
      </c>
      <c r="K19" s="670">
        <f>'12-18л. РАСКЛАДКА'!P416</f>
        <v>200</v>
      </c>
      <c r="L19" s="670">
        <f>'12-18л. РАСКЛАДКА'!P471</f>
        <v>0</v>
      </c>
      <c r="M19" s="2535">
        <f>'12-18л. РАСКЛАДКА'!P531</f>
        <v>0</v>
      </c>
      <c r="N19" s="2674">
        <f t="shared" si="0"/>
        <v>500</v>
      </c>
      <c r="O19" s="1751">
        <f t="shared" si="1"/>
        <v>0</v>
      </c>
      <c r="P19" s="1477">
        <f t="shared" si="2"/>
        <v>500</v>
      </c>
      <c r="Q19" s="2549">
        <v>200</v>
      </c>
      <c r="R19" s="1824"/>
      <c r="S19" s="105"/>
      <c r="T19" s="105"/>
      <c r="U19" s="105"/>
      <c r="V19" s="646"/>
      <c r="W19" s="1001"/>
      <c r="X19" s="26"/>
      <c r="Y19" s="393"/>
      <c r="Z19" s="4"/>
      <c r="AA19" s="4"/>
      <c r="AB19" s="10"/>
      <c r="AD19" s="10"/>
      <c r="AE19" s="10"/>
      <c r="AF19" s="10"/>
      <c r="AG19" s="10"/>
      <c r="AH19" s="10"/>
      <c r="AI19" s="10"/>
    </row>
    <row r="20" spans="1:35">
      <c r="A20" s="495">
        <v>11</v>
      </c>
      <c r="B20" s="253" t="s">
        <v>129</v>
      </c>
      <c r="C20" s="2525">
        <v>19.5</v>
      </c>
      <c r="D20" s="2534">
        <f>'12-18л. РАСКЛАДКА'!P19</f>
        <v>0</v>
      </c>
      <c r="E20" s="670">
        <f>'12-18л. РАСКЛАДКА'!P74</f>
        <v>94.8</v>
      </c>
      <c r="F20" s="670">
        <f>'12-18л. РАСКЛАДКА'!P135</f>
        <v>0</v>
      </c>
      <c r="G20" s="670">
        <f>'12-18л. РАСКЛАДКА'!P196</f>
        <v>0</v>
      </c>
      <c r="H20" s="670">
        <f>'12-18л. РАСКЛАДКА'!P251</f>
        <v>14.1</v>
      </c>
      <c r="I20" s="670">
        <f>'12-18л. РАСКЛАДКА'!P309</f>
        <v>0</v>
      </c>
      <c r="J20" s="670">
        <f>'12-18л. РАСКЛАДКА'!P368</f>
        <v>82.2</v>
      </c>
      <c r="K20" s="670">
        <f>'12-18л. РАСКЛАДКА'!P417</f>
        <v>0</v>
      </c>
      <c r="L20" s="670">
        <f>'12-18л. РАСКЛАДКА'!P472</f>
        <v>0</v>
      </c>
      <c r="M20" s="2535">
        <f>'12-18л. РАСКЛАДКА'!P532</f>
        <v>86.1</v>
      </c>
      <c r="N20" s="2674">
        <f t="shared" si="0"/>
        <v>277.2</v>
      </c>
      <c r="O20" s="1751">
        <f t="shared" si="1"/>
        <v>42.15384615384616</v>
      </c>
      <c r="P20" s="1477">
        <f t="shared" si="2"/>
        <v>195</v>
      </c>
      <c r="Q20" s="2549">
        <v>78</v>
      </c>
      <c r="R20" s="1824"/>
      <c r="S20" s="105"/>
      <c r="T20" s="105"/>
      <c r="U20" s="105"/>
      <c r="V20" s="646"/>
      <c r="W20" s="1001"/>
      <c r="X20" s="26"/>
      <c r="Y20" s="393"/>
      <c r="Z20" s="4"/>
      <c r="AA20" s="4"/>
      <c r="AB20" s="10"/>
      <c r="AD20" s="10"/>
      <c r="AE20" s="10"/>
      <c r="AF20" s="10"/>
      <c r="AG20" s="10"/>
      <c r="AH20" s="10"/>
      <c r="AI20" s="10"/>
    </row>
    <row r="21" spans="1:35">
      <c r="A21" s="495">
        <v>12</v>
      </c>
      <c r="B21" s="253" t="s">
        <v>130</v>
      </c>
      <c r="C21" s="2525">
        <v>13.25</v>
      </c>
      <c r="D21" s="2534">
        <f>'12-18л. РАСКЛАДКА'!P20</f>
        <v>0</v>
      </c>
      <c r="E21" s="670">
        <f>'12-18л. РАСКЛАДКА'!P75</f>
        <v>0</v>
      </c>
      <c r="F21" s="670">
        <f>'12-18л. РАСКЛАДКА'!P136</f>
        <v>0</v>
      </c>
      <c r="G21" s="670">
        <f>'12-18л. РАСКЛАДКА'!P197</f>
        <v>0</v>
      </c>
      <c r="H21" s="670">
        <f>'12-18л. РАСКЛАДКА'!P252</f>
        <v>65.900000000000006</v>
      </c>
      <c r="I21" s="670">
        <f>'12-18л. РАСКЛАДКА'!P310</f>
        <v>66.599999999999994</v>
      </c>
      <c r="J21" s="670">
        <f>'12-18л. РАСКЛАДКА'!P369</f>
        <v>0</v>
      </c>
      <c r="K21" s="670">
        <f>'12-18л. РАСКЛАДКА'!P418</f>
        <v>0</v>
      </c>
      <c r="L21" s="670">
        <f>'12-18л. РАСКЛАДКА'!P473</f>
        <v>0</v>
      </c>
      <c r="M21" s="2535">
        <f>'12-18л. РАСКЛАДКА'!P533</f>
        <v>0</v>
      </c>
      <c r="N21" s="2674">
        <f t="shared" si="0"/>
        <v>132.5</v>
      </c>
      <c r="O21" s="1751">
        <f t="shared" si="1"/>
        <v>0</v>
      </c>
      <c r="P21" s="1477">
        <f t="shared" si="2"/>
        <v>132.5</v>
      </c>
      <c r="Q21" s="2549">
        <v>53</v>
      </c>
      <c r="R21" s="1824"/>
      <c r="S21" s="105"/>
      <c r="T21" s="105"/>
      <c r="U21" s="105"/>
      <c r="V21" s="646"/>
      <c r="W21" s="1001"/>
      <c r="X21" s="26"/>
      <c r="Y21" s="393"/>
      <c r="Z21" s="4"/>
      <c r="AA21" s="4"/>
      <c r="AB21" s="10"/>
      <c r="AD21" s="10"/>
      <c r="AE21" s="10"/>
      <c r="AF21" s="10"/>
      <c r="AG21" s="10"/>
      <c r="AH21" s="10"/>
      <c r="AI21" s="10"/>
    </row>
    <row r="22" spans="1:35" ht="12.75" customHeight="1">
      <c r="A22" s="495">
        <v>13</v>
      </c>
      <c r="B22" s="253" t="s">
        <v>45</v>
      </c>
      <c r="C22" s="2525">
        <v>19.25</v>
      </c>
      <c r="D22" s="2534">
        <f>'12-18л. РАСКЛАДКА'!P21</f>
        <v>0</v>
      </c>
      <c r="E22" s="670">
        <f>'12-18л. РАСКЛАДКА'!P76</f>
        <v>0</v>
      </c>
      <c r="F22" s="670">
        <f>'12-18л. РАСКЛАДКА'!P137</f>
        <v>97.9</v>
      </c>
      <c r="G22" s="670">
        <f>'12-18л. РАСКЛАДКА'!P198</f>
        <v>0</v>
      </c>
      <c r="H22" s="670">
        <f>'12-18л. РАСКЛАДКА'!P253</f>
        <v>0</v>
      </c>
      <c r="I22" s="670">
        <f>'12-18л. РАСКЛАДКА'!P311</f>
        <v>0</v>
      </c>
      <c r="J22" s="670">
        <f>'12-18л. РАСКЛАДКА'!P370</f>
        <v>0</v>
      </c>
      <c r="K22" s="670">
        <f>'12-18л. РАСКЛАДКА'!P419</f>
        <v>94.6</v>
      </c>
      <c r="L22" s="670">
        <f>'12-18л. РАСКЛАДКА'!P474</f>
        <v>0</v>
      </c>
      <c r="M22" s="2535">
        <f>'12-18л. РАСКЛАДКА'!P534</f>
        <v>0</v>
      </c>
      <c r="N22" s="2674">
        <f t="shared" si="0"/>
        <v>192.5</v>
      </c>
      <c r="O22" s="1751">
        <f t="shared" si="1"/>
        <v>0</v>
      </c>
      <c r="P22" s="1477">
        <f t="shared" si="2"/>
        <v>192.5</v>
      </c>
      <c r="Q22" s="2549">
        <v>77</v>
      </c>
      <c r="R22" s="1824"/>
      <c r="S22" s="105"/>
      <c r="T22" s="105"/>
      <c r="U22" s="105"/>
      <c r="V22" s="646"/>
      <c r="W22" s="1001"/>
      <c r="X22" s="26"/>
      <c r="Y22" s="393"/>
      <c r="Z22" s="4"/>
      <c r="AA22" s="4"/>
      <c r="AB22" s="10"/>
      <c r="AD22" s="10"/>
      <c r="AE22" s="10"/>
      <c r="AF22" s="10"/>
      <c r="AG22" s="10"/>
      <c r="AH22" s="10"/>
      <c r="AI22" s="10"/>
    </row>
    <row r="23" spans="1:35" ht="13.5" customHeight="1">
      <c r="A23" s="495">
        <v>14</v>
      </c>
      <c r="B23" s="253" t="s">
        <v>131</v>
      </c>
      <c r="C23" s="2525">
        <v>10</v>
      </c>
      <c r="D23" s="2534">
        <f>'12-18л. РАСКЛАДКА'!P22</f>
        <v>0</v>
      </c>
      <c r="E23" s="670">
        <f>'12-18л. РАСКЛАДКА'!P77</f>
        <v>0</v>
      </c>
      <c r="F23" s="670">
        <f>'12-18л. РАСКЛАДКА'!P138</f>
        <v>0</v>
      </c>
      <c r="G23" s="670">
        <f>'12-18л. РАСКЛАДКА'!P199</f>
        <v>0</v>
      </c>
      <c r="H23" s="670">
        <f>'12-18л. РАСКЛАДКА'!P254</f>
        <v>0</v>
      </c>
      <c r="I23" s="670">
        <f>'12-18л. РАСКЛАДКА'!P312</f>
        <v>0</v>
      </c>
      <c r="J23" s="670">
        <f>'12-18л. РАСКЛАДКА'!P371</f>
        <v>0</v>
      </c>
      <c r="K23" s="670">
        <f>'12-18л. РАСКЛАДКА'!P420</f>
        <v>0</v>
      </c>
      <c r="L23" s="670">
        <f>'12-18л. РАСКЛАДКА'!P475</f>
        <v>0</v>
      </c>
      <c r="M23" s="2535">
        <f>'12-18л. РАСКЛАДКА'!P535</f>
        <v>0</v>
      </c>
      <c r="N23" s="2674">
        <f t="shared" si="0"/>
        <v>0</v>
      </c>
      <c r="O23" s="1751">
        <f t="shared" si="1"/>
        <v>-100</v>
      </c>
      <c r="P23" s="1477">
        <f t="shared" si="2"/>
        <v>100</v>
      </c>
      <c r="Q23" s="2549">
        <v>40</v>
      </c>
      <c r="R23" s="1824"/>
      <c r="S23" s="105"/>
      <c r="T23" s="105"/>
      <c r="U23" s="105"/>
      <c r="V23" s="646"/>
      <c r="W23" s="1001"/>
      <c r="X23" s="26"/>
      <c r="Y23" s="393"/>
      <c r="Z23" s="4"/>
      <c r="AA23" s="4"/>
      <c r="AB23" s="10"/>
      <c r="AD23" s="10"/>
      <c r="AE23" s="10"/>
      <c r="AF23" s="10"/>
      <c r="AG23" s="10"/>
      <c r="AH23" s="10"/>
      <c r="AI23" s="10"/>
    </row>
    <row r="24" spans="1:35" ht="12" customHeight="1">
      <c r="A24" s="495">
        <v>15</v>
      </c>
      <c r="B24" s="253" t="s">
        <v>261</v>
      </c>
      <c r="C24" s="2525">
        <v>87.5</v>
      </c>
      <c r="D24" s="2534">
        <f>'12-18л. РАСКЛАДКА'!P23</f>
        <v>186.69</v>
      </c>
      <c r="E24" s="670">
        <f>'12-18л. РАСКЛАДКА'!P78</f>
        <v>0</v>
      </c>
      <c r="F24" s="670">
        <f>'12-18л. РАСКЛАДКА'!P139</f>
        <v>27.95</v>
      </c>
      <c r="G24" s="670">
        <f>'12-18л. РАСКЛАДКА'!P200</f>
        <v>37</v>
      </c>
      <c r="H24" s="670">
        <f>'12-18л. РАСКЛАДКА'!P255</f>
        <v>11.36</v>
      </c>
      <c r="I24" s="670">
        <f>'12-18л. РАСКЛАДКА'!P313</f>
        <v>230</v>
      </c>
      <c r="J24" s="670">
        <f>'12-18л. РАСКЛАДКА'!P372</f>
        <v>23.1</v>
      </c>
      <c r="K24" s="670">
        <f>'12-18л. РАСКЛАДКА'!P421</f>
        <v>24.5</v>
      </c>
      <c r="L24" s="670">
        <f>'12-18л. РАСКЛАДКА'!P476</f>
        <v>320.39999999999998</v>
      </c>
      <c r="M24" s="2535">
        <f>'12-18л. РАСКЛАДКА'!P536</f>
        <v>0</v>
      </c>
      <c r="N24" s="2674">
        <f t="shared" si="0"/>
        <v>861</v>
      </c>
      <c r="O24" s="1751">
        <f t="shared" si="1"/>
        <v>-1.5999999999999943</v>
      </c>
      <c r="P24" s="1477">
        <f t="shared" si="2"/>
        <v>875</v>
      </c>
      <c r="Q24" s="2549">
        <v>350</v>
      </c>
      <c r="R24" s="1824"/>
      <c r="S24" s="105"/>
      <c r="T24" s="105"/>
      <c r="U24" s="105"/>
      <c r="V24" s="646"/>
      <c r="W24" s="1001"/>
      <c r="X24" s="26"/>
      <c r="Y24" s="393"/>
      <c r="Z24" s="4"/>
      <c r="AA24" s="4"/>
      <c r="AB24" s="10"/>
      <c r="AD24" s="10"/>
      <c r="AE24" s="10"/>
      <c r="AF24" s="10"/>
      <c r="AG24" s="105"/>
      <c r="AH24" s="10"/>
      <c r="AI24" s="10"/>
    </row>
    <row r="25" spans="1:35" ht="14.25" customHeight="1">
      <c r="A25" s="495">
        <v>16</v>
      </c>
      <c r="B25" s="253" t="s">
        <v>262</v>
      </c>
      <c r="C25" s="2525">
        <v>45</v>
      </c>
      <c r="D25" s="2540">
        <f>'12-18л. РАСКЛАДКА'!P24</f>
        <v>0</v>
      </c>
      <c r="E25" s="671">
        <f>'12-18л. РАСКЛАДКА'!P79</f>
        <v>0</v>
      </c>
      <c r="F25" s="672">
        <f>'12-18л. РАСКЛАДКА'!P140</f>
        <v>0</v>
      </c>
      <c r="G25" s="670">
        <f>'12-18л. РАСКЛАДКА'!P201</f>
        <v>0</v>
      </c>
      <c r="H25" s="673">
        <f>'12-18л. РАСКЛАДКА'!P256</f>
        <v>0</v>
      </c>
      <c r="I25" s="670">
        <f>'12-18л. РАСКЛАДКА'!P314</f>
        <v>0</v>
      </c>
      <c r="J25" s="673">
        <f>'12-18л. РАСКЛАДКА'!P373</f>
        <v>0</v>
      </c>
      <c r="K25" s="671">
        <f>'12-18л. РАСКЛАДКА'!P422</f>
        <v>0</v>
      </c>
      <c r="L25" s="671">
        <f>'12-18л. РАСКЛАДКА'!P477</f>
        <v>0</v>
      </c>
      <c r="M25" s="2541">
        <f>'12-18л. РАСКЛАДКА'!P537</f>
        <v>0</v>
      </c>
      <c r="N25" s="2674">
        <f t="shared" si="0"/>
        <v>0</v>
      </c>
      <c r="O25" s="1751">
        <f t="shared" si="1"/>
        <v>-100</v>
      </c>
      <c r="P25" s="1477">
        <f t="shared" si="2"/>
        <v>450</v>
      </c>
      <c r="Q25" s="2549">
        <v>180</v>
      </c>
      <c r="R25" s="1824"/>
      <c r="S25" s="105"/>
      <c r="T25" s="105"/>
      <c r="U25" s="105"/>
      <c r="V25" s="646"/>
      <c r="W25" s="649"/>
      <c r="X25" s="650"/>
      <c r="Y25" s="393"/>
      <c r="Z25" s="4"/>
      <c r="AA25" s="4"/>
      <c r="AB25" s="10"/>
      <c r="AD25" s="10"/>
      <c r="AE25" s="682"/>
      <c r="AF25" s="10"/>
      <c r="AG25" s="228"/>
      <c r="AH25" s="10"/>
      <c r="AI25" s="10"/>
    </row>
    <row r="26" spans="1:35">
      <c r="A26" s="495">
        <v>17</v>
      </c>
      <c r="B26" s="253" t="s">
        <v>263</v>
      </c>
      <c r="C26" s="2525">
        <v>15</v>
      </c>
      <c r="D26" s="2540">
        <f>'12-18л. РАСКЛАДКА'!P25</f>
        <v>0</v>
      </c>
      <c r="E26" s="671">
        <f>'12-18л. РАСКЛАДКА'!P80</f>
        <v>0</v>
      </c>
      <c r="F26" s="672">
        <f>'12-18л. РАСКЛАДКА'!P141</f>
        <v>0</v>
      </c>
      <c r="G26" s="670">
        <f>'12-18л. РАСКЛАДКА'!P202</f>
        <v>150</v>
      </c>
      <c r="H26" s="673">
        <f>'12-18л. РАСКЛАДКА'!P257</f>
        <v>0</v>
      </c>
      <c r="I26" s="670">
        <f>'12-18л. РАСКЛАДКА'!P315</f>
        <v>0</v>
      </c>
      <c r="J26" s="673">
        <f>'12-18л. РАСКЛАДКА'!P374</f>
        <v>0</v>
      </c>
      <c r="K26" s="671">
        <f>'12-18л. РАСКЛАДКА'!P423</f>
        <v>0</v>
      </c>
      <c r="L26" s="671">
        <f>'12-18л. РАСКЛАДКА'!P478</f>
        <v>0</v>
      </c>
      <c r="M26" s="2541">
        <f>'12-18л. РАСКЛАДКА'!P538</f>
        <v>0</v>
      </c>
      <c r="N26" s="2674">
        <f t="shared" si="0"/>
        <v>150</v>
      </c>
      <c r="O26" s="1751">
        <f t="shared" si="1"/>
        <v>0</v>
      </c>
      <c r="P26" s="1477">
        <f t="shared" si="2"/>
        <v>150</v>
      </c>
      <c r="Q26" s="2549">
        <v>60</v>
      </c>
      <c r="R26" s="1824"/>
      <c r="S26" s="105"/>
      <c r="T26" s="105"/>
      <c r="U26" s="105"/>
      <c r="V26" s="646"/>
      <c r="W26" s="1001"/>
      <c r="X26" s="88"/>
      <c r="Y26" s="393"/>
      <c r="Z26" s="4"/>
      <c r="AA26" s="4"/>
      <c r="AB26" s="10"/>
      <c r="AD26" s="10"/>
      <c r="AE26" s="10"/>
      <c r="AF26" s="10"/>
      <c r="AG26" s="10"/>
      <c r="AH26" s="10"/>
      <c r="AI26" s="10"/>
    </row>
    <row r="27" spans="1:35">
      <c r="A27" s="495">
        <v>18</v>
      </c>
      <c r="B27" s="253" t="s">
        <v>46</v>
      </c>
      <c r="C27" s="2525">
        <v>3.75</v>
      </c>
      <c r="D27" s="2540">
        <f>'12-18л. РАСКЛАДКА'!P26</f>
        <v>0</v>
      </c>
      <c r="E27" s="671">
        <f>'12-18л. РАСКЛАДКА'!P81</f>
        <v>0</v>
      </c>
      <c r="F27" s="672">
        <f>'12-18л. РАСКЛАДКА'!P142</f>
        <v>0</v>
      </c>
      <c r="G27" s="670">
        <f>'12-18л. РАСКЛАДКА'!P203</f>
        <v>0</v>
      </c>
      <c r="H27" s="673">
        <f>'12-18л. РАСКЛАДКА'!P258</f>
        <v>0</v>
      </c>
      <c r="I27" s="670">
        <f>'12-18л. РАСКЛАДКА'!P316</f>
        <v>17.5</v>
      </c>
      <c r="J27" s="673">
        <f>'12-18л. РАСКЛАДКА'!P375</f>
        <v>0</v>
      </c>
      <c r="K27" s="671">
        <f>'12-18л. РАСКЛАДКА'!P424</f>
        <v>0</v>
      </c>
      <c r="L27" s="671">
        <f>'12-18л. РАСКЛАДКА'!P479</f>
        <v>25</v>
      </c>
      <c r="M27" s="2541">
        <f>'12-18л. РАСКЛАДКА'!P539</f>
        <v>0</v>
      </c>
      <c r="N27" s="2674">
        <f t="shared" si="0"/>
        <v>42.5</v>
      </c>
      <c r="O27" s="1751">
        <f t="shared" si="1"/>
        <v>13.333333333333329</v>
      </c>
      <c r="P27" s="1477">
        <f t="shared" si="2"/>
        <v>37.5</v>
      </c>
      <c r="Q27" s="2549">
        <v>15</v>
      </c>
      <c r="R27" s="1824"/>
      <c r="S27" s="105"/>
      <c r="T27" s="105"/>
      <c r="U27" s="105"/>
      <c r="V27" s="646"/>
      <c r="W27" s="1001"/>
      <c r="X27" s="88"/>
      <c r="Y27" s="393"/>
      <c r="Z27" s="4"/>
      <c r="AA27" s="4"/>
      <c r="AB27" s="10"/>
      <c r="AD27" s="10"/>
      <c r="AE27" s="10"/>
      <c r="AF27" s="10"/>
      <c r="AG27" s="10"/>
      <c r="AH27" s="10"/>
      <c r="AI27" s="10"/>
    </row>
    <row r="28" spans="1:35">
      <c r="A28" s="495">
        <v>19</v>
      </c>
      <c r="B28" s="253" t="s">
        <v>264</v>
      </c>
      <c r="C28" s="2525">
        <v>2.5</v>
      </c>
      <c r="D28" s="2540">
        <f>'12-18л. РАСКЛАДКА'!P27</f>
        <v>0</v>
      </c>
      <c r="E28" s="671">
        <f>'12-18л. РАСКЛАДКА'!P82</f>
        <v>0</v>
      </c>
      <c r="F28" s="672">
        <f>'12-18л. РАСКЛАДКА'!P143</f>
        <v>1.35</v>
      </c>
      <c r="G28" s="670">
        <f>'12-18л. РАСКЛАДКА'!P204</f>
        <v>6.52</v>
      </c>
      <c r="H28" s="673">
        <f>'12-18л. РАСКЛАДКА'!P259</f>
        <v>8.75</v>
      </c>
      <c r="I28" s="670">
        <f>'12-18л. РАСКЛАДКА'!P317</f>
        <v>0</v>
      </c>
      <c r="J28" s="673">
        <f>'12-18л. РАСКЛАДКА'!P376</f>
        <v>6.9</v>
      </c>
      <c r="K28" s="671">
        <f>'12-18л. РАСКЛАДКА'!P425</f>
        <v>4.9000000000000004</v>
      </c>
      <c r="L28" s="671">
        <f>'12-18л. РАСКЛАДКА'!P480</f>
        <v>0</v>
      </c>
      <c r="M28" s="2541">
        <f>'12-18л. РАСКЛАДКА'!P540</f>
        <v>0</v>
      </c>
      <c r="N28" s="2674">
        <f t="shared" si="0"/>
        <v>28.419999999999995</v>
      </c>
      <c r="O28" s="1751">
        <f t="shared" si="1"/>
        <v>13.679999999999978</v>
      </c>
      <c r="P28" s="1477">
        <f t="shared" si="2"/>
        <v>25</v>
      </c>
      <c r="Q28" s="2549">
        <v>10</v>
      </c>
      <c r="R28" s="1824"/>
      <c r="S28" s="105"/>
      <c r="T28" s="105"/>
      <c r="U28" s="105"/>
      <c r="V28" s="646"/>
      <c r="W28" s="1001"/>
      <c r="X28" s="88"/>
      <c r="Y28" s="393"/>
      <c r="Z28" s="4"/>
      <c r="AA28" s="4"/>
      <c r="AB28" s="10"/>
      <c r="AD28" s="10"/>
      <c r="AE28" s="10"/>
      <c r="AF28" s="10"/>
      <c r="AG28" s="10"/>
      <c r="AH28" s="10"/>
      <c r="AI28" s="10"/>
    </row>
    <row r="29" spans="1:35">
      <c r="A29" s="495">
        <v>20</v>
      </c>
      <c r="B29" s="253" t="s">
        <v>47</v>
      </c>
      <c r="C29" s="2525">
        <v>8.75</v>
      </c>
      <c r="D29" s="2540">
        <f>'12-18л. РАСКЛАДКА'!P28</f>
        <v>12.3</v>
      </c>
      <c r="E29" s="671">
        <f>'12-18л. РАСКЛАДКА'!P83</f>
        <v>0</v>
      </c>
      <c r="F29" s="672">
        <f>'12-18л. РАСКЛАДКА'!P144</f>
        <v>7.6899999999999995</v>
      </c>
      <c r="G29" s="670">
        <f>'12-18л. РАСКЛАДКА'!P205</f>
        <v>16.52</v>
      </c>
      <c r="H29" s="673">
        <f>'12-18л. РАСКЛАДКА'!P260</f>
        <v>10</v>
      </c>
      <c r="I29" s="670">
        <f>'12-18л. РАСКЛАДКА'!P318</f>
        <v>6.1899999999999995</v>
      </c>
      <c r="J29" s="673">
        <f>'12-18л. РАСКЛАДКА'!P377</f>
        <v>7.9</v>
      </c>
      <c r="K29" s="671">
        <f>'12-18л. РАСКЛАДКА'!P426</f>
        <v>4.3</v>
      </c>
      <c r="L29" s="671">
        <f>'12-18л. РАСКЛАДКА'!P481</f>
        <v>20</v>
      </c>
      <c r="M29" s="2541">
        <f>'12-18л. РАСКЛАДКА'!P541</f>
        <v>0</v>
      </c>
      <c r="N29" s="2674">
        <f t="shared" si="0"/>
        <v>84.9</v>
      </c>
      <c r="O29" s="1751">
        <f t="shared" si="1"/>
        <v>-2.9714285714285751</v>
      </c>
      <c r="P29" s="1477">
        <f t="shared" si="2"/>
        <v>87.5</v>
      </c>
      <c r="Q29" s="2549">
        <v>35</v>
      </c>
      <c r="R29" s="1824"/>
      <c r="S29" s="105"/>
      <c r="T29" s="105"/>
      <c r="U29" s="105"/>
      <c r="V29" s="646"/>
      <c r="W29" s="1001"/>
      <c r="X29" s="88"/>
      <c r="Y29" s="393"/>
      <c r="Z29" s="4"/>
      <c r="AA29" s="4"/>
      <c r="AB29" s="10"/>
      <c r="AD29" s="10"/>
      <c r="AE29" s="10"/>
      <c r="AF29" s="10"/>
      <c r="AG29" s="10"/>
      <c r="AH29" s="10"/>
      <c r="AI29" s="10"/>
    </row>
    <row r="30" spans="1:35">
      <c r="A30" s="495">
        <v>21</v>
      </c>
      <c r="B30" s="253" t="s">
        <v>48</v>
      </c>
      <c r="C30" s="2525">
        <v>4.5</v>
      </c>
      <c r="D30" s="2540">
        <f>'12-18л. РАСКЛАДКА'!P29</f>
        <v>0</v>
      </c>
      <c r="E30" s="671">
        <f>'12-18л. РАСКЛАДКА'!P84</f>
        <v>8.65</v>
      </c>
      <c r="F30" s="672">
        <f>'12-18л. РАСКЛАДКА'!P145</f>
        <v>5.15</v>
      </c>
      <c r="G30" s="670">
        <f>'12-18л. РАСКЛАДКА'!P206</f>
        <v>0</v>
      </c>
      <c r="H30" s="673">
        <f>'12-18л. РАСКЛАДКА'!P261</f>
        <v>8.1999999999999993</v>
      </c>
      <c r="I30" s="670">
        <f>'12-18л. РАСКЛАДКА'!P319</f>
        <v>0</v>
      </c>
      <c r="J30" s="673">
        <f>'12-18л. РАСКЛАДКА'!P378</f>
        <v>0</v>
      </c>
      <c r="K30" s="671">
        <f>'12-18л. РАСКЛАДКА'!P427</f>
        <v>12.8</v>
      </c>
      <c r="L30" s="671">
        <f>'12-18л. РАСКЛАДКА'!P482</f>
        <v>0</v>
      </c>
      <c r="M30" s="2541">
        <f>'12-18л. РАСКЛАДКА'!P542</f>
        <v>10.199999999999999</v>
      </c>
      <c r="N30" s="2677">
        <f>D30+E30+F30+G30+H30+I30+J30+K30+L30+M30</f>
        <v>45</v>
      </c>
      <c r="O30" s="1751">
        <f t="shared" si="1"/>
        <v>0</v>
      </c>
      <c r="P30" s="1477">
        <f t="shared" si="2"/>
        <v>45</v>
      </c>
      <c r="Q30" s="2549">
        <v>18</v>
      </c>
      <c r="R30" s="1824"/>
      <c r="S30" s="105"/>
      <c r="T30" s="105"/>
      <c r="U30" s="105"/>
      <c r="V30" s="646"/>
      <c r="W30" s="1001"/>
      <c r="X30" s="88"/>
      <c r="Y30" s="393"/>
      <c r="Z30" s="4"/>
      <c r="AA30" s="4"/>
      <c r="AB30" s="10"/>
    </row>
    <row r="31" spans="1:35" ht="12" customHeight="1">
      <c r="A31" s="495">
        <v>22</v>
      </c>
      <c r="B31" s="253" t="s">
        <v>265</v>
      </c>
      <c r="C31" s="2525">
        <v>10</v>
      </c>
      <c r="D31" s="2540">
        <f>'12-18л. РАСКЛАДКА'!P30</f>
        <v>0</v>
      </c>
      <c r="E31" s="671">
        <f>'12-18л. РАСКЛАДКА'!P85</f>
        <v>0</v>
      </c>
      <c r="F31" s="672">
        <f>'12-18л. РАСКЛАДКА'!P146</f>
        <v>0.92</v>
      </c>
      <c r="G31" s="670">
        <f>'12-18л. РАСКЛАДКА'!P207</f>
        <v>6.52</v>
      </c>
      <c r="H31" s="673">
        <f>'12-18л. РАСКЛАДКА'!P262</f>
        <v>0.2</v>
      </c>
      <c r="I31" s="670">
        <f>'12-18л. РАСКЛАДКА'!P320</f>
        <v>86.46</v>
      </c>
      <c r="J31" s="673">
        <f>'12-18л. РАСКЛАДКА'!P379</f>
        <v>0</v>
      </c>
      <c r="K31" s="671">
        <f>'12-18л. РАСКЛАДКА'!P428</f>
        <v>4</v>
      </c>
      <c r="L31" s="671">
        <f>'12-18л. РАСКЛАДКА'!P483</f>
        <v>0</v>
      </c>
      <c r="M31" s="2541">
        <f>'12-18л. РАСКЛАДКА'!P543</f>
        <v>0</v>
      </c>
      <c r="N31" s="2674">
        <f t="shared" si="0"/>
        <v>98.1</v>
      </c>
      <c r="O31" s="1751">
        <f t="shared" si="1"/>
        <v>-1.9000000000000057</v>
      </c>
      <c r="P31" s="1477">
        <f t="shared" si="2"/>
        <v>100</v>
      </c>
      <c r="Q31" s="2549">
        <v>40</v>
      </c>
      <c r="R31" s="1824"/>
      <c r="S31" s="105"/>
      <c r="T31" s="105"/>
      <c r="U31" s="105"/>
      <c r="V31" s="646"/>
      <c r="W31" s="1001"/>
      <c r="X31" s="88"/>
      <c r="Y31" s="393"/>
      <c r="Z31" s="4"/>
      <c r="AA31" s="4"/>
      <c r="AB31" s="10"/>
    </row>
    <row r="32" spans="1:35" ht="13.5" customHeight="1">
      <c r="A32" s="495">
        <v>23</v>
      </c>
      <c r="B32" s="253" t="s">
        <v>49</v>
      </c>
      <c r="C32" s="2525">
        <v>8.75</v>
      </c>
      <c r="D32" s="2540">
        <f>'12-18л. РАСКЛАДКА'!P31</f>
        <v>13</v>
      </c>
      <c r="E32" s="671">
        <f>'12-18л. РАСКЛАДКА'!P86</f>
        <v>10</v>
      </c>
      <c r="F32" s="672">
        <f>'12-18л. РАСКЛАДКА'!P147</f>
        <v>7</v>
      </c>
      <c r="G32" s="670">
        <f>'12-18л. РАСКЛАДКА'!P208</f>
        <v>20</v>
      </c>
      <c r="H32" s="673">
        <f>'12-18л. РАСКЛАДКА'!P263</f>
        <v>4</v>
      </c>
      <c r="I32" s="670">
        <f>'12-18л. РАСКЛАДКА'!P321</f>
        <v>9</v>
      </c>
      <c r="J32" s="673">
        <f>'12-18л. РАСКЛАДКА'!P380</f>
        <v>10</v>
      </c>
      <c r="K32" s="671">
        <f>'12-18л. РАСКЛАДКА'!P429</f>
        <v>2.1</v>
      </c>
      <c r="L32" s="671">
        <f>'12-18л. РАСКЛАДКА'!P484</f>
        <v>15.2</v>
      </c>
      <c r="M32" s="2541">
        <f>'12-18л. РАСКЛАДКА'!P544</f>
        <v>7</v>
      </c>
      <c r="N32" s="2674">
        <f t="shared" si="0"/>
        <v>97.3</v>
      </c>
      <c r="O32" s="1751">
        <f t="shared" si="1"/>
        <v>11.200000000000003</v>
      </c>
      <c r="P32" s="1477">
        <f t="shared" si="2"/>
        <v>87.5</v>
      </c>
      <c r="Q32" s="2549">
        <v>35</v>
      </c>
      <c r="R32" s="1824"/>
      <c r="S32" s="105"/>
      <c r="T32" s="105"/>
      <c r="U32" s="105"/>
      <c r="V32" s="646"/>
      <c r="W32" s="1001"/>
      <c r="X32" s="88"/>
      <c r="Y32" s="393"/>
      <c r="Z32" s="4"/>
      <c r="AA32" s="4"/>
      <c r="AB32" s="10"/>
    </row>
    <row r="33" spans="1:28" ht="12.75" customHeight="1">
      <c r="A33" s="495">
        <v>24</v>
      </c>
      <c r="B33" s="253" t="s">
        <v>50</v>
      </c>
      <c r="C33" s="2525">
        <v>3.75</v>
      </c>
      <c r="D33" s="2540">
        <f>'12-18л. РАСКЛАДКА'!P32</f>
        <v>30</v>
      </c>
      <c r="E33" s="671">
        <f>'12-18л. РАСКЛАДКА'!P87</f>
        <v>0</v>
      </c>
      <c r="F33" s="672">
        <f>'12-18л. РАСКЛАДКА'!P148</f>
        <v>0</v>
      </c>
      <c r="G33" s="670">
        <f>'12-18л. РАСКЛАДКА'!P209</f>
        <v>0</v>
      </c>
      <c r="H33" s="673">
        <f>'12-18л. РАСКЛАДКА'!P264</f>
        <v>0</v>
      </c>
      <c r="I33" s="670">
        <f>'12-18л. РАСКЛАДКА'!P322</f>
        <v>0</v>
      </c>
      <c r="J33" s="673">
        <f>'12-18л. РАСКЛАДКА'!P381</f>
        <v>0</v>
      </c>
      <c r="K33" s="671">
        <f>'12-18л. РАСКЛАДКА'!P430</f>
        <v>0</v>
      </c>
      <c r="L33" s="671">
        <f>'12-18л. РАСКЛАДКА'!P485</f>
        <v>0</v>
      </c>
      <c r="M33" s="2541">
        <f>'12-18л. РАСКЛАДКА'!P545</f>
        <v>0</v>
      </c>
      <c r="N33" s="2674">
        <f t="shared" si="0"/>
        <v>30</v>
      </c>
      <c r="O33" s="1751">
        <f t="shared" si="1"/>
        <v>-20</v>
      </c>
      <c r="P33" s="1477">
        <f t="shared" si="2"/>
        <v>37.5</v>
      </c>
      <c r="Q33" s="2549">
        <v>15</v>
      </c>
      <c r="R33" s="2788"/>
      <c r="S33" s="105"/>
      <c r="T33" s="105"/>
      <c r="U33" s="105"/>
      <c r="V33" s="646"/>
      <c r="W33" s="1001"/>
      <c r="X33" s="88"/>
      <c r="Y33" s="393"/>
      <c r="Z33" s="4"/>
      <c r="AA33" s="4"/>
      <c r="AB33" s="10"/>
    </row>
    <row r="34" spans="1:28" ht="12" customHeight="1">
      <c r="A34" s="495">
        <v>25</v>
      </c>
      <c r="B34" s="253" t="s">
        <v>51</v>
      </c>
      <c r="C34" s="2525">
        <v>0.5</v>
      </c>
      <c r="D34" s="2540">
        <f>'12-18л. РАСКЛАДКА'!P33</f>
        <v>1</v>
      </c>
      <c r="E34" s="671">
        <f>'12-18л. РАСКЛАДКА'!P88</f>
        <v>0</v>
      </c>
      <c r="F34" s="672">
        <f>'12-18л. РАСКЛАДКА'!P149</f>
        <v>0</v>
      </c>
      <c r="G34" s="670">
        <f>'12-18л. РАСКЛАДКА'!P210</f>
        <v>1</v>
      </c>
      <c r="H34" s="673">
        <f>'12-18л. РАСКЛАДКА'!P265</f>
        <v>0</v>
      </c>
      <c r="I34" s="670">
        <f>'12-18л. РАСКЛАДКА'!P323</f>
        <v>0</v>
      </c>
      <c r="J34" s="673">
        <f>'12-18л. РАСКЛАДКА'!P382</f>
        <v>0</v>
      </c>
      <c r="K34" s="671">
        <f>'12-18л. РАСКЛАДКА'!P431</f>
        <v>0</v>
      </c>
      <c r="L34" s="671">
        <f>'12-18л. РАСКЛАДКА'!P486</f>
        <v>0</v>
      </c>
      <c r="M34" s="2541">
        <f>'12-18л. РАСКЛАДКА'!P546</f>
        <v>1</v>
      </c>
      <c r="N34" s="2674">
        <f t="shared" si="0"/>
        <v>3</v>
      </c>
      <c r="O34" s="1751">
        <f t="shared" si="1"/>
        <v>-40</v>
      </c>
      <c r="P34" s="1477">
        <f t="shared" si="2"/>
        <v>5</v>
      </c>
      <c r="Q34" s="2549">
        <v>2</v>
      </c>
      <c r="R34" s="2788"/>
      <c r="S34" s="105"/>
      <c r="T34" s="105"/>
      <c r="U34" s="105"/>
      <c r="V34" s="646"/>
      <c r="W34" s="649"/>
      <c r="X34" s="658"/>
      <c r="Y34" s="393"/>
      <c r="Z34" s="4"/>
      <c r="AA34" s="4"/>
      <c r="AB34" s="10"/>
    </row>
    <row r="35" spans="1:28" ht="15.75" customHeight="1">
      <c r="A35" s="495">
        <v>26</v>
      </c>
      <c r="B35" s="253" t="s">
        <v>266</v>
      </c>
      <c r="C35" s="2525">
        <v>0.3</v>
      </c>
      <c r="D35" s="2540">
        <f>'12-18л. РАСКЛАДКА'!P34</f>
        <v>0</v>
      </c>
      <c r="E35" s="671">
        <f>'12-18л. РАСКЛАДКА'!P89</f>
        <v>0</v>
      </c>
      <c r="F35" s="672">
        <f>'12-18л. РАСКЛАДКА'!P150</f>
        <v>0</v>
      </c>
      <c r="G35" s="670">
        <f>'12-18л. РАСКЛАДКА'!P211</f>
        <v>0</v>
      </c>
      <c r="H35" s="673">
        <f>'12-18л. РАСКЛАДКА'!P266</f>
        <v>0</v>
      </c>
      <c r="I35" s="670">
        <f>'12-18л. РАСКЛАДКА'!P324</f>
        <v>0</v>
      </c>
      <c r="J35" s="673">
        <f>'12-18л. РАСКЛАДКА'!P383</f>
        <v>0</v>
      </c>
      <c r="K35" s="671">
        <f>'12-18л. РАСКЛАДКА'!P432</f>
        <v>0</v>
      </c>
      <c r="L35" s="671">
        <f>'12-18л. РАСКЛАДКА'!P487</f>
        <v>2.8</v>
      </c>
      <c r="M35" s="2541">
        <f>'12-18л. РАСКЛАДКА'!P547</f>
        <v>0</v>
      </c>
      <c r="N35" s="2674">
        <f t="shared" si="0"/>
        <v>2.8</v>
      </c>
      <c r="O35" s="1751">
        <f t="shared" si="1"/>
        <v>-6.6666666666666714</v>
      </c>
      <c r="P35" s="1477">
        <f t="shared" si="2"/>
        <v>3</v>
      </c>
      <c r="Q35" s="2549">
        <v>1.2</v>
      </c>
      <c r="R35" s="2788"/>
      <c r="S35" s="105"/>
      <c r="T35" s="105"/>
      <c r="U35" s="105"/>
      <c r="V35" s="646"/>
      <c r="W35" s="1001"/>
      <c r="X35" s="88"/>
      <c r="Y35" s="393"/>
      <c r="Z35" s="4"/>
      <c r="AA35" s="4"/>
      <c r="AB35" s="10"/>
    </row>
    <row r="36" spans="1:28" ht="12" customHeight="1">
      <c r="A36" s="495">
        <v>27</v>
      </c>
      <c r="B36" s="253" t="s">
        <v>132</v>
      </c>
      <c r="C36" s="2525">
        <v>0.5</v>
      </c>
      <c r="D36" s="2540">
        <f>'12-18л. РАСКЛАДКА'!P35</f>
        <v>0</v>
      </c>
      <c r="E36" s="671">
        <f>'12-18л. РАСКЛАДКА'!P90</f>
        <v>0</v>
      </c>
      <c r="F36" s="672">
        <f>'12-18л. РАСКЛАДКА'!P151</f>
        <v>0</v>
      </c>
      <c r="G36" s="670">
        <f>'12-18л. РАСКЛАДКА'!P212</f>
        <v>0</v>
      </c>
      <c r="H36" s="673">
        <f>'12-18л. РАСКЛАДКА'!P267</f>
        <v>0</v>
      </c>
      <c r="I36" s="670">
        <f>'12-18л. РАСКЛАДКА'!P325</f>
        <v>3.5</v>
      </c>
      <c r="J36" s="673">
        <f>'12-18л. РАСКЛАДКА'!P384</f>
        <v>0</v>
      </c>
      <c r="K36" s="671">
        <f>'12-18л. РАСКЛАДКА'!P433</f>
        <v>0</v>
      </c>
      <c r="L36" s="671">
        <f>'12-18л. РАСКЛАДКА'!P488</f>
        <v>0</v>
      </c>
      <c r="M36" s="2541">
        <f>'12-18л. РАСКЛАДКА'!P548</f>
        <v>0</v>
      </c>
      <c r="N36" s="2674">
        <f t="shared" si="0"/>
        <v>3.5</v>
      </c>
      <c r="O36" s="1751">
        <f t="shared" si="1"/>
        <v>-30</v>
      </c>
      <c r="P36" s="1477">
        <f t="shared" si="2"/>
        <v>5</v>
      </c>
      <c r="Q36" s="2549">
        <v>2</v>
      </c>
      <c r="R36" s="2788"/>
      <c r="S36" s="105"/>
      <c r="T36" s="105"/>
      <c r="U36" s="105"/>
      <c r="V36" s="646"/>
      <c r="W36" s="644"/>
      <c r="X36" s="1481"/>
      <c r="Y36" s="393"/>
      <c r="Z36" s="4"/>
      <c r="AA36" s="4"/>
      <c r="AB36" s="10"/>
    </row>
    <row r="37" spans="1:28" ht="10.5" customHeight="1">
      <c r="A37" s="495">
        <v>28</v>
      </c>
      <c r="B37" s="253" t="s">
        <v>52</v>
      </c>
      <c r="C37" s="2525">
        <v>7.4999999999999997E-2</v>
      </c>
      <c r="D37" s="2540">
        <f>'12-18л. РАСКЛАДКА'!P36</f>
        <v>0</v>
      </c>
      <c r="E37" s="671">
        <f>'12-18л. РАСКЛАДКА'!P91</f>
        <v>0</v>
      </c>
      <c r="F37" s="672">
        <f>'12-18л. РАСКЛАДКА'!P152</f>
        <v>0</v>
      </c>
      <c r="G37" s="670">
        <f>'12-18л. РАСКЛАДКА'!P213</f>
        <v>0</v>
      </c>
      <c r="H37" s="673">
        <f>'12-18л. РАСКЛАДКА'!P268</f>
        <v>0</v>
      </c>
      <c r="I37" s="670">
        <f>'12-18л. РАСКЛАДКА'!P326</f>
        <v>0</v>
      </c>
      <c r="J37" s="673">
        <f>'12-18л. РАСКЛАДКА'!P385</f>
        <v>0</v>
      </c>
      <c r="K37" s="671">
        <f>'12-18л. РАСКЛАДКА'!P434</f>
        <v>0</v>
      </c>
      <c r="L37" s="671">
        <f>'12-18л. РАСКЛАДКА'!P489</f>
        <v>0</v>
      </c>
      <c r="M37" s="2541">
        <f>'12-18л. РАСКЛАДКА'!P549</f>
        <v>0</v>
      </c>
      <c r="N37" s="2674">
        <f t="shared" si="0"/>
        <v>0</v>
      </c>
      <c r="O37" s="1751">
        <f t="shared" si="1"/>
        <v>-100</v>
      </c>
      <c r="P37" s="1477">
        <f t="shared" si="2"/>
        <v>0.75</v>
      </c>
      <c r="Q37" s="2549">
        <v>0.3</v>
      </c>
      <c r="R37" s="2788"/>
      <c r="S37" s="105"/>
      <c r="T37" s="105"/>
      <c r="U37" s="105"/>
      <c r="V37" s="646"/>
      <c r="W37" s="644"/>
      <c r="X37" s="1481"/>
      <c r="Y37" s="393"/>
      <c r="Z37" s="4"/>
      <c r="AA37" s="4"/>
      <c r="AB37" s="10"/>
    </row>
    <row r="38" spans="1:28" ht="12.75" customHeight="1">
      <c r="A38" s="495">
        <v>29</v>
      </c>
      <c r="B38" s="674" t="s">
        <v>267</v>
      </c>
      <c r="C38" s="2525">
        <v>1.25</v>
      </c>
      <c r="D38" s="2540">
        <f>'12-18л. РАСКЛАДКА'!P37</f>
        <v>0.4</v>
      </c>
      <c r="E38" s="671">
        <f>'12-18л. РАСКЛАДКА'!P92</f>
        <v>0.8</v>
      </c>
      <c r="F38" s="672">
        <f>'12-18л. РАСКЛАДКА'!P153</f>
        <v>1.7000000000000002</v>
      </c>
      <c r="G38" s="670">
        <f>'12-18л. РАСКЛАДКА'!P214</f>
        <v>0</v>
      </c>
      <c r="H38" s="673">
        <f>'12-18л. РАСКЛАДКА'!P269</f>
        <v>2.1399999999999997</v>
      </c>
      <c r="I38" s="670">
        <f>'12-18л. РАСКЛАДКА'!P327</f>
        <v>0.6</v>
      </c>
      <c r="J38" s="673">
        <f>'12-18л. РАСКЛАДКА'!P386</f>
        <v>1.1499999999999999</v>
      </c>
      <c r="K38" s="671">
        <f>'12-18л. РАСКЛАДКА'!P435</f>
        <v>2.37</v>
      </c>
      <c r="L38" s="671">
        <f>'12-18л. РАСКЛАДКА'!P490</f>
        <v>0.6</v>
      </c>
      <c r="M38" s="2541">
        <f>'12-18л. РАСКЛАДКА'!P550</f>
        <v>1.5</v>
      </c>
      <c r="N38" s="2674">
        <f t="shared" si="0"/>
        <v>11.26</v>
      </c>
      <c r="O38" s="1751">
        <f t="shared" si="1"/>
        <v>-9.9200000000000017</v>
      </c>
      <c r="P38" s="1477">
        <f t="shared" si="2"/>
        <v>12.5</v>
      </c>
      <c r="Q38" s="2549">
        <v>5</v>
      </c>
      <c r="R38" s="2776"/>
      <c r="S38" s="105"/>
      <c r="T38" s="105"/>
      <c r="U38" s="105"/>
      <c r="V38" s="646"/>
      <c r="W38" s="644"/>
      <c r="X38" s="1481"/>
      <c r="Y38" s="393"/>
      <c r="Z38" s="4"/>
      <c r="AA38" s="4"/>
      <c r="AB38" s="10"/>
    </row>
    <row r="39" spans="1:28" ht="13.5" customHeight="1">
      <c r="A39" s="495">
        <v>30</v>
      </c>
      <c r="B39" s="253" t="s">
        <v>133</v>
      </c>
      <c r="C39" s="2525">
        <v>1</v>
      </c>
      <c r="D39" s="2540">
        <f>'12-18л. РАСКЛАДКА'!P38</f>
        <v>0</v>
      </c>
      <c r="E39" s="671">
        <f>'12-18л. РАСКЛАДКА'!P93</f>
        <v>0</v>
      </c>
      <c r="F39" s="672">
        <f>'12-18л. РАСКЛАДКА'!P154</f>
        <v>10</v>
      </c>
      <c r="G39" s="670">
        <f>'12-18л. РАСКЛАДКА'!P215</f>
        <v>0</v>
      </c>
      <c r="H39" s="673">
        <f>'12-18л. РАСКЛАДКА'!P270</f>
        <v>0</v>
      </c>
      <c r="I39" s="670">
        <f>'12-18л. РАСКЛАДКА'!P328</f>
        <v>0</v>
      </c>
      <c r="J39" s="673">
        <f>'12-18л. РАСКЛАДКА'!P387</f>
        <v>0</v>
      </c>
      <c r="K39" s="671">
        <f>'12-18л. РАСКЛАДКА'!P436</f>
        <v>0</v>
      </c>
      <c r="L39" s="671">
        <f>'12-18л. РАСКЛАДКА'!P491</f>
        <v>0</v>
      </c>
      <c r="M39" s="2541">
        <f>'12-18л. РАСКЛАДКА'!P551</f>
        <v>0</v>
      </c>
      <c r="N39" s="2674">
        <f t="shared" si="0"/>
        <v>10</v>
      </c>
      <c r="O39" s="1751">
        <f t="shared" si="1"/>
        <v>0</v>
      </c>
      <c r="P39" s="1477">
        <f t="shared" si="2"/>
        <v>10</v>
      </c>
      <c r="Q39" s="2549">
        <v>4</v>
      </c>
      <c r="R39" s="1824"/>
      <c r="S39" s="105"/>
      <c r="T39" s="105"/>
      <c r="U39" s="105"/>
      <c r="V39" s="646"/>
      <c r="W39" s="649"/>
      <c r="X39" s="1481"/>
      <c r="Y39" s="393"/>
      <c r="Z39" s="4"/>
      <c r="AA39" s="4"/>
      <c r="AB39" s="10"/>
    </row>
    <row r="40" spans="1:28" ht="12" customHeight="1">
      <c r="A40" s="495">
        <v>31</v>
      </c>
      <c r="B40" s="253" t="s">
        <v>134</v>
      </c>
      <c r="C40" s="2525">
        <v>0.5</v>
      </c>
      <c r="D40" s="2540">
        <f>'12-18л. РАСКЛАДКА'!P39</f>
        <v>0</v>
      </c>
      <c r="E40" s="688">
        <f>'12-18л. РАСКЛАДКА'!P94</f>
        <v>1.7002999999999999</v>
      </c>
      <c r="F40" s="689">
        <f>'12-18л. РАСКЛАДКА'!P155</f>
        <v>0.02</v>
      </c>
      <c r="G40" s="670">
        <f>'12-18л. РАСКЛАДКА'!P216</f>
        <v>0</v>
      </c>
      <c r="H40" s="673">
        <f>'12-18л. РАСКЛАДКА'!P271</f>
        <v>1.5747200000000001</v>
      </c>
      <c r="I40" s="689">
        <f>'12-18л. РАСКЛАДКА'!P329</f>
        <v>0</v>
      </c>
      <c r="J40" s="673">
        <f>'12-18л. РАСКЛАДКА'!P388</f>
        <v>0.2</v>
      </c>
      <c r="K40" s="690">
        <f>'12-18л. РАСКЛАДКА'!P437</f>
        <v>6.9000000000000006E-2</v>
      </c>
      <c r="L40" s="690">
        <f>'12-18л. РАСКЛАДКА'!P492</f>
        <v>0</v>
      </c>
      <c r="M40" s="2541">
        <f>'12-18л. РАСКЛАДКА'!P552</f>
        <v>1.43598</v>
      </c>
      <c r="N40" s="2674">
        <f t="shared" si="0"/>
        <v>5</v>
      </c>
      <c r="O40" s="1751">
        <f t="shared" si="1"/>
        <v>0</v>
      </c>
      <c r="P40" s="1477">
        <f t="shared" si="2"/>
        <v>5</v>
      </c>
      <c r="Q40" s="2549">
        <v>2</v>
      </c>
      <c r="R40" s="2776"/>
      <c r="S40" s="105"/>
      <c r="T40" s="105"/>
      <c r="U40" s="105"/>
      <c r="V40" s="646"/>
      <c r="W40" s="1480"/>
      <c r="X40" s="1481"/>
      <c r="Y40" s="393"/>
      <c r="Z40" s="4"/>
      <c r="AA40" s="4"/>
      <c r="AB40" s="10"/>
    </row>
    <row r="41" spans="1:28" ht="12.75" customHeight="1">
      <c r="A41" s="495">
        <v>32</v>
      </c>
      <c r="B41" s="253" t="s">
        <v>54</v>
      </c>
      <c r="C41" s="2525">
        <v>22.5</v>
      </c>
      <c r="D41" s="2542">
        <f>'12-18л. МЕНЮ '!D73</f>
        <v>15.120000000000001</v>
      </c>
      <c r="E41" s="676">
        <f>'12-18л. МЕНЮ '!D127</f>
        <v>26.47</v>
      </c>
      <c r="F41" s="676">
        <f>'12-18л. МЕНЮ '!D180</f>
        <v>22.076999999999998</v>
      </c>
      <c r="G41" s="676">
        <f>'12-18л. МЕНЮ '!D232</f>
        <v>27.916999999999994</v>
      </c>
      <c r="H41" s="676">
        <f>'12-18л. МЕНЮ '!D285</f>
        <v>25.198999999999998</v>
      </c>
      <c r="I41" s="676">
        <f>'12-18л. МЕНЮ '!D342</f>
        <v>22.940999999999999</v>
      </c>
      <c r="J41" s="676">
        <f>'12-18л. МЕНЮ '!D401</f>
        <v>23.744999999999997</v>
      </c>
      <c r="K41" s="676">
        <f>'12-18л. МЕНЮ '!D455</f>
        <v>22.571999999999996</v>
      </c>
      <c r="L41" s="676">
        <f>'12-18л. МЕНЮ '!D507</f>
        <v>20.837</v>
      </c>
      <c r="M41" s="2543">
        <f>'12-18л. МЕНЮ '!D562</f>
        <v>20.093000000000004</v>
      </c>
      <c r="N41" s="2674">
        <f t="shared" si="0"/>
        <v>226.971</v>
      </c>
      <c r="O41" s="1751">
        <f t="shared" si="1"/>
        <v>0.87599999999999056</v>
      </c>
      <c r="P41" s="1477">
        <f t="shared" si="2"/>
        <v>225</v>
      </c>
      <c r="Q41" s="2549">
        <v>90</v>
      </c>
      <c r="R41" s="1824"/>
      <c r="S41" s="105"/>
      <c r="T41" s="105"/>
      <c r="U41" s="105"/>
      <c r="V41" s="646"/>
      <c r="W41" s="1479"/>
      <c r="X41" s="1482"/>
      <c r="Y41" s="393"/>
      <c r="Z41" s="4"/>
      <c r="AA41" s="4"/>
      <c r="AB41" s="10"/>
    </row>
    <row r="42" spans="1:28" ht="11.25" customHeight="1">
      <c r="A42" s="495">
        <v>33</v>
      </c>
      <c r="B42" s="253" t="s">
        <v>55</v>
      </c>
      <c r="C42" s="2525">
        <v>23</v>
      </c>
      <c r="D42" s="2542">
        <f>'12-18л. МЕНЮ '!E73</f>
        <v>18.891999999999999</v>
      </c>
      <c r="E42" s="676">
        <f>'12-18л. МЕНЮ '!E127</f>
        <v>22.187000000000001</v>
      </c>
      <c r="F42" s="676">
        <f>'12-18л. МЕНЮ '!E180</f>
        <v>12.347099999999999</v>
      </c>
      <c r="G42" s="676">
        <f>'12-18л. МЕНЮ '!E232</f>
        <v>23.164000000000001</v>
      </c>
      <c r="H42" s="676">
        <f>'12-18л. МЕНЮ '!E285</f>
        <v>19.619</v>
      </c>
      <c r="I42" s="676">
        <f>'12-18л. МЕНЮ '!E342</f>
        <v>28.221999999999998</v>
      </c>
      <c r="J42" s="676">
        <f>'12-18л. МЕНЮ '!E401</f>
        <v>19.357000000000003</v>
      </c>
      <c r="K42" s="676">
        <f>'12-18л. МЕНЮ '!E455</f>
        <v>18.1309</v>
      </c>
      <c r="L42" s="676">
        <f>'12-18л. МЕНЮ '!E507</f>
        <v>29.559400000000004</v>
      </c>
      <c r="M42" s="2543">
        <f>'12-18л. МЕНЮ '!E562</f>
        <v>36.71</v>
      </c>
      <c r="N42" s="2674">
        <f t="shared" si="0"/>
        <v>228.18840000000003</v>
      </c>
      <c r="O42" s="1751">
        <f t="shared" si="1"/>
        <v>-0.78765217391303111</v>
      </c>
      <c r="P42" s="1477">
        <f t="shared" si="2"/>
        <v>230</v>
      </c>
      <c r="Q42" s="2549">
        <v>92</v>
      </c>
      <c r="R42" s="1824"/>
      <c r="S42" s="105"/>
      <c r="T42" s="105"/>
      <c r="U42" s="105"/>
      <c r="V42" s="646"/>
      <c r="W42" s="1479"/>
      <c r="X42" s="1482"/>
      <c r="Y42" s="393"/>
      <c r="Z42" s="4"/>
      <c r="AA42" s="4"/>
      <c r="AB42" s="10"/>
    </row>
    <row r="43" spans="1:28" ht="11.25" customHeight="1">
      <c r="A43" s="495">
        <v>34</v>
      </c>
      <c r="B43" s="253" t="s">
        <v>56</v>
      </c>
      <c r="C43" s="2525">
        <v>95.75</v>
      </c>
      <c r="D43" s="2544">
        <f>'12-18л. МЕНЮ '!F73</f>
        <v>110.056</v>
      </c>
      <c r="E43" s="676">
        <f>'12-18л. МЕНЮ '!F127</f>
        <v>95.1297</v>
      </c>
      <c r="F43" s="676">
        <f>'12-18л. МЕНЮ '!F180</f>
        <v>102.652</v>
      </c>
      <c r="G43" s="676">
        <f>'12-18л. МЕНЮ '!F232</f>
        <v>80.215000000000003</v>
      </c>
      <c r="H43" s="676">
        <f>'12-18л. МЕНЮ '!F285</f>
        <v>95.13300000000001</v>
      </c>
      <c r="I43" s="676">
        <f>'12-18л. МЕНЮ '!F342</f>
        <v>71.414699999999996</v>
      </c>
      <c r="J43" s="676">
        <f>'12-18л. МЕНЮ '!F401</f>
        <v>88.025999999999996</v>
      </c>
      <c r="K43" s="676">
        <f>'12-18л. МЕНЮ '!F455</f>
        <v>84.661699999999996</v>
      </c>
      <c r="L43" s="676">
        <f>'12-18л. МЕНЮ '!F507</f>
        <v>85.862000000000009</v>
      </c>
      <c r="M43" s="2543">
        <f>'12-18л. МЕНЮ '!F562</f>
        <v>66.14</v>
      </c>
      <c r="N43" s="2675">
        <f t="shared" si="0"/>
        <v>879.29009999999994</v>
      </c>
      <c r="O43" s="1885">
        <f t="shared" si="1"/>
        <v>-8.168135770234997</v>
      </c>
      <c r="P43" s="1886">
        <f t="shared" si="2"/>
        <v>957.5</v>
      </c>
      <c r="Q43" s="2549">
        <v>383</v>
      </c>
      <c r="R43" s="1824"/>
      <c r="S43" s="105"/>
      <c r="T43" s="105"/>
      <c r="U43" s="105"/>
      <c r="V43" s="646"/>
      <c r="W43" s="1479"/>
      <c r="X43" s="1482"/>
      <c r="Y43" s="393"/>
      <c r="Z43" s="4"/>
      <c r="AA43" s="4"/>
      <c r="AB43" s="10"/>
    </row>
    <row r="44" spans="1:28" ht="12.75" customHeight="1" thickBot="1">
      <c r="A44" s="516">
        <v>35</v>
      </c>
      <c r="B44" s="517" t="s">
        <v>57</v>
      </c>
      <c r="C44" s="2530">
        <v>680</v>
      </c>
      <c r="D44" s="2545">
        <f>'12-18л. МЕНЮ '!G73</f>
        <v>677.03899999999987</v>
      </c>
      <c r="E44" s="679">
        <f>'12-18л. МЕНЮ '!G127</f>
        <v>685.65699999999993</v>
      </c>
      <c r="F44" s="679">
        <f>'12-18л. МЕНЮ '!G180</f>
        <v>635.51600000000008</v>
      </c>
      <c r="G44" s="679">
        <f>'12-18л. МЕНЮ '!G232</f>
        <v>679.94900000000007</v>
      </c>
      <c r="H44" s="679">
        <f>'12-18л. МЕНЮ '!G285</f>
        <v>642.33400000000006</v>
      </c>
      <c r="I44" s="679">
        <f>'12-18л. МЕНЮ '!G342</f>
        <v>681.84400000000005</v>
      </c>
      <c r="J44" s="680">
        <f>'12-18л. МЕНЮ '!G401</f>
        <v>629.3119999999999</v>
      </c>
      <c r="K44" s="679">
        <f>'12-18л. МЕНЮ '!G455</f>
        <v>600.71900000000005</v>
      </c>
      <c r="L44" s="679">
        <f>'12-18л. МЕНЮ '!G507</f>
        <v>692.40600000000006</v>
      </c>
      <c r="M44" s="2546">
        <f>'12-18л. МЕНЮ '!G562</f>
        <v>677.43399999999997</v>
      </c>
      <c r="N44" s="2678">
        <f t="shared" si="0"/>
        <v>6602.21</v>
      </c>
      <c r="O44" s="2547">
        <f t="shared" si="1"/>
        <v>-2.9086764705882331</v>
      </c>
      <c r="P44" s="2555">
        <f t="shared" si="2"/>
        <v>6800</v>
      </c>
      <c r="Q44" s="2554">
        <v>2720</v>
      </c>
      <c r="R44" s="1824"/>
      <c r="S44" s="105"/>
      <c r="T44" s="105"/>
      <c r="U44" s="105"/>
      <c r="V44" s="665"/>
      <c r="W44" s="1483"/>
      <c r="X44" s="1482"/>
      <c r="Y44" s="393"/>
      <c r="Z44" s="4"/>
      <c r="AA44" s="4"/>
      <c r="AB44" s="10"/>
    </row>
    <row r="45" spans="1:28">
      <c r="A45" s="216"/>
      <c r="B45" s="105"/>
      <c r="C45" s="216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213"/>
      <c r="R45" s="105"/>
      <c r="S45" s="105"/>
      <c r="T45" s="105"/>
      <c r="U45" s="105"/>
      <c r="V45" s="105"/>
      <c r="W45" s="105"/>
      <c r="X45" s="105"/>
      <c r="Y45" s="105"/>
      <c r="Z45" s="105"/>
      <c r="AA45" s="187"/>
      <c r="AB45" s="10"/>
    </row>
    <row r="46" spans="1:28">
      <c r="A46" s="105"/>
      <c r="B46" s="127"/>
      <c r="C46" s="393"/>
      <c r="D46" s="220"/>
      <c r="E46" s="220"/>
      <c r="F46" s="220"/>
      <c r="G46" s="220"/>
      <c r="H46" s="220"/>
      <c r="I46" s="220"/>
      <c r="J46" s="220"/>
      <c r="K46" s="220"/>
      <c r="L46" s="127"/>
      <c r="M46" s="127"/>
      <c r="N46" s="97"/>
      <c r="O46" s="97"/>
      <c r="P46" s="127"/>
      <c r="Q46" s="393"/>
      <c r="R46" s="105"/>
      <c r="S46" s="393"/>
      <c r="T46" s="127"/>
      <c r="U46" s="105"/>
      <c r="V46" s="105"/>
      <c r="W46" s="105"/>
      <c r="X46" s="105"/>
      <c r="Y46" s="105"/>
      <c r="Z46" s="105"/>
      <c r="AA46" s="105"/>
      <c r="AB46" s="10"/>
    </row>
    <row r="47" spans="1:28" ht="13.5" customHeight="1">
      <c r="A47" s="105"/>
      <c r="B47" s="127"/>
      <c r="C47" s="97"/>
      <c r="D47" s="220"/>
      <c r="E47" s="220"/>
      <c r="F47" s="220"/>
      <c r="G47" s="220"/>
      <c r="H47" s="220"/>
      <c r="I47" s="220"/>
      <c r="J47" s="220"/>
      <c r="K47" s="220"/>
      <c r="L47" s="127"/>
      <c r="M47" s="127"/>
      <c r="N47" s="97"/>
      <c r="O47" s="97"/>
      <c r="P47" s="127"/>
      <c r="Q47" s="393"/>
      <c r="R47" s="105"/>
      <c r="S47" s="393"/>
      <c r="T47" s="127"/>
      <c r="U47" s="105"/>
      <c r="V47" s="105"/>
      <c r="W47" s="105"/>
      <c r="X47" s="105"/>
      <c r="Y47" s="105"/>
      <c r="Z47" s="105"/>
      <c r="AA47" s="105"/>
    </row>
    <row r="48" spans="1:28" ht="12.75" customHeight="1">
      <c r="A48" s="105"/>
      <c r="B48" s="393"/>
      <c r="C48" s="393"/>
      <c r="D48" s="220"/>
      <c r="E48" s="220"/>
      <c r="F48" s="220"/>
      <c r="G48" s="220"/>
      <c r="H48" s="105"/>
      <c r="I48" s="105"/>
      <c r="J48" s="220"/>
      <c r="K48" s="103"/>
      <c r="L48" s="127"/>
      <c r="M48" s="127"/>
      <c r="N48" s="97"/>
      <c r="O48" s="97"/>
      <c r="P48" s="393"/>
      <c r="Q48" s="393"/>
      <c r="R48" s="105"/>
      <c r="S48" s="393"/>
      <c r="T48" s="127"/>
      <c r="U48" s="105"/>
      <c r="V48" s="105"/>
      <c r="W48" s="105"/>
      <c r="X48" s="105"/>
      <c r="Y48" s="105"/>
      <c r="Z48" s="105"/>
      <c r="AA48" s="641"/>
    </row>
    <row r="49" spans="1:27" ht="12.75" customHeight="1">
      <c r="A49" s="105"/>
      <c r="B49" s="127"/>
      <c r="C49" s="127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97"/>
      <c r="O49" s="97"/>
      <c r="P49" s="393"/>
      <c r="Q49" s="393"/>
      <c r="R49" s="105"/>
      <c r="S49" s="393"/>
      <c r="T49" s="127"/>
      <c r="U49" s="105"/>
      <c r="V49" s="105"/>
      <c r="W49" s="105"/>
      <c r="X49" s="105"/>
      <c r="Y49" s="361"/>
      <c r="Z49" s="105"/>
      <c r="AA49" s="641"/>
    </row>
    <row r="50" spans="1:27" ht="11.25" customHeight="1">
      <c r="A50" s="105"/>
      <c r="B50" s="393"/>
      <c r="C50" s="105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97"/>
      <c r="O50" s="97"/>
      <c r="P50" s="127"/>
      <c r="Q50" s="393"/>
      <c r="R50" s="105"/>
      <c r="S50" s="393"/>
      <c r="T50" s="127"/>
      <c r="U50" s="105"/>
      <c r="V50" s="105"/>
      <c r="W50" s="105"/>
      <c r="X50" s="105"/>
      <c r="Y50" s="361"/>
      <c r="Z50" s="105"/>
      <c r="AA50" s="642"/>
    </row>
    <row r="51" spans="1:27" ht="11.25" customHeight="1">
      <c r="A51" s="105"/>
      <c r="B51" s="127"/>
      <c r="C51" s="220"/>
      <c r="D51" s="127"/>
      <c r="E51" s="127"/>
      <c r="F51" s="127"/>
      <c r="G51" s="127"/>
      <c r="H51" s="100"/>
      <c r="I51" s="127"/>
      <c r="J51" s="127"/>
      <c r="K51" s="127"/>
      <c r="L51" s="127"/>
      <c r="M51" s="100"/>
      <c r="N51" s="97"/>
      <c r="O51" s="97"/>
      <c r="P51" s="220"/>
      <c r="Q51" s="393"/>
      <c r="R51" s="127"/>
      <c r="S51" s="393"/>
      <c r="T51" s="127"/>
      <c r="U51" s="105"/>
      <c r="V51" s="294"/>
      <c r="W51" s="393"/>
      <c r="X51" s="163"/>
      <c r="Y51" s="643"/>
      <c r="Z51" s="105"/>
      <c r="AA51" s="642"/>
    </row>
    <row r="52" spans="1:27">
      <c r="A52" s="163"/>
      <c r="B52" s="127"/>
      <c r="C52" s="644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4"/>
      <c r="O52" s="393"/>
      <c r="P52" s="393"/>
      <c r="Q52" s="105"/>
      <c r="R52" s="534"/>
      <c r="S52" s="105"/>
      <c r="T52" s="105"/>
      <c r="U52" s="105"/>
      <c r="V52" s="646"/>
      <c r="W52" s="127"/>
      <c r="X52" s="121"/>
      <c r="Y52" s="647"/>
      <c r="Z52" s="105"/>
      <c r="AA52" s="648"/>
    </row>
    <row r="53" spans="1:27">
      <c r="A53" s="163"/>
      <c r="B53" s="127"/>
      <c r="C53" s="644"/>
      <c r="D53" s="645"/>
      <c r="E53" s="645"/>
      <c r="F53" s="645"/>
      <c r="G53" s="645"/>
      <c r="H53" s="645"/>
      <c r="I53" s="645"/>
      <c r="J53" s="645"/>
      <c r="K53" s="645"/>
      <c r="L53" s="645"/>
      <c r="M53" s="645"/>
      <c r="N53" s="649"/>
      <c r="O53" s="650"/>
      <c r="P53" s="393"/>
      <c r="Q53" s="105"/>
      <c r="R53" s="105"/>
      <c r="S53" s="105"/>
      <c r="T53" s="105"/>
      <c r="U53" s="105"/>
      <c r="V53" s="646"/>
      <c r="W53" s="127"/>
      <c r="X53" s="121"/>
      <c r="Y53" s="647"/>
      <c r="Z53" s="105"/>
      <c r="AA53" s="648"/>
    </row>
    <row r="54" spans="1:27">
      <c r="A54" t="s">
        <v>271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393"/>
      <c r="Q54" s="105"/>
      <c r="R54" s="105"/>
      <c r="S54" s="105"/>
      <c r="T54" s="105"/>
      <c r="U54" s="105"/>
      <c r="V54" s="646"/>
      <c r="W54" s="127"/>
      <c r="X54" s="121"/>
      <c r="Y54" s="647"/>
      <c r="Z54" s="105"/>
      <c r="AA54" s="651"/>
    </row>
    <row r="55" spans="1:27">
      <c r="A55" t="s">
        <v>272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105"/>
      <c r="S55" s="105"/>
      <c r="T55" s="105"/>
      <c r="U55" s="105"/>
      <c r="V55" s="646"/>
      <c r="W55" s="127"/>
      <c r="X55" s="121"/>
      <c r="Y55" s="647"/>
      <c r="Z55" s="105"/>
      <c r="AA55" s="648"/>
    </row>
    <row r="56" spans="1:27">
      <c r="A56" t="s">
        <v>273</v>
      </c>
      <c r="N56" s="287"/>
      <c r="O56" s="287"/>
      <c r="P56" s="393"/>
      <c r="Q56" s="105"/>
      <c r="R56" s="105"/>
      <c r="S56" s="105"/>
      <c r="T56" s="105"/>
      <c r="U56" s="105"/>
      <c r="V56" s="646"/>
      <c r="W56" s="127"/>
      <c r="X56" s="121"/>
      <c r="Y56" s="647"/>
      <c r="Z56" s="105"/>
      <c r="AA56" s="653"/>
    </row>
    <row r="57" spans="1:2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87"/>
      <c r="Q57" s="287"/>
      <c r="R57" s="105"/>
      <c r="S57" s="105"/>
      <c r="T57" s="105"/>
      <c r="U57" s="105"/>
      <c r="V57" s="646"/>
      <c r="W57" s="127"/>
      <c r="X57" s="121"/>
      <c r="Y57" s="647"/>
      <c r="Z57" s="105"/>
      <c r="AA57" s="651"/>
    </row>
    <row r="58" spans="1:27">
      <c r="A58" s="1" t="s">
        <v>274</v>
      </c>
      <c r="P58" s="393"/>
      <c r="Q58" s="105"/>
      <c r="R58" s="105"/>
      <c r="S58" s="105"/>
      <c r="T58" s="105"/>
      <c r="U58" s="105"/>
      <c r="V58" s="646"/>
      <c r="W58" s="127"/>
      <c r="X58" s="121"/>
      <c r="Y58" s="647"/>
      <c r="Z58" s="105"/>
      <c r="AA58" s="653"/>
    </row>
    <row r="59" spans="1:27">
      <c r="A59" t="s">
        <v>275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93"/>
      <c r="Q59" s="105"/>
      <c r="R59" s="105"/>
      <c r="S59" s="105"/>
      <c r="T59" s="105"/>
      <c r="U59" s="105"/>
      <c r="V59" s="646"/>
      <c r="W59" s="127"/>
      <c r="X59" s="121"/>
      <c r="Y59" s="647"/>
      <c r="Z59" s="105"/>
      <c r="AA59" s="648"/>
    </row>
    <row r="60" spans="1:2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287"/>
      <c r="Q60" s="287"/>
      <c r="R60" s="105"/>
      <c r="S60" s="105"/>
      <c r="T60" s="105"/>
      <c r="U60" s="105"/>
      <c r="V60" s="646"/>
      <c r="W60" s="127"/>
      <c r="X60" s="121"/>
      <c r="Y60" s="647"/>
      <c r="Z60" s="105"/>
      <c r="AA60" s="648"/>
    </row>
    <row r="61" spans="1:27">
      <c r="A61" s="163"/>
      <c r="B61" s="127"/>
      <c r="C61" s="644"/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4"/>
      <c r="O61" s="650"/>
      <c r="P61" s="393"/>
      <c r="Q61" s="105"/>
      <c r="R61" s="105"/>
      <c r="S61" s="105"/>
      <c r="T61" s="105"/>
      <c r="U61" s="105"/>
      <c r="V61" s="646"/>
      <c r="W61" s="127"/>
      <c r="X61" s="121"/>
      <c r="Y61" s="647"/>
      <c r="Z61" s="105"/>
      <c r="AA61" s="648"/>
    </row>
    <row r="62" spans="1:27">
      <c r="A62" s="163"/>
      <c r="B62" s="127"/>
      <c r="C62" s="644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4"/>
      <c r="O62" s="650"/>
      <c r="P62" s="393"/>
      <c r="Q62" s="105"/>
      <c r="R62" s="105"/>
      <c r="S62" s="105"/>
      <c r="T62" s="105"/>
      <c r="U62" s="105"/>
      <c r="V62" s="646"/>
      <c r="W62" s="127"/>
      <c r="X62" s="121"/>
      <c r="Y62" s="647"/>
      <c r="Z62" s="105"/>
      <c r="AA62" s="648"/>
    </row>
    <row r="63" spans="1:27">
      <c r="A63" s="163"/>
      <c r="B63" s="127"/>
      <c r="C63" s="644"/>
      <c r="D63" s="645"/>
      <c r="E63" s="645"/>
      <c r="F63" s="645"/>
      <c r="G63" s="645"/>
      <c r="H63" s="645"/>
      <c r="I63" s="645"/>
      <c r="J63" s="645"/>
      <c r="K63" s="645"/>
      <c r="L63" s="645"/>
      <c r="M63" s="645"/>
      <c r="N63" s="644"/>
      <c r="O63" s="650"/>
      <c r="P63" s="393"/>
      <c r="Q63" s="105"/>
      <c r="R63" s="105"/>
      <c r="S63" s="105"/>
      <c r="T63" s="105"/>
      <c r="U63" s="105"/>
      <c r="V63" s="646"/>
      <c r="W63" s="127"/>
      <c r="X63" s="121"/>
      <c r="Y63" s="647"/>
      <c r="Z63" s="105"/>
      <c r="AA63" s="648"/>
    </row>
    <row r="64" spans="1:27">
      <c r="A64" s="163"/>
      <c r="B64" s="127"/>
      <c r="C64" s="644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4"/>
      <c r="O64" s="650"/>
      <c r="P64" s="393"/>
      <c r="Q64" s="105"/>
      <c r="R64" s="105"/>
      <c r="S64" s="105"/>
      <c r="T64" s="105"/>
      <c r="U64" s="105"/>
      <c r="V64" s="646"/>
      <c r="W64" s="127"/>
      <c r="X64" s="121"/>
      <c r="Y64" s="647"/>
      <c r="Z64" s="105"/>
      <c r="AA64" s="648"/>
    </row>
    <row r="65" spans="1:27">
      <c r="A65" s="163"/>
      <c r="B65" s="127"/>
      <c r="C65" s="644"/>
      <c r="D65" s="645"/>
      <c r="E65" s="645"/>
      <c r="F65" s="645"/>
      <c r="G65" s="645"/>
      <c r="H65" s="645"/>
      <c r="I65" s="645"/>
      <c r="J65" s="645"/>
      <c r="K65" s="645"/>
      <c r="L65" s="645"/>
      <c r="M65" s="645"/>
      <c r="N65" s="644"/>
      <c r="O65" s="650"/>
      <c r="P65" s="393"/>
      <c r="Q65" s="105"/>
      <c r="R65" s="105"/>
      <c r="S65" s="105"/>
      <c r="T65" s="105"/>
      <c r="U65" s="105"/>
      <c r="V65" s="646"/>
      <c r="W65" s="127"/>
      <c r="X65" s="121"/>
      <c r="Y65" s="647"/>
      <c r="Z65" s="105"/>
      <c r="AA65" s="648"/>
    </row>
    <row r="66" spans="1:27">
      <c r="A66" s="163"/>
      <c r="B66" s="127"/>
      <c r="C66" s="644"/>
      <c r="D66" s="645"/>
      <c r="E66" s="645"/>
      <c r="F66" s="645"/>
      <c r="G66" s="645"/>
      <c r="H66" s="645"/>
      <c r="I66" s="645"/>
      <c r="J66" s="645"/>
      <c r="K66" s="645"/>
      <c r="L66" s="645"/>
      <c r="M66" s="645"/>
      <c r="N66" s="644"/>
      <c r="O66" s="650"/>
      <c r="P66" s="393"/>
      <c r="Q66" s="105"/>
      <c r="R66" s="105"/>
      <c r="S66" s="105"/>
      <c r="T66" s="105"/>
      <c r="U66" s="105"/>
      <c r="V66" s="646"/>
      <c r="W66" s="127"/>
      <c r="X66" s="121"/>
      <c r="Y66" s="647"/>
      <c r="Z66" s="105"/>
      <c r="AA66" s="651"/>
    </row>
    <row r="67" spans="1:27" ht="13.5" customHeight="1">
      <c r="A67" s="163"/>
      <c r="B67" s="127"/>
      <c r="C67" s="644"/>
      <c r="D67" s="531"/>
      <c r="E67" s="655"/>
      <c r="F67" s="656"/>
      <c r="G67" s="645"/>
      <c r="H67" s="645"/>
      <c r="I67" s="645"/>
      <c r="J67" s="645"/>
      <c r="K67" s="655"/>
      <c r="L67" s="655"/>
      <c r="M67" s="645"/>
      <c r="N67" s="649"/>
      <c r="O67" s="650"/>
      <c r="P67" s="393"/>
      <c r="Q67" s="105"/>
      <c r="R67" s="105"/>
      <c r="S67" s="105"/>
      <c r="T67" s="105"/>
      <c r="U67" s="105"/>
      <c r="V67" s="646"/>
      <c r="W67" s="127"/>
      <c r="X67" s="121"/>
      <c r="Y67" s="647"/>
      <c r="Z67" s="105"/>
      <c r="AA67" s="657"/>
    </row>
    <row r="68" spans="1:27">
      <c r="A68" s="163"/>
      <c r="B68" s="127"/>
      <c r="C68" s="644"/>
      <c r="D68" s="531"/>
      <c r="E68" s="655"/>
      <c r="F68" s="656"/>
      <c r="G68" s="645"/>
      <c r="H68" s="645"/>
      <c r="I68" s="645"/>
      <c r="J68" s="645"/>
      <c r="K68" s="655"/>
      <c r="L68" s="655"/>
      <c r="M68" s="645"/>
      <c r="N68" s="644"/>
      <c r="O68" s="650"/>
      <c r="P68" s="393"/>
      <c r="Q68" s="105"/>
      <c r="R68" s="105"/>
      <c r="S68" s="105"/>
      <c r="T68" s="105"/>
      <c r="U68" s="105"/>
      <c r="V68" s="646"/>
      <c r="W68" s="127"/>
      <c r="X68" s="121"/>
      <c r="Y68" s="647"/>
      <c r="Z68" s="105"/>
      <c r="AA68" s="648"/>
    </row>
    <row r="69" spans="1:27" ht="13.5" customHeight="1">
      <c r="A69" s="163"/>
      <c r="B69" s="127"/>
      <c r="C69" s="644"/>
      <c r="D69" s="531"/>
      <c r="E69" s="655"/>
      <c r="F69" s="656"/>
      <c r="G69" s="645"/>
      <c r="H69" s="645"/>
      <c r="I69" s="645"/>
      <c r="J69" s="645"/>
      <c r="K69" s="655"/>
      <c r="L69" s="655"/>
      <c r="M69" s="645"/>
      <c r="N69" s="644"/>
      <c r="O69" s="650"/>
      <c r="P69" s="393"/>
      <c r="Q69" s="105"/>
      <c r="R69" s="105"/>
      <c r="S69" s="105"/>
      <c r="T69" s="105"/>
      <c r="U69" s="105"/>
      <c r="V69" s="646"/>
      <c r="W69" s="127"/>
      <c r="X69" s="121"/>
      <c r="Y69" s="647"/>
      <c r="Z69" s="105"/>
      <c r="AA69" s="648"/>
    </row>
    <row r="70" spans="1:27" ht="12" customHeight="1">
      <c r="A70" s="163"/>
      <c r="B70" s="127"/>
      <c r="C70" s="644"/>
      <c r="D70" s="531"/>
      <c r="E70" s="655"/>
      <c r="F70" s="656"/>
      <c r="G70" s="645"/>
      <c r="H70" s="645"/>
      <c r="I70" s="645"/>
      <c r="J70" s="645"/>
      <c r="K70" s="655"/>
      <c r="L70" s="655"/>
      <c r="M70" s="645"/>
      <c r="N70" s="644"/>
      <c r="O70" s="650"/>
      <c r="P70" s="393"/>
      <c r="Q70" s="105"/>
      <c r="R70" s="105"/>
      <c r="S70" s="105"/>
      <c r="T70" s="105"/>
      <c r="U70" s="105"/>
      <c r="V70" s="646"/>
      <c r="W70" s="127"/>
      <c r="X70" s="121"/>
      <c r="Y70" s="647"/>
      <c r="Z70" s="105"/>
      <c r="AA70" s="653"/>
    </row>
    <row r="71" spans="1:27">
      <c r="A71" s="163"/>
      <c r="B71" s="127"/>
      <c r="C71" s="644"/>
      <c r="D71" s="531"/>
      <c r="E71" s="655"/>
      <c r="F71" s="656"/>
      <c r="G71" s="645"/>
      <c r="H71" s="645"/>
      <c r="I71" s="645"/>
      <c r="J71" s="645"/>
      <c r="K71" s="655"/>
      <c r="L71" s="655"/>
      <c r="M71" s="645"/>
      <c r="N71" s="644"/>
      <c r="O71" s="650"/>
      <c r="P71" s="393"/>
      <c r="Q71" s="105"/>
      <c r="R71" s="105"/>
      <c r="S71" s="105"/>
      <c r="T71" s="105"/>
      <c r="U71" s="105"/>
      <c r="V71" s="646"/>
      <c r="W71" s="127"/>
      <c r="X71" s="121"/>
      <c r="Y71" s="647"/>
      <c r="Z71" s="105"/>
      <c r="AA71" s="648"/>
    </row>
    <row r="72" spans="1:27" ht="12.75" customHeight="1">
      <c r="A72" s="163"/>
      <c r="B72" s="127"/>
      <c r="C72" s="644"/>
      <c r="D72" s="531"/>
      <c r="E72" s="655"/>
      <c r="F72" s="656"/>
      <c r="G72" s="645"/>
      <c r="H72" s="645"/>
      <c r="I72" s="645"/>
      <c r="J72" s="645"/>
      <c r="K72" s="655"/>
      <c r="L72" s="655"/>
      <c r="M72" s="645"/>
      <c r="N72" s="644"/>
      <c r="O72" s="650"/>
      <c r="P72" s="393"/>
      <c r="Q72" s="105"/>
      <c r="R72" s="105"/>
      <c r="S72" s="105"/>
      <c r="T72" s="105"/>
      <c r="U72" s="105"/>
      <c r="V72" s="646"/>
      <c r="W72" s="127"/>
      <c r="X72" s="121"/>
      <c r="Y72" s="647"/>
      <c r="Z72" s="105"/>
      <c r="AA72" s="648"/>
    </row>
    <row r="73" spans="1:27">
      <c r="A73" s="163"/>
      <c r="B73" s="127"/>
      <c r="C73" s="644"/>
      <c r="D73" s="531"/>
      <c r="E73" s="655"/>
      <c r="F73" s="656"/>
      <c r="G73" s="645"/>
      <c r="H73" s="645"/>
      <c r="I73" s="645"/>
      <c r="J73" s="645"/>
      <c r="K73" s="655"/>
      <c r="L73" s="655"/>
      <c r="M73" s="645"/>
      <c r="N73" s="644"/>
      <c r="O73" s="650"/>
      <c r="P73" s="393"/>
      <c r="Q73" s="105"/>
      <c r="R73" s="105"/>
      <c r="S73" s="105"/>
      <c r="T73" s="105"/>
      <c r="U73" s="105"/>
      <c r="V73" s="646"/>
      <c r="W73" s="127"/>
      <c r="X73" s="121"/>
      <c r="Y73" s="647"/>
      <c r="Z73" s="105"/>
      <c r="AA73" s="648"/>
    </row>
    <row r="74" spans="1:27" ht="12.75" customHeight="1">
      <c r="A74" s="163"/>
      <c r="B74" s="127"/>
      <c r="C74" s="644"/>
      <c r="D74" s="531"/>
      <c r="E74" s="655"/>
      <c r="F74" s="656"/>
      <c r="G74" s="645"/>
      <c r="H74" s="645"/>
      <c r="I74" s="645"/>
      <c r="J74" s="645"/>
      <c r="K74" s="655"/>
      <c r="L74" s="655"/>
      <c r="M74" s="645"/>
      <c r="N74" s="644"/>
      <c r="O74" s="650"/>
      <c r="P74" s="393"/>
      <c r="Q74" s="105"/>
      <c r="R74" s="105"/>
      <c r="S74" s="105"/>
      <c r="T74" s="105"/>
      <c r="U74" s="105"/>
      <c r="V74" s="646"/>
      <c r="W74" s="127"/>
      <c r="X74" s="121"/>
      <c r="Y74" s="647"/>
      <c r="Z74" s="105"/>
      <c r="AA74" s="648"/>
    </row>
    <row r="75" spans="1:27">
      <c r="A75" s="163"/>
      <c r="B75" s="127"/>
      <c r="C75" s="644"/>
      <c r="D75" s="531"/>
      <c r="E75" s="655"/>
      <c r="F75" s="656"/>
      <c r="G75" s="645"/>
      <c r="H75" s="645"/>
      <c r="I75" s="645"/>
      <c r="J75" s="645"/>
      <c r="K75" s="655"/>
      <c r="L75" s="655"/>
      <c r="M75" s="645"/>
      <c r="N75" s="644"/>
      <c r="O75" s="650"/>
      <c r="P75" s="393"/>
      <c r="Q75" s="105"/>
      <c r="R75" s="105"/>
      <c r="S75" s="105"/>
      <c r="T75" s="105"/>
      <c r="U75" s="105"/>
      <c r="V75" s="646"/>
      <c r="W75" s="127"/>
      <c r="X75" s="121"/>
      <c r="Y75" s="647"/>
      <c r="Z75" s="105"/>
      <c r="AA75" s="648"/>
    </row>
    <row r="76" spans="1:27" ht="12.75" customHeight="1">
      <c r="A76" s="163"/>
      <c r="B76" s="127"/>
      <c r="C76" s="644"/>
      <c r="D76" s="531"/>
      <c r="E76" s="655"/>
      <c r="F76" s="656"/>
      <c r="G76" s="645"/>
      <c r="H76" s="645"/>
      <c r="I76" s="645"/>
      <c r="J76" s="645"/>
      <c r="K76" s="655"/>
      <c r="L76" s="655"/>
      <c r="M76" s="645"/>
      <c r="N76" s="644"/>
      <c r="O76" s="658"/>
      <c r="P76" s="393"/>
      <c r="Q76" s="105"/>
      <c r="R76" s="105"/>
      <c r="S76" s="105"/>
      <c r="T76" s="105"/>
      <c r="U76" s="105"/>
      <c r="V76" s="646"/>
      <c r="W76" s="127"/>
      <c r="X76" s="121"/>
      <c r="Y76" s="647"/>
      <c r="Z76" s="105"/>
      <c r="AA76" s="659"/>
    </row>
    <row r="77" spans="1:27">
      <c r="A77" s="163"/>
      <c r="B77" s="127"/>
      <c r="C77" s="644"/>
      <c r="D77" s="531"/>
      <c r="E77" s="655"/>
      <c r="F77" s="656"/>
      <c r="G77" s="645"/>
      <c r="H77" s="645"/>
      <c r="I77" s="645"/>
      <c r="J77" s="645"/>
      <c r="K77" s="655"/>
      <c r="L77" s="655"/>
      <c r="M77" s="645"/>
      <c r="N77" s="644"/>
      <c r="O77" s="650"/>
      <c r="P77" s="393"/>
      <c r="Q77" s="105"/>
      <c r="R77" s="105"/>
      <c r="S77" s="105"/>
      <c r="T77" s="105"/>
      <c r="U77" s="105"/>
      <c r="V77" s="646"/>
      <c r="W77" s="127"/>
      <c r="X77" s="121"/>
      <c r="Y77" s="647"/>
      <c r="Z77" s="105"/>
      <c r="AA77" s="648"/>
    </row>
    <row r="78" spans="1:27" ht="12.75" customHeight="1">
      <c r="A78" s="163"/>
      <c r="B78" s="127"/>
      <c r="C78" s="644"/>
      <c r="D78" s="531"/>
      <c r="E78" s="656"/>
      <c r="F78" s="656"/>
      <c r="G78" s="645"/>
      <c r="H78" s="645"/>
      <c r="I78" s="645"/>
      <c r="J78" s="645"/>
      <c r="K78" s="655"/>
      <c r="L78" s="660"/>
      <c r="M78" s="645"/>
      <c r="N78" s="644"/>
      <c r="O78" s="658"/>
      <c r="P78" s="393"/>
      <c r="Q78" s="105"/>
      <c r="R78" s="105"/>
      <c r="S78" s="105"/>
      <c r="T78" s="105"/>
      <c r="U78" s="105"/>
      <c r="V78" s="646"/>
      <c r="W78" s="127"/>
      <c r="X78" s="121"/>
      <c r="Y78" s="647"/>
      <c r="Z78" s="105"/>
      <c r="AA78" s="661"/>
    </row>
    <row r="79" spans="1:27" hidden="1">
      <c r="A79" s="163"/>
      <c r="B79" s="127"/>
      <c r="C79" s="644"/>
      <c r="D79" s="531"/>
      <c r="E79" s="655"/>
      <c r="F79" s="656"/>
      <c r="G79" s="645"/>
      <c r="H79" s="645"/>
      <c r="I79" s="645"/>
      <c r="J79" s="645"/>
      <c r="K79" s="655"/>
      <c r="L79" s="655"/>
      <c r="M79" s="645"/>
      <c r="N79" s="644"/>
      <c r="O79" s="650"/>
      <c r="P79" s="393"/>
      <c r="Q79" s="105"/>
      <c r="R79" s="105"/>
      <c r="S79" s="105"/>
      <c r="T79" s="105"/>
      <c r="U79" s="105"/>
      <c r="V79" s="646"/>
      <c r="W79" s="127"/>
      <c r="X79" s="121"/>
      <c r="Y79" s="647"/>
      <c r="Z79" s="105"/>
      <c r="AA79" s="653"/>
    </row>
    <row r="80" spans="1:27">
      <c r="A80" s="163"/>
      <c r="B80" s="100"/>
      <c r="C80" s="644"/>
      <c r="D80" s="531"/>
      <c r="E80" s="655"/>
      <c r="F80" s="656"/>
      <c r="G80" s="645"/>
      <c r="H80" s="645"/>
      <c r="I80" s="645"/>
      <c r="J80" s="645"/>
      <c r="K80" s="655"/>
      <c r="L80" s="655"/>
      <c r="M80" s="645"/>
      <c r="N80" s="644"/>
      <c r="O80" s="650"/>
      <c r="P80" s="393"/>
      <c r="Q80" s="105"/>
      <c r="R80" s="105"/>
      <c r="S80" s="105"/>
      <c r="T80" s="105"/>
      <c r="U80" s="105"/>
      <c r="V80" s="646"/>
      <c r="W80" s="127"/>
      <c r="X80" s="121"/>
      <c r="Y80" s="647"/>
      <c r="Z80" s="105"/>
      <c r="AA80" s="648"/>
    </row>
    <row r="81" spans="1:27">
      <c r="A81" s="163"/>
      <c r="B81" s="127"/>
      <c r="C81" s="644"/>
      <c r="D81" s="531"/>
      <c r="E81" s="655"/>
      <c r="F81" s="656"/>
      <c r="G81" s="645"/>
      <c r="H81" s="645"/>
      <c r="I81" s="645"/>
      <c r="J81" s="645"/>
      <c r="K81" s="655"/>
      <c r="L81" s="655"/>
      <c r="M81" s="645"/>
      <c r="N81" s="649"/>
      <c r="O81" s="658"/>
      <c r="P81" s="393"/>
      <c r="Q81" s="105"/>
      <c r="R81" s="105"/>
      <c r="S81" s="105"/>
      <c r="T81" s="105"/>
      <c r="U81" s="105"/>
      <c r="V81" s="646"/>
      <c r="W81" s="127"/>
      <c r="X81" s="121"/>
      <c r="Y81" s="647"/>
      <c r="Z81" s="105"/>
      <c r="AA81" s="659"/>
    </row>
    <row r="82" spans="1:27">
      <c r="A82" s="163"/>
      <c r="B82" s="127"/>
      <c r="C82" s="644"/>
      <c r="D82" s="531"/>
      <c r="E82" s="655"/>
      <c r="F82" s="656"/>
      <c r="G82" s="645"/>
      <c r="H82" s="645"/>
      <c r="I82" s="645"/>
      <c r="J82" s="645"/>
      <c r="K82" s="655"/>
      <c r="L82" s="655"/>
      <c r="M82" s="645"/>
      <c r="N82" s="649"/>
      <c r="O82" s="650"/>
      <c r="P82" s="393"/>
      <c r="Q82" s="105"/>
      <c r="R82" s="105"/>
      <c r="S82" s="105"/>
      <c r="T82" s="105"/>
      <c r="U82" s="105"/>
      <c r="V82" s="646"/>
      <c r="W82" s="127"/>
      <c r="X82" s="121"/>
      <c r="Y82" s="647"/>
      <c r="Z82" s="105"/>
      <c r="AA82" s="662"/>
    </row>
    <row r="83" spans="1:27">
      <c r="A83" s="163"/>
      <c r="B83" s="127"/>
      <c r="C83" s="644"/>
      <c r="D83" s="663"/>
      <c r="E83" s="159"/>
      <c r="F83" s="159"/>
      <c r="G83" s="159"/>
      <c r="H83" s="159"/>
      <c r="I83" s="159"/>
      <c r="J83" s="159"/>
      <c r="K83" s="159"/>
      <c r="L83" s="159"/>
      <c r="M83" s="159"/>
      <c r="N83" s="649"/>
      <c r="O83" s="650"/>
      <c r="P83" s="393"/>
      <c r="Q83" s="105"/>
      <c r="R83" s="105"/>
      <c r="S83" s="105"/>
      <c r="T83" s="105"/>
      <c r="U83" s="105"/>
      <c r="V83" s="646"/>
      <c r="W83" s="127"/>
      <c r="X83" s="121"/>
      <c r="Y83" s="647"/>
      <c r="Z83" s="105"/>
      <c r="AA83" s="648"/>
    </row>
    <row r="84" spans="1:27">
      <c r="A84" s="163"/>
      <c r="B84" s="127"/>
      <c r="C84" s="644"/>
      <c r="D84" s="663"/>
      <c r="E84" s="159"/>
      <c r="F84" s="159"/>
      <c r="G84" s="159"/>
      <c r="H84" s="159"/>
      <c r="I84" s="159"/>
      <c r="J84" s="159"/>
      <c r="K84" s="159"/>
      <c r="L84" s="159"/>
      <c r="M84" s="159"/>
      <c r="N84" s="649"/>
      <c r="O84" s="650"/>
      <c r="P84" s="393"/>
      <c r="Q84" s="105"/>
      <c r="R84" s="105"/>
      <c r="S84" s="105"/>
      <c r="T84" s="105"/>
      <c r="U84" s="105"/>
      <c r="V84" s="646"/>
      <c r="W84" s="127"/>
      <c r="X84" s="121"/>
      <c r="Y84" s="647"/>
      <c r="Z84" s="105"/>
      <c r="AA84" s="648"/>
    </row>
    <row r="85" spans="1:27">
      <c r="A85" s="163"/>
      <c r="B85" s="127"/>
      <c r="C85" s="644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649"/>
      <c r="O85" s="650"/>
      <c r="P85" s="393"/>
      <c r="Q85" s="105"/>
      <c r="R85" s="105"/>
      <c r="S85" s="105"/>
      <c r="T85" s="105"/>
      <c r="U85" s="105"/>
      <c r="V85" s="646"/>
      <c r="W85" s="127"/>
      <c r="X85" s="121"/>
      <c r="Y85" s="647"/>
      <c r="Z85" s="105"/>
      <c r="AA85" s="648"/>
    </row>
    <row r="86" spans="1:27">
      <c r="A86" s="163"/>
      <c r="B86" s="127"/>
      <c r="C86" s="644"/>
      <c r="D86" s="159"/>
      <c r="E86" s="159"/>
      <c r="F86" s="159"/>
      <c r="G86" s="159"/>
      <c r="H86" s="159"/>
      <c r="I86" s="159"/>
      <c r="J86" s="664"/>
      <c r="K86" s="159"/>
      <c r="L86" s="159"/>
      <c r="M86" s="159"/>
      <c r="N86" s="652"/>
      <c r="O86" s="650"/>
      <c r="P86" s="393"/>
      <c r="Q86" s="105"/>
      <c r="R86" s="105"/>
      <c r="S86" s="105"/>
      <c r="T86" s="105"/>
      <c r="U86" s="105"/>
      <c r="V86" s="665"/>
      <c r="W86" s="127"/>
      <c r="X86" s="666"/>
      <c r="Y86" s="647"/>
      <c r="Z86" s="105"/>
      <c r="AA86" s="648"/>
    </row>
    <row r="87" spans="1:27">
      <c r="A87" s="216"/>
      <c r="B87" s="105"/>
      <c r="C87" s="216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213"/>
      <c r="R87" s="105"/>
      <c r="S87" s="105"/>
      <c r="T87" s="105"/>
      <c r="U87" s="105"/>
      <c r="V87" s="105"/>
      <c r="W87" s="105"/>
      <c r="X87" s="105"/>
      <c r="Y87" s="105"/>
      <c r="Z87" s="105"/>
      <c r="AA87" s="105"/>
    </row>
    <row r="88" spans="1:27">
      <c r="A88" s="105"/>
      <c r="B88" s="127"/>
      <c r="C88" s="393"/>
      <c r="D88" s="220"/>
      <c r="E88" s="220"/>
      <c r="F88" s="220"/>
      <c r="G88" s="220"/>
      <c r="H88" s="220"/>
      <c r="I88" s="220"/>
      <c r="J88" s="220"/>
      <c r="K88" s="220"/>
      <c r="L88" s="127"/>
      <c r="M88" s="127"/>
      <c r="N88" s="97"/>
      <c r="O88" s="97"/>
      <c r="P88" s="127"/>
      <c r="Q88" s="393"/>
      <c r="R88" s="105"/>
      <c r="S88" s="393"/>
      <c r="T88" s="127"/>
      <c r="U88" s="105"/>
      <c r="V88" s="105"/>
      <c r="W88" s="105"/>
      <c r="X88" s="105"/>
      <c r="Y88" s="105"/>
      <c r="Z88" s="105"/>
      <c r="AA88" s="105"/>
    </row>
    <row r="89" spans="1:27">
      <c r="A89" s="105"/>
      <c r="B89" s="127"/>
      <c r="C89" s="97"/>
      <c r="D89" s="220"/>
      <c r="E89" s="220"/>
      <c r="F89" s="220"/>
      <c r="G89" s="220"/>
      <c r="H89" s="220"/>
      <c r="I89" s="220"/>
      <c r="J89" s="220"/>
      <c r="K89" s="220"/>
      <c r="L89" s="127"/>
      <c r="M89" s="127"/>
      <c r="N89" s="97"/>
      <c r="O89" s="97"/>
      <c r="P89" s="127"/>
      <c r="Q89" s="393"/>
      <c r="R89" s="105"/>
      <c r="S89" s="393"/>
      <c r="T89" s="127"/>
      <c r="U89" s="105"/>
      <c r="V89" s="105"/>
      <c r="W89" s="105"/>
      <c r="X89" s="105"/>
      <c r="Y89" s="105"/>
      <c r="Z89" s="105"/>
      <c r="AA89" s="105"/>
    </row>
    <row r="90" spans="1:27">
      <c r="A90" s="105"/>
      <c r="B90" s="393"/>
      <c r="C90" s="393"/>
      <c r="D90" s="220"/>
      <c r="E90" s="220"/>
      <c r="F90" s="220"/>
      <c r="G90" s="220"/>
      <c r="H90" s="105"/>
      <c r="I90" s="105"/>
      <c r="J90" s="220"/>
      <c r="K90" s="103"/>
      <c r="L90" s="127"/>
      <c r="M90" s="127"/>
      <c r="N90" s="97"/>
      <c r="O90" s="97"/>
      <c r="P90" s="393"/>
      <c r="Q90" s="393"/>
      <c r="R90" s="105"/>
      <c r="S90" s="393"/>
      <c r="T90" s="127"/>
      <c r="U90" s="105"/>
      <c r="V90" s="105"/>
      <c r="W90" s="105"/>
      <c r="X90" s="105"/>
      <c r="Y90" s="105"/>
      <c r="Z90" s="105"/>
      <c r="AA90" s="641"/>
    </row>
    <row r="91" spans="1:27">
      <c r="A91" s="105"/>
      <c r="B91" s="127"/>
      <c r="C91" s="127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97"/>
      <c r="O91" s="97"/>
      <c r="P91" s="393"/>
      <c r="Q91" s="393"/>
      <c r="R91" s="105"/>
      <c r="S91" s="393"/>
      <c r="T91" s="127"/>
      <c r="U91" s="105"/>
      <c r="V91" s="105"/>
      <c r="W91" s="105"/>
      <c r="X91" s="105"/>
      <c r="Y91" s="361"/>
      <c r="Z91" s="105"/>
      <c r="AA91" s="641"/>
    </row>
    <row r="92" spans="1:27">
      <c r="A92" s="105"/>
      <c r="B92" s="393"/>
      <c r="C92" s="105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97"/>
      <c r="O92" s="97"/>
      <c r="P92" s="127"/>
      <c r="Q92" s="393"/>
      <c r="R92" s="105"/>
      <c r="S92" s="393"/>
      <c r="T92" s="127"/>
      <c r="U92" s="105"/>
      <c r="V92" s="105"/>
      <c r="W92" s="105"/>
      <c r="X92" s="105"/>
      <c r="Y92" s="361"/>
      <c r="Z92" s="105"/>
      <c r="AA92" s="642"/>
    </row>
    <row r="93" spans="1:27">
      <c r="A93" s="105"/>
      <c r="B93" s="127"/>
      <c r="C93" s="220"/>
      <c r="D93" s="127"/>
      <c r="E93" s="127"/>
      <c r="F93" s="127"/>
      <c r="G93" s="127"/>
      <c r="H93" s="100"/>
      <c r="I93" s="127"/>
      <c r="J93" s="127"/>
      <c r="K93" s="127"/>
      <c r="L93" s="127"/>
      <c r="M93" s="100"/>
      <c r="N93" s="97"/>
      <c r="O93" s="97"/>
      <c r="P93" s="220"/>
      <c r="Q93" s="393"/>
      <c r="R93" s="127"/>
      <c r="S93" s="393"/>
      <c r="T93" s="127"/>
      <c r="U93" s="105"/>
      <c r="V93" s="294"/>
      <c r="W93" s="393"/>
      <c r="X93" s="163"/>
      <c r="Y93" s="643"/>
      <c r="Z93" s="105"/>
      <c r="AA93" s="642"/>
    </row>
    <row r="94" spans="1:27">
      <c r="A94" s="163"/>
      <c r="B94" s="127"/>
      <c r="C94" s="644"/>
      <c r="D94" s="660"/>
      <c r="E94" s="645"/>
      <c r="F94" s="645"/>
      <c r="G94" s="645"/>
      <c r="H94" s="645"/>
      <c r="I94" s="645"/>
      <c r="J94" s="645"/>
      <c r="K94" s="645"/>
      <c r="L94" s="645"/>
      <c r="M94" s="645"/>
      <c r="N94" s="644"/>
      <c r="O94" s="393"/>
      <c r="P94" s="393"/>
      <c r="Q94" s="105"/>
      <c r="R94" s="534"/>
      <c r="S94" s="105"/>
      <c r="T94" s="105"/>
      <c r="U94" s="105"/>
      <c r="V94" s="646"/>
      <c r="W94" s="127"/>
      <c r="X94" s="121"/>
      <c r="Y94" s="647"/>
      <c r="Z94" s="105"/>
      <c r="AA94" s="648"/>
    </row>
    <row r="95" spans="1:27">
      <c r="A95" s="163"/>
      <c r="B95" s="127"/>
      <c r="C95" s="644"/>
      <c r="D95" s="660"/>
      <c r="E95" s="645"/>
      <c r="F95" s="645"/>
      <c r="G95" s="645"/>
      <c r="H95" s="645"/>
      <c r="I95" s="645"/>
      <c r="J95" s="645"/>
      <c r="K95" s="645"/>
      <c r="L95" s="645"/>
      <c r="M95" s="645"/>
      <c r="N95" s="649"/>
      <c r="O95" s="650"/>
      <c r="P95" s="393"/>
      <c r="Q95" s="105"/>
      <c r="R95" s="105"/>
      <c r="S95" s="105"/>
      <c r="T95" s="105"/>
      <c r="U95" s="105"/>
      <c r="V95" s="646"/>
      <c r="W95" s="127"/>
      <c r="X95" s="121"/>
      <c r="Y95" s="647"/>
      <c r="Z95" s="105"/>
      <c r="AA95" s="648"/>
    </row>
    <row r="96" spans="1:27">
      <c r="A96" s="163"/>
      <c r="B96" s="127"/>
      <c r="C96" s="644"/>
      <c r="D96" s="660"/>
      <c r="E96" s="645"/>
      <c r="F96" s="645"/>
      <c r="G96" s="660"/>
      <c r="H96" s="645"/>
      <c r="I96" s="645"/>
      <c r="J96" s="660"/>
      <c r="K96" s="645"/>
      <c r="L96" s="645"/>
      <c r="M96" s="645"/>
      <c r="N96" s="644"/>
      <c r="O96" s="650"/>
      <c r="P96" s="393"/>
      <c r="Q96" s="105"/>
      <c r="R96" s="105"/>
      <c r="S96" s="105"/>
      <c r="T96" s="105"/>
      <c r="U96" s="105"/>
      <c r="V96" s="646"/>
      <c r="W96" s="127"/>
      <c r="X96" s="121"/>
      <c r="Y96" s="647"/>
      <c r="Z96" s="105"/>
      <c r="AA96" s="651"/>
    </row>
    <row r="97" spans="1:27">
      <c r="A97" s="163"/>
      <c r="B97" s="127"/>
      <c r="C97" s="644"/>
      <c r="D97" s="660"/>
      <c r="E97" s="645"/>
      <c r="F97" s="645"/>
      <c r="G97" s="645"/>
      <c r="H97" s="645"/>
      <c r="I97" s="645"/>
      <c r="J97" s="645"/>
      <c r="K97" s="645"/>
      <c r="L97" s="645"/>
      <c r="M97" s="660"/>
      <c r="N97" s="652"/>
      <c r="O97" s="650"/>
      <c r="P97" s="393"/>
      <c r="Q97" s="105"/>
      <c r="R97" s="105"/>
      <c r="S97" s="105"/>
      <c r="T97" s="105"/>
      <c r="U97" s="105"/>
      <c r="V97" s="646"/>
      <c r="W97" s="127"/>
      <c r="X97" s="121"/>
      <c r="Y97" s="647"/>
      <c r="Z97" s="105"/>
      <c r="AA97" s="648"/>
    </row>
    <row r="98" spans="1:27">
      <c r="A98" s="163"/>
      <c r="B98" s="127"/>
      <c r="C98" s="644"/>
      <c r="D98" s="660"/>
      <c r="E98" s="645"/>
      <c r="F98" s="645"/>
      <c r="G98" s="645"/>
      <c r="H98" s="645"/>
      <c r="I98" s="645"/>
      <c r="J98" s="645"/>
      <c r="K98" s="645"/>
      <c r="L98" s="645"/>
      <c r="M98" s="645"/>
      <c r="N98" s="644"/>
      <c r="O98" s="650"/>
      <c r="P98" s="393"/>
      <c r="Q98" s="105"/>
      <c r="R98" s="105"/>
      <c r="S98" s="105"/>
      <c r="T98" s="105"/>
      <c r="U98" s="105"/>
      <c r="V98" s="646"/>
      <c r="W98" s="127"/>
      <c r="X98" s="121"/>
      <c r="Y98" s="647"/>
      <c r="Z98" s="105"/>
      <c r="AA98" s="653"/>
    </row>
    <row r="99" spans="1:27">
      <c r="A99" s="163"/>
      <c r="B99" s="127"/>
      <c r="C99" s="644"/>
      <c r="D99" s="660"/>
      <c r="E99" s="645"/>
      <c r="F99" s="645"/>
      <c r="G99" s="645"/>
      <c r="H99" s="645"/>
      <c r="I99" s="645"/>
      <c r="J99" s="645"/>
      <c r="K99" s="645"/>
      <c r="L99" s="645"/>
      <c r="M99" s="645"/>
      <c r="N99" s="644"/>
      <c r="O99" s="650"/>
      <c r="P99" s="393"/>
      <c r="Q99" s="105"/>
      <c r="R99" s="105"/>
      <c r="S99" s="105"/>
      <c r="T99" s="105"/>
      <c r="U99" s="105"/>
      <c r="V99" s="646"/>
      <c r="W99" s="127"/>
      <c r="X99" s="121"/>
      <c r="Y99" s="647"/>
      <c r="Z99" s="105"/>
      <c r="AA99" s="651"/>
    </row>
    <row r="100" spans="1:27">
      <c r="A100" s="163"/>
      <c r="B100" s="127"/>
      <c r="C100" s="644"/>
      <c r="D100" s="660"/>
      <c r="E100" s="645"/>
      <c r="F100" s="97"/>
      <c r="G100" s="655"/>
      <c r="H100" s="660"/>
      <c r="I100" s="645"/>
      <c r="J100" s="645"/>
      <c r="K100" s="645"/>
      <c r="L100" s="645"/>
      <c r="M100" s="645"/>
      <c r="N100" s="654"/>
      <c r="O100" s="650"/>
      <c r="P100" s="393"/>
      <c r="Q100" s="105"/>
      <c r="R100" s="105"/>
      <c r="S100" s="105"/>
      <c r="T100" s="105"/>
      <c r="U100" s="105"/>
      <c r="V100" s="646"/>
      <c r="W100" s="127"/>
      <c r="X100" s="121"/>
      <c r="Y100" s="647"/>
      <c r="Z100" s="105"/>
      <c r="AA100" s="653"/>
    </row>
    <row r="101" spans="1:27">
      <c r="A101" s="163"/>
      <c r="B101" s="127"/>
      <c r="C101" s="644"/>
      <c r="D101" s="660"/>
      <c r="E101" s="645"/>
      <c r="F101" s="645"/>
      <c r="G101" s="645"/>
      <c r="H101" s="645"/>
      <c r="I101" s="645"/>
      <c r="J101" s="645"/>
      <c r="K101" s="645"/>
      <c r="L101" s="645"/>
      <c r="M101" s="645"/>
      <c r="N101" s="644"/>
      <c r="O101" s="650"/>
      <c r="P101" s="393"/>
      <c r="Q101" s="105"/>
      <c r="R101" s="105"/>
      <c r="S101" s="105"/>
      <c r="T101" s="105"/>
      <c r="U101" s="105"/>
      <c r="V101" s="646"/>
      <c r="W101" s="127"/>
      <c r="X101" s="121"/>
      <c r="Y101" s="647"/>
      <c r="Z101" s="105"/>
      <c r="AA101" s="648"/>
    </row>
    <row r="102" spans="1:27">
      <c r="A102" s="163"/>
      <c r="B102" s="127"/>
      <c r="C102" s="644"/>
      <c r="D102" s="660"/>
      <c r="E102" s="645"/>
      <c r="F102" s="645"/>
      <c r="G102" s="645"/>
      <c r="H102" s="645"/>
      <c r="I102" s="645"/>
      <c r="J102" s="645"/>
      <c r="K102" s="645"/>
      <c r="L102" s="645"/>
      <c r="M102" s="645"/>
      <c r="N102" s="644"/>
      <c r="O102" s="650"/>
      <c r="P102" s="393"/>
      <c r="Q102" s="105"/>
      <c r="R102" s="105"/>
      <c r="S102" s="105"/>
      <c r="T102" s="105"/>
      <c r="U102" s="105"/>
      <c r="V102" s="646"/>
      <c r="W102" s="127"/>
      <c r="X102" s="121"/>
      <c r="Y102" s="647"/>
      <c r="Z102" s="105"/>
      <c r="AA102" s="648"/>
    </row>
    <row r="103" spans="1:27" ht="12.75" customHeight="1">
      <c r="A103" s="163"/>
      <c r="B103" s="127"/>
      <c r="C103" s="644"/>
      <c r="D103" s="660"/>
      <c r="E103" s="645"/>
      <c r="F103" s="645"/>
      <c r="G103" s="645"/>
      <c r="H103" s="645"/>
      <c r="I103" s="645"/>
      <c r="J103" s="645"/>
      <c r="K103" s="645"/>
      <c r="L103" s="645"/>
      <c r="M103" s="645"/>
      <c r="N103" s="644"/>
      <c r="O103" s="650"/>
      <c r="P103" s="393"/>
      <c r="Q103" s="105"/>
      <c r="R103" s="105"/>
      <c r="S103" s="105"/>
      <c r="T103" s="105"/>
      <c r="U103" s="105"/>
      <c r="V103" s="646"/>
      <c r="W103" s="127"/>
      <c r="X103" s="121"/>
      <c r="Y103" s="647"/>
      <c r="Z103" s="105"/>
      <c r="AA103" s="648"/>
    </row>
    <row r="104" spans="1:27" ht="13.5" customHeight="1">
      <c r="A104" s="163"/>
      <c r="B104" s="127"/>
      <c r="C104" s="644"/>
      <c r="D104" s="660"/>
      <c r="E104" s="645"/>
      <c r="F104" s="645"/>
      <c r="G104" s="645"/>
      <c r="H104" s="645"/>
      <c r="I104" s="645"/>
      <c r="J104" s="645"/>
      <c r="K104" s="645"/>
      <c r="L104" s="645"/>
      <c r="M104" s="645"/>
      <c r="N104" s="644"/>
      <c r="O104" s="650"/>
      <c r="P104" s="393"/>
      <c r="Q104" s="105"/>
      <c r="R104" s="105"/>
      <c r="S104" s="105"/>
      <c r="T104" s="105"/>
      <c r="U104" s="105"/>
      <c r="V104" s="646"/>
      <c r="W104" s="127"/>
      <c r="X104" s="121"/>
      <c r="Y104" s="647"/>
      <c r="Z104" s="105"/>
      <c r="AA104" s="648"/>
    </row>
    <row r="105" spans="1:27" ht="12.75" customHeight="1">
      <c r="A105" s="163"/>
      <c r="B105" s="127"/>
      <c r="C105" s="644"/>
      <c r="D105" s="660"/>
      <c r="E105" s="645"/>
      <c r="F105" s="645"/>
      <c r="G105" s="645"/>
      <c r="H105" s="645"/>
      <c r="I105" s="645"/>
      <c r="J105" s="645"/>
      <c r="K105" s="645"/>
      <c r="L105" s="645"/>
      <c r="M105" s="645"/>
      <c r="N105" s="644"/>
      <c r="O105" s="650"/>
      <c r="P105" s="393"/>
      <c r="Q105" s="105"/>
      <c r="R105" s="105"/>
      <c r="S105" s="105"/>
      <c r="T105" s="105"/>
      <c r="U105" s="105"/>
      <c r="V105" s="646"/>
      <c r="W105" s="127"/>
      <c r="X105" s="121"/>
      <c r="Y105" s="647"/>
      <c r="Z105" s="105"/>
      <c r="AA105" s="648"/>
    </row>
    <row r="106" spans="1:27">
      <c r="A106" s="163"/>
      <c r="B106" s="127"/>
      <c r="C106" s="644"/>
      <c r="D106" s="660"/>
      <c r="E106" s="645"/>
      <c r="F106" s="645"/>
      <c r="G106" s="645"/>
      <c r="H106" s="645"/>
      <c r="I106" s="645"/>
      <c r="J106" s="645"/>
      <c r="K106" s="645"/>
      <c r="L106" s="645"/>
      <c r="M106" s="645"/>
      <c r="N106" s="644"/>
      <c r="O106" s="650"/>
      <c r="P106" s="393"/>
      <c r="Q106" s="105"/>
      <c r="R106" s="105"/>
      <c r="S106" s="105"/>
      <c r="T106" s="105"/>
      <c r="U106" s="105"/>
      <c r="V106" s="646"/>
      <c r="W106" s="127"/>
      <c r="X106" s="121"/>
      <c r="Y106" s="647"/>
      <c r="Z106" s="105"/>
      <c r="AA106" s="648"/>
    </row>
    <row r="107" spans="1:27">
      <c r="A107" s="163"/>
      <c r="B107" s="127"/>
      <c r="C107" s="644"/>
      <c r="D107" s="660"/>
      <c r="E107" s="645"/>
      <c r="F107" s="645"/>
      <c r="G107" s="645"/>
      <c r="H107" s="645"/>
      <c r="I107" s="645"/>
      <c r="J107" s="645"/>
      <c r="K107" s="645"/>
      <c r="L107" s="645"/>
      <c r="M107" s="645"/>
      <c r="N107" s="644"/>
      <c r="O107" s="650"/>
      <c r="P107" s="393"/>
      <c r="Q107" s="105"/>
      <c r="R107" s="105"/>
      <c r="S107" s="105"/>
      <c r="T107" s="105"/>
      <c r="U107" s="105"/>
      <c r="V107" s="646"/>
      <c r="W107" s="127"/>
      <c r="X107" s="121"/>
      <c r="Y107" s="647"/>
      <c r="Z107" s="105"/>
      <c r="AA107" s="648"/>
    </row>
    <row r="108" spans="1:27">
      <c r="A108" s="163"/>
      <c r="B108" s="127"/>
      <c r="C108" s="644"/>
      <c r="D108" s="660"/>
      <c r="E108" s="645"/>
      <c r="F108" s="645"/>
      <c r="G108" s="645"/>
      <c r="H108" s="645"/>
      <c r="I108" s="645"/>
      <c r="J108" s="645"/>
      <c r="K108" s="645"/>
      <c r="L108" s="645"/>
      <c r="M108" s="645"/>
      <c r="N108" s="644"/>
      <c r="O108" s="650"/>
      <c r="P108" s="393"/>
      <c r="Q108" s="105"/>
      <c r="R108" s="105"/>
      <c r="S108" s="105"/>
      <c r="T108" s="105"/>
      <c r="U108" s="105"/>
      <c r="V108" s="646"/>
      <c r="W108" s="127"/>
      <c r="X108" s="121"/>
      <c r="Y108" s="647"/>
      <c r="Z108" s="105"/>
      <c r="AA108" s="651"/>
    </row>
    <row r="109" spans="1:27" ht="12.75" customHeight="1">
      <c r="A109" s="163"/>
      <c r="B109" s="127"/>
      <c r="C109" s="644"/>
      <c r="D109" s="663"/>
      <c r="E109" s="655"/>
      <c r="F109" s="656"/>
      <c r="G109" s="645"/>
      <c r="H109" s="645"/>
      <c r="I109" s="645"/>
      <c r="J109" s="645"/>
      <c r="K109" s="655"/>
      <c r="L109" s="655"/>
      <c r="M109" s="645"/>
      <c r="N109" s="649"/>
      <c r="O109" s="650"/>
      <c r="P109" s="393"/>
      <c r="Q109" s="105"/>
      <c r="R109" s="105"/>
      <c r="S109" s="105"/>
      <c r="T109" s="105"/>
      <c r="U109" s="105"/>
      <c r="V109" s="646"/>
      <c r="W109" s="127"/>
      <c r="X109" s="121"/>
      <c r="Y109" s="647"/>
      <c r="Z109" s="105"/>
      <c r="AA109" s="657"/>
    </row>
    <row r="110" spans="1:27" ht="12.75" customHeight="1">
      <c r="A110" s="163"/>
      <c r="B110" s="127"/>
      <c r="C110" s="644"/>
      <c r="D110" s="663"/>
      <c r="E110" s="655"/>
      <c r="F110" s="656"/>
      <c r="G110" s="645"/>
      <c r="H110" s="645"/>
      <c r="I110" s="645"/>
      <c r="J110" s="645"/>
      <c r="K110" s="655"/>
      <c r="L110" s="655"/>
      <c r="M110" s="645"/>
      <c r="N110" s="644"/>
      <c r="O110" s="650"/>
      <c r="P110" s="393"/>
      <c r="Q110" s="105"/>
      <c r="R110" s="105"/>
      <c r="S110" s="105"/>
      <c r="T110" s="105"/>
      <c r="U110" s="105"/>
      <c r="V110" s="646"/>
      <c r="W110" s="127"/>
      <c r="X110" s="121"/>
      <c r="Y110" s="647"/>
      <c r="Z110" s="105"/>
      <c r="AA110" s="648"/>
    </row>
    <row r="111" spans="1:27" ht="11.25" customHeight="1">
      <c r="A111" s="163"/>
      <c r="B111" s="127"/>
      <c r="C111" s="644"/>
      <c r="D111" s="663"/>
      <c r="E111" s="655"/>
      <c r="F111" s="656"/>
      <c r="G111" s="645"/>
      <c r="H111" s="645"/>
      <c r="I111" s="645"/>
      <c r="J111" s="645"/>
      <c r="K111" s="655"/>
      <c r="L111" s="655"/>
      <c r="M111" s="645"/>
      <c r="N111" s="644"/>
      <c r="O111" s="650"/>
      <c r="P111" s="393"/>
      <c r="Q111" s="105"/>
      <c r="R111" s="105"/>
      <c r="S111" s="105"/>
      <c r="T111" s="105"/>
      <c r="U111" s="105"/>
      <c r="V111" s="646"/>
      <c r="W111" s="127"/>
      <c r="X111" s="121"/>
      <c r="Y111" s="647"/>
      <c r="Z111" s="105"/>
      <c r="AA111" s="648"/>
    </row>
    <row r="112" spans="1:27" ht="12.75" customHeight="1">
      <c r="A112" s="163"/>
      <c r="B112" s="127"/>
      <c r="C112" s="644"/>
      <c r="D112" s="663"/>
      <c r="E112" s="655"/>
      <c r="F112" s="656"/>
      <c r="G112" s="645"/>
      <c r="H112" s="667"/>
      <c r="I112" s="645"/>
      <c r="J112" s="667"/>
      <c r="K112" s="660"/>
      <c r="L112" s="660"/>
      <c r="M112" s="645"/>
      <c r="N112" s="644"/>
      <c r="O112" s="650"/>
      <c r="P112" s="393"/>
      <c r="Q112" s="105"/>
      <c r="R112" s="105"/>
      <c r="S112" s="105"/>
      <c r="T112" s="105"/>
      <c r="U112" s="105"/>
      <c r="V112" s="646"/>
      <c r="W112" s="127"/>
      <c r="X112" s="121"/>
      <c r="Y112" s="647"/>
      <c r="Z112" s="105"/>
      <c r="AA112" s="653"/>
    </row>
    <row r="113" spans="1:27" ht="13.5" customHeight="1">
      <c r="A113" s="163"/>
      <c r="B113" s="127"/>
      <c r="C113" s="644"/>
      <c r="D113" s="663"/>
      <c r="E113" s="660"/>
      <c r="F113" s="656"/>
      <c r="G113" s="645"/>
      <c r="H113" s="645"/>
      <c r="I113" s="645"/>
      <c r="J113" s="645"/>
      <c r="K113" s="660"/>
      <c r="L113" s="660"/>
      <c r="M113" s="645"/>
      <c r="N113" s="644"/>
      <c r="O113" s="650"/>
      <c r="P113" s="393"/>
      <c r="Q113" s="105"/>
      <c r="R113" s="105"/>
      <c r="S113" s="105"/>
      <c r="T113" s="105"/>
      <c r="U113" s="105"/>
      <c r="V113" s="646"/>
      <c r="W113" s="127"/>
      <c r="X113" s="121"/>
      <c r="Y113" s="647"/>
      <c r="Z113" s="105"/>
      <c r="AA113" s="648"/>
    </row>
    <row r="114" spans="1:27" ht="14.25" customHeight="1">
      <c r="A114" s="163"/>
      <c r="B114" s="127"/>
      <c r="C114" s="644"/>
      <c r="D114" s="663"/>
      <c r="E114" s="655"/>
      <c r="F114" s="656"/>
      <c r="G114" s="645"/>
      <c r="H114" s="645"/>
      <c r="I114" s="645"/>
      <c r="J114" s="645"/>
      <c r="K114" s="660"/>
      <c r="L114" s="655"/>
      <c r="M114" s="645"/>
      <c r="N114" s="644"/>
      <c r="O114" s="650"/>
      <c r="P114" s="393"/>
      <c r="Q114" s="105"/>
      <c r="R114" s="105"/>
      <c r="S114" s="105"/>
      <c r="T114" s="105"/>
      <c r="U114" s="105"/>
      <c r="V114" s="646"/>
      <c r="W114" s="127"/>
      <c r="X114" s="121"/>
      <c r="Y114" s="647"/>
      <c r="Z114" s="105"/>
      <c r="AA114" s="648"/>
    </row>
    <row r="115" spans="1:27">
      <c r="A115" s="163"/>
      <c r="B115" s="127"/>
      <c r="C115" s="644"/>
      <c r="D115" s="663"/>
      <c r="E115" s="660"/>
      <c r="F115" s="656"/>
      <c r="G115" s="645"/>
      <c r="H115" s="645"/>
      <c r="I115" s="645"/>
      <c r="J115" s="645"/>
      <c r="K115" s="656"/>
      <c r="L115" s="656"/>
      <c r="M115" s="97"/>
      <c r="N115" s="644"/>
      <c r="O115" s="650"/>
      <c r="P115" s="393"/>
      <c r="Q115" s="105"/>
      <c r="R115" s="105"/>
      <c r="S115" s="105"/>
      <c r="T115" s="105"/>
      <c r="U115" s="105"/>
      <c r="V115" s="646"/>
      <c r="W115" s="127"/>
      <c r="X115" s="121"/>
      <c r="Y115" s="647"/>
      <c r="Z115" s="105"/>
      <c r="AA115" s="648"/>
    </row>
    <row r="116" spans="1:27" ht="14.25" customHeight="1">
      <c r="A116" s="163"/>
      <c r="B116" s="127"/>
      <c r="C116" s="644"/>
      <c r="D116" s="663"/>
      <c r="E116" s="660"/>
      <c r="F116" s="660"/>
      <c r="G116" s="645"/>
      <c r="H116" s="645"/>
      <c r="I116" s="645"/>
      <c r="J116" s="655"/>
      <c r="K116" s="667"/>
      <c r="L116" s="660"/>
      <c r="M116" s="656"/>
      <c r="N116" s="644"/>
      <c r="O116" s="650"/>
      <c r="P116" s="393"/>
      <c r="Q116" s="105"/>
      <c r="R116" s="105"/>
      <c r="S116" s="105"/>
      <c r="T116" s="105"/>
      <c r="U116" s="105"/>
      <c r="V116" s="646"/>
      <c r="W116" s="127"/>
      <c r="X116" s="121"/>
      <c r="Y116" s="647"/>
      <c r="Z116" s="105"/>
      <c r="AA116" s="648"/>
    </row>
    <row r="117" spans="1:27">
      <c r="A117" s="163"/>
      <c r="B117" s="127"/>
      <c r="C117" s="644"/>
      <c r="D117" s="663"/>
      <c r="E117" s="655"/>
      <c r="F117" s="656"/>
      <c r="G117" s="645"/>
      <c r="H117" s="645"/>
      <c r="I117" s="645"/>
      <c r="J117" s="645"/>
      <c r="K117" s="655"/>
      <c r="L117" s="655"/>
      <c r="M117" s="645"/>
      <c r="N117" s="644"/>
      <c r="O117" s="650"/>
      <c r="P117" s="393"/>
      <c r="Q117" s="105"/>
      <c r="R117" s="105"/>
      <c r="S117" s="105"/>
      <c r="T117" s="105"/>
      <c r="U117" s="105"/>
      <c r="V117" s="646"/>
      <c r="W117" s="127"/>
      <c r="X117" s="121"/>
      <c r="Y117" s="647"/>
      <c r="Z117" s="105"/>
      <c r="AA117" s="648"/>
    </row>
    <row r="118" spans="1:27" ht="11.25" customHeight="1">
      <c r="A118" s="163"/>
      <c r="B118" s="127"/>
      <c r="C118" s="644"/>
      <c r="D118" s="663"/>
      <c r="E118" s="660"/>
      <c r="F118" s="656"/>
      <c r="G118" s="645"/>
      <c r="H118" s="645"/>
      <c r="I118" s="645"/>
      <c r="J118" s="645"/>
      <c r="K118" s="656"/>
      <c r="L118" s="656"/>
      <c r="M118" s="645"/>
      <c r="N118" s="644"/>
      <c r="O118" s="658"/>
      <c r="P118" s="393"/>
      <c r="Q118" s="105"/>
      <c r="R118" s="105"/>
      <c r="S118" s="105"/>
      <c r="T118" s="105"/>
      <c r="U118" s="105"/>
      <c r="V118" s="646"/>
      <c r="W118" s="127"/>
      <c r="X118" s="121"/>
      <c r="Y118" s="647"/>
      <c r="Z118" s="105"/>
      <c r="AA118" s="659"/>
    </row>
    <row r="119" spans="1:27">
      <c r="A119" s="163"/>
      <c r="B119" s="127"/>
      <c r="C119" s="644"/>
      <c r="D119" s="663"/>
      <c r="E119" s="655"/>
      <c r="F119" s="656"/>
      <c r="G119" s="645"/>
      <c r="H119" s="645"/>
      <c r="I119" s="645"/>
      <c r="J119" s="645"/>
      <c r="K119" s="656"/>
      <c r="L119" s="656"/>
      <c r="M119" s="645"/>
      <c r="N119" s="644"/>
      <c r="O119" s="650"/>
      <c r="P119" s="393"/>
      <c r="Q119" s="105"/>
      <c r="R119" s="105"/>
      <c r="S119" s="105"/>
      <c r="T119" s="105"/>
      <c r="U119" s="105"/>
      <c r="V119" s="646"/>
      <c r="W119" s="127"/>
      <c r="X119" s="121"/>
      <c r="Y119" s="647"/>
      <c r="Z119" s="105"/>
      <c r="AA119" s="648"/>
    </row>
    <row r="120" spans="1:27">
      <c r="A120" s="163"/>
      <c r="B120" s="127"/>
      <c r="C120" s="644"/>
      <c r="D120" s="663"/>
      <c r="E120" s="656"/>
      <c r="F120" s="660"/>
      <c r="G120" s="645"/>
      <c r="H120" s="645"/>
      <c r="I120" s="645"/>
      <c r="J120" s="645"/>
      <c r="K120" s="667"/>
      <c r="L120" s="660"/>
      <c r="M120" s="645"/>
      <c r="N120" s="644"/>
      <c r="O120" s="658"/>
      <c r="P120" s="393"/>
      <c r="Q120" s="105"/>
      <c r="R120" s="105"/>
      <c r="S120" s="105"/>
      <c r="T120" s="105"/>
      <c r="U120" s="105"/>
      <c r="V120" s="646"/>
      <c r="W120" s="127"/>
      <c r="X120" s="121"/>
      <c r="Y120" s="647"/>
      <c r="Z120" s="105"/>
      <c r="AA120" s="659"/>
    </row>
    <row r="121" spans="1:27" hidden="1">
      <c r="A121" s="163"/>
      <c r="B121" s="127"/>
      <c r="C121" s="644"/>
      <c r="D121" s="663"/>
      <c r="E121" s="660"/>
      <c r="F121" s="656"/>
      <c r="G121" s="645"/>
      <c r="H121" s="645"/>
      <c r="I121" s="645"/>
      <c r="J121" s="645"/>
      <c r="K121" s="655"/>
      <c r="L121" s="655"/>
      <c r="M121" s="645"/>
      <c r="N121" s="644"/>
      <c r="O121" s="650"/>
      <c r="P121" s="393"/>
      <c r="Q121" s="105"/>
      <c r="R121" s="105"/>
      <c r="S121" s="105"/>
      <c r="T121" s="105"/>
      <c r="U121" s="105"/>
      <c r="V121" s="646"/>
      <c r="W121" s="127"/>
      <c r="X121" s="121"/>
      <c r="Y121" s="647"/>
      <c r="Z121" s="105"/>
      <c r="AA121" s="653"/>
    </row>
    <row r="122" spans="1:27">
      <c r="A122" s="163"/>
      <c r="B122" s="100"/>
      <c r="C122" s="644"/>
      <c r="D122" s="663"/>
      <c r="E122" s="656"/>
      <c r="F122" s="656"/>
      <c r="G122" s="645"/>
      <c r="H122" s="645"/>
      <c r="I122" s="645"/>
      <c r="J122" s="645"/>
      <c r="K122" s="660"/>
      <c r="L122" s="660"/>
      <c r="M122" s="645"/>
      <c r="N122" s="644"/>
      <c r="O122" s="650"/>
      <c r="P122" s="393"/>
      <c r="Q122" s="105"/>
      <c r="R122" s="105"/>
      <c r="S122" s="105"/>
      <c r="T122" s="105"/>
      <c r="U122" s="105"/>
      <c r="V122" s="646"/>
      <c r="W122" s="127"/>
      <c r="X122" s="121"/>
      <c r="Y122" s="647"/>
      <c r="Z122" s="105"/>
      <c r="AA122" s="648"/>
    </row>
    <row r="123" spans="1:27">
      <c r="A123" s="163"/>
      <c r="B123" s="127"/>
      <c r="C123" s="644"/>
      <c r="D123" s="663"/>
      <c r="E123" s="655"/>
      <c r="F123" s="656"/>
      <c r="G123" s="667"/>
      <c r="H123" s="645"/>
      <c r="I123" s="645"/>
      <c r="J123" s="645"/>
      <c r="K123" s="655"/>
      <c r="L123" s="656"/>
      <c r="M123" s="645"/>
      <c r="N123" s="649"/>
      <c r="O123" s="658"/>
      <c r="P123" s="393"/>
      <c r="Q123" s="105"/>
      <c r="R123" s="105"/>
      <c r="S123" s="105"/>
      <c r="T123" s="105"/>
      <c r="U123" s="105"/>
      <c r="V123" s="646"/>
      <c r="W123" s="127"/>
      <c r="X123" s="121"/>
      <c r="Y123" s="647"/>
      <c r="Z123" s="105"/>
      <c r="AA123" s="659"/>
    </row>
    <row r="124" spans="1:27">
      <c r="A124" s="163"/>
      <c r="B124" s="127"/>
      <c r="C124" s="644"/>
      <c r="D124" s="663"/>
      <c r="E124" s="667"/>
      <c r="F124" s="667"/>
      <c r="G124" s="645"/>
      <c r="H124" s="645"/>
      <c r="I124" s="645"/>
      <c r="J124" s="645"/>
      <c r="K124" s="668"/>
      <c r="L124" s="667"/>
      <c r="M124" s="645"/>
      <c r="N124" s="649"/>
      <c r="O124" s="650"/>
      <c r="P124" s="393"/>
      <c r="Q124" s="105"/>
      <c r="R124" s="105"/>
      <c r="S124" s="105"/>
      <c r="T124" s="105"/>
      <c r="U124" s="105"/>
      <c r="V124" s="646"/>
      <c r="W124" s="127"/>
      <c r="X124" s="121"/>
      <c r="Y124" s="647"/>
      <c r="Z124" s="105"/>
      <c r="AA124" s="662"/>
    </row>
    <row r="125" spans="1:27">
      <c r="A125" s="163"/>
      <c r="B125" s="127"/>
      <c r="C125" s="644"/>
      <c r="D125" s="663"/>
      <c r="E125" s="159"/>
      <c r="F125" s="159"/>
      <c r="G125" s="159"/>
      <c r="H125" s="159"/>
      <c r="I125" s="159"/>
      <c r="J125" s="159"/>
      <c r="K125" s="159"/>
      <c r="L125" s="159"/>
      <c r="M125" s="159"/>
      <c r="N125" s="649"/>
      <c r="O125" s="650"/>
      <c r="P125" s="393"/>
      <c r="Q125" s="105"/>
      <c r="R125" s="105"/>
      <c r="S125" s="105"/>
      <c r="T125" s="105"/>
      <c r="U125" s="105"/>
      <c r="V125" s="646"/>
      <c r="W125" s="127"/>
      <c r="X125" s="121"/>
      <c r="Y125" s="647"/>
      <c r="Z125" s="105"/>
      <c r="AA125" s="648"/>
    </row>
    <row r="126" spans="1:27" ht="11.25" customHeight="1">
      <c r="A126" s="163"/>
      <c r="B126" s="127"/>
      <c r="C126" s="644"/>
      <c r="D126" s="663"/>
      <c r="E126" s="159"/>
      <c r="F126" s="159"/>
      <c r="G126" s="159"/>
      <c r="H126" s="159"/>
      <c r="I126" s="159"/>
      <c r="J126" s="159"/>
      <c r="K126" s="159"/>
      <c r="L126" s="159"/>
      <c r="M126" s="159"/>
      <c r="N126" s="649"/>
      <c r="O126" s="650"/>
      <c r="P126" s="393"/>
      <c r="Q126" s="105"/>
      <c r="R126" s="105"/>
      <c r="S126" s="105"/>
      <c r="T126" s="105"/>
      <c r="U126" s="105"/>
      <c r="V126" s="646"/>
      <c r="W126" s="127"/>
      <c r="X126" s="121"/>
      <c r="Y126" s="647"/>
      <c r="Z126" s="105"/>
      <c r="AA126" s="648"/>
    </row>
    <row r="127" spans="1:27" ht="12.75" customHeight="1">
      <c r="A127" s="163"/>
      <c r="B127" s="127"/>
      <c r="C127" s="644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649"/>
      <c r="O127" s="650"/>
      <c r="P127" s="393"/>
      <c r="Q127" s="105"/>
      <c r="R127" s="105"/>
      <c r="S127" s="105"/>
      <c r="T127" s="105"/>
      <c r="U127" s="105"/>
      <c r="V127" s="646"/>
      <c r="W127" s="127"/>
      <c r="X127" s="121"/>
      <c r="Y127" s="647"/>
      <c r="Z127" s="105"/>
      <c r="AA127" s="648"/>
    </row>
    <row r="128" spans="1:27" ht="11.25" customHeight="1">
      <c r="A128" s="163"/>
      <c r="B128" s="127"/>
      <c r="C128" s="644"/>
      <c r="D128" s="159"/>
      <c r="E128" s="159"/>
      <c r="F128" s="159"/>
      <c r="G128" s="159"/>
      <c r="H128" s="159"/>
      <c r="I128" s="159"/>
      <c r="J128" s="664"/>
      <c r="K128" s="159"/>
      <c r="L128" s="159"/>
      <c r="M128" s="159"/>
      <c r="N128" s="652"/>
      <c r="O128" s="650"/>
      <c r="P128" s="393"/>
      <c r="Q128" s="105"/>
      <c r="R128" s="105"/>
      <c r="S128" s="105"/>
      <c r="T128" s="105"/>
      <c r="U128" s="105"/>
      <c r="V128" s="665"/>
      <c r="W128" s="127"/>
      <c r="X128" s="666"/>
      <c r="Y128" s="647"/>
      <c r="Z128" s="105"/>
      <c r="AA128" s="648"/>
    </row>
    <row r="129" spans="1:27">
      <c r="A129" s="216"/>
      <c r="B129" s="105"/>
      <c r="C129" s="216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213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</row>
    <row r="130" spans="1:27">
      <c r="A130" s="105"/>
      <c r="B130" s="127"/>
      <c r="C130" s="393"/>
      <c r="D130" s="220"/>
      <c r="E130" s="220"/>
      <c r="F130" s="220"/>
      <c r="G130" s="220"/>
      <c r="H130" s="220"/>
      <c r="I130" s="220"/>
      <c r="J130" s="220"/>
      <c r="K130" s="220"/>
      <c r="L130" s="127"/>
      <c r="M130" s="127"/>
      <c r="N130" s="97"/>
      <c r="O130" s="97"/>
      <c r="P130" s="127"/>
      <c r="Q130" s="393"/>
      <c r="R130" s="105"/>
      <c r="S130" s="393"/>
      <c r="T130" s="127"/>
      <c r="U130" s="105"/>
      <c r="V130" s="105"/>
      <c r="W130" s="105"/>
      <c r="X130" s="105"/>
      <c r="Y130" s="105"/>
      <c r="Z130" s="105"/>
      <c r="AA130" s="105"/>
    </row>
    <row r="131" spans="1:27">
      <c r="A131" s="105"/>
      <c r="B131" s="127"/>
      <c r="C131" s="97"/>
      <c r="D131" s="640"/>
      <c r="E131" s="220"/>
      <c r="F131" s="220"/>
      <c r="G131" s="220"/>
      <c r="H131" s="220"/>
      <c r="I131" s="220"/>
      <c r="J131" s="220"/>
      <c r="K131" s="220"/>
      <c r="L131" s="127"/>
      <c r="M131" s="127"/>
      <c r="N131" s="97"/>
      <c r="O131" s="97"/>
      <c r="P131" s="127"/>
      <c r="Q131" s="393"/>
      <c r="R131" s="105"/>
      <c r="S131" s="393"/>
      <c r="T131" s="127"/>
      <c r="U131" s="105"/>
      <c r="V131" s="105"/>
      <c r="W131" s="105"/>
      <c r="X131" s="105"/>
      <c r="Y131" s="105"/>
      <c r="Z131" s="105"/>
      <c r="AA131" s="105"/>
    </row>
    <row r="132" spans="1:27">
      <c r="A132" s="105"/>
      <c r="B132" s="393"/>
      <c r="C132" s="393"/>
      <c r="D132" s="220"/>
      <c r="E132" s="220"/>
      <c r="F132" s="220"/>
      <c r="G132" s="220"/>
      <c r="H132" s="105"/>
      <c r="I132" s="105"/>
      <c r="J132" s="220"/>
      <c r="K132" s="103"/>
      <c r="L132" s="127"/>
      <c r="M132" s="127"/>
      <c r="N132" s="97"/>
      <c r="O132" s="97"/>
      <c r="P132" s="393"/>
      <c r="Q132" s="393"/>
      <c r="R132" s="105"/>
      <c r="S132" s="393"/>
      <c r="T132" s="127"/>
      <c r="U132" s="105"/>
      <c r="V132" s="105"/>
      <c r="W132" s="105"/>
      <c r="X132" s="105"/>
      <c r="Y132" s="105"/>
      <c r="Z132" s="105"/>
      <c r="AA132" s="641"/>
    </row>
    <row r="133" spans="1:27">
      <c r="A133" s="105"/>
      <c r="B133" s="127"/>
      <c r="C133" s="127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97"/>
      <c r="O133" s="97"/>
      <c r="P133" s="393"/>
      <c r="Q133" s="393"/>
      <c r="R133" s="105"/>
      <c r="S133" s="393"/>
      <c r="T133" s="127"/>
      <c r="U133" s="105"/>
      <c r="V133" s="105"/>
      <c r="W133" s="105"/>
      <c r="X133" s="105"/>
      <c r="Y133" s="361"/>
      <c r="Z133" s="105"/>
      <c r="AA133" s="641"/>
    </row>
    <row r="134" spans="1:27">
      <c r="A134" s="105"/>
      <c r="B134" s="393"/>
      <c r="C134" s="105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97"/>
      <c r="O134" s="97"/>
      <c r="P134" s="127"/>
      <c r="Q134" s="393"/>
      <c r="R134" s="105"/>
      <c r="S134" s="393"/>
      <c r="T134" s="127"/>
      <c r="U134" s="105"/>
      <c r="V134" s="105"/>
      <c r="W134" s="105"/>
      <c r="X134" s="105"/>
      <c r="Y134" s="361"/>
      <c r="Z134" s="105"/>
      <c r="AA134" s="642"/>
    </row>
    <row r="135" spans="1:27">
      <c r="A135" s="105"/>
      <c r="B135" s="127"/>
      <c r="C135" s="220"/>
      <c r="D135" s="127"/>
      <c r="E135" s="127"/>
      <c r="F135" s="127"/>
      <c r="G135" s="127"/>
      <c r="H135" s="100"/>
      <c r="I135" s="127"/>
      <c r="J135" s="127"/>
      <c r="K135" s="127"/>
      <c r="L135" s="127"/>
      <c r="M135" s="100"/>
      <c r="N135" s="97"/>
      <c r="O135" s="97"/>
      <c r="P135" s="220"/>
      <c r="Q135" s="393"/>
      <c r="R135" s="127"/>
      <c r="S135" s="393"/>
      <c r="T135" s="127"/>
      <c r="U135" s="105"/>
      <c r="V135" s="294"/>
      <c r="W135" s="393"/>
      <c r="X135" s="163"/>
      <c r="Y135" s="643"/>
      <c r="Z135" s="105"/>
      <c r="AA135" s="642"/>
    </row>
    <row r="136" spans="1:27">
      <c r="A136" s="163"/>
      <c r="B136" s="127"/>
      <c r="C136" s="644"/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4"/>
      <c r="O136" s="393"/>
      <c r="P136" s="393"/>
      <c r="Q136" s="105"/>
      <c r="R136" s="534"/>
      <c r="S136" s="105"/>
      <c r="T136" s="105"/>
      <c r="U136" s="105"/>
      <c r="V136" s="646"/>
      <c r="W136" s="127"/>
      <c r="X136" s="121"/>
      <c r="Y136" s="647"/>
      <c r="Z136" s="105"/>
      <c r="AA136" s="648"/>
    </row>
    <row r="137" spans="1:27">
      <c r="A137" s="163"/>
      <c r="B137" s="127"/>
      <c r="C137" s="644"/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9"/>
      <c r="O137" s="650"/>
      <c r="P137" s="393"/>
      <c r="Q137" s="105"/>
      <c r="R137" s="105"/>
      <c r="S137" s="105"/>
      <c r="T137" s="105"/>
      <c r="U137" s="105"/>
      <c r="V137" s="646"/>
      <c r="W137" s="127"/>
      <c r="X137" s="121"/>
      <c r="Y137" s="647"/>
      <c r="Z137" s="105"/>
      <c r="AA137" s="648"/>
    </row>
    <row r="138" spans="1:27">
      <c r="A138" s="163"/>
      <c r="B138" s="127"/>
      <c r="C138" s="644"/>
      <c r="D138" s="645"/>
      <c r="E138" s="645"/>
      <c r="F138" s="645"/>
      <c r="G138" s="660"/>
      <c r="H138" s="645"/>
      <c r="I138" s="645"/>
      <c r="J138" s="660"/>
      <c r="K138" s="645"/>
      <c r="L138" s="645"/>
      <c r="M138" s="645"/>
      <c r="N138" s="644"/>
      <c r="O138" s="650"/>
      <c r="P138" s="393"/>
      <c r="Q138" s="105"/>
      <c r="R138" s="105"/>
      <c r="S138" s="105"/>
      <c r="T138" s="105"/>
      <c r="U138" s="105"/>
      <c r="V138" s="646"/>
      <c r="W138" s="127"/>
      <c r="X138" s="121"/>
      <c r="Y138" s="647"/>
      <c r="Z138" s="105"/>
      <c r="AA138" s="651"/>
    </row>
    <row r="139" spans="1:27">
      <c r="A139" s="163"/>
      <c r="B139" s="127"/>
      <c r="C139" s="644"/>
      <c r="D139" s="645"/>
      <c r="E139" s="645"/>
      <c r="F139" s="645"/>
      <c r="G139" s="645"/>
      <c r="H139" s="645"/>
      <c r="I139" s="645"/>
      <c r="J139" s="645"/>
      <c r="K139" s="645"/>
      <c r="L139" s="645"/>
      <c r="M139" s="660"/>
      <c r="N139" s="652"/>
      <c r="O139" s="650"/>
      <c r="P139" s="393"/>
      <c r="Q139" s="105"/>
      <c r="R139" s="105"/>
      <c r="S139" s="105"/>
      <c r="T139" s="105"/>
      <c r="U139" s="105"/>
      <c r="V139" s="646"/>
      <c r="W139" s="127"/>
      <c r="X139" s="121"/>
      <c r="Y139" s="647"/>
      <c r="Z139" s="105"/>
      <c r="AA139" s="648"/>
    </row>
    <row r="140" spans="1:27">
      <c r="A140" s="163"/>
      <c r="B140" s="127"/>
      <c r="C140" s="644"/>
      <c r="D140" s="645"/>
      <c r="E140" s="645"/>
      <c r="F140" s="645"/>
      <c r="G140" s="645"/>
      <c r="H140" s="645"/>
      <c r="I140" s="645"/>
      <c r="J140" s="645"/>
      <c r="K140" s="645"/>
      <c r="L140" s="645"/>
      <c r="M140" s="645"/>
      <c r="N140" s="644"/>
      <c r="O140" s="650"/>
      <c r="P140" s="393"/>
      <c r="Q140" s="105"/>
      <c r="R140" s="105"/>
      <c r="S140" s="105"/>
      <c r="T140" s="105"/>
      <c r="U140" s="105"/>
      <c r="V140" s="646"/>
      <c r="W140" s="127"/>
      <c r="X140" s="121"/>
      <c r="Y140" s="647"/>
      <c r="Z140" s="105"/>
      <c r="AA140" s="653"/>
    </row>
    <row r="141" spans="1:27">
      <c r="A141" s="163"/>
      <c r="B141" s="127"/>
      <c r="C141" s="644"/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4"/>
      <c r="O141" s="650"/>
      <c r="P141" s="393"/>
      <c r="Q141" s="105"/>
      <c r="R141" s="105"/>
      <c r="S141" s="105"/>
      <c r="T141" s="105"/>
      <c r="U141" s="105"/>
      <c r="V141" s="646"/>
      <c r="W141" s="127"/>
      <c r="X141" s="121"/>
      <c r="Y141" s="647"/>
      <c r="Z141" s="105"/>
      <c r="AA141" s="651"/>
    </row>
    <row r="142" spans="1:27">
      <c r="A142" s="163"/>
      <c r="B142" s="127"/>
      <c r="C142" s="644"/>
      <c r="D142" s="645"/>
      <c r="E142" s="645"/>
      <c r="F142" s="97"/>
      <c r="G142" s="655"/>
      <c r="H142" s="660"/>
      <c r="I142" s="645"/>
      <c r="J142" s="645"/>
      <c r="K142" s="645"/>
      <c r="L142" s="645"/>
      <c r="M142" s="645"/>
      <c r="N142" s="654"/>
      <c r="O142" s="650"/>
      <c r="P142" s="393"/>
      <c r="Q142" s="105"/>
      <c r="R142" s="105"/>
      <c r="S142" s="105"/>
      <c r="T142" s="105"/>
      <c r="U142" s="105"/>
      <c r="V142" s="646"/>
      <c r="W142" s="127"/>
      <c r="X142" s="121"/>
      <c r="Y142" s="647"/>
      <c r="Z142" s="105"/>
      <c r="AA142" s="653"/>
    </row>
    <row r="143" spans="1:27">
      <c r="A143" s="163"/>
      <c r="B143" s="127"/>
      <c r="C143" s="644"/>
      <c r="D143" s="531"/>
      <c r="E143" s="645"/>
      <c r="F143" s="645"/>
      <c r="G143" s="645"/>
      <c r="H143" s="645"/>
      <c r="I143" s="645"/>
      <c r="J143" s="645"/>
      <c r="K143" s="645"/>
      <c r="L143" s="645"/>
      <c r="M143" s="645"/>
      <c r="N143" s="644"/>
      <c r="O143" s="650"/>
      <c r="P143" s="393"/>
      <c r="Q143" s="105"/>
      <c r="R143" s="105"/>
      <c r="S143" s="105"/>
      <c r="T143" s="105"/>
      <c r="U143" s="105"/>
      <c r="V143" s="646"/>
      <c r="W143" s="127"/>
      <c r="X143" s="121"/>
      <c r="Y143" s="647"/>
      <c r="Z143" s="105"/>
      <c r="AA143" s="648"/>
    </row>
    <row r="144" spans="1:27">
      <c r="A144" s="163"/>
      <c r="B144" s="127"/>
      <c r="C144" s="644"/>
      <c r="D144" s="531"/>
      <c r="E144" s="645"/>
      <c r="F144" s="645"/>
      <c r="G144" s="645"/>
      <c r="H144" s="645"/>
      <c r="I144" s="645"/>
      <c r="J144" s="645"/>
      <c r="K144" s="645"/>
      <c r="L144" s="645"/>
      <c r="M144" s="645"/>
      <c r="N144" s="644"/>
      <c r="O144" s="650"/>
      <c r="P144" s="393"/>
      <c r="Q144" s="105"/>
      <c r="R144" s="105"/>
      <c r="S144" s="105"/>
      <c r="T144" s="105"/>
      <c r="U144" s="105"/>
      <c r="V144" s="646"/>
      <c r="W144" s="127"/>
      <c r="X144" s="121"/>
      <c r="Y144" s="647"/>
      <c r="Z144" s="105"/>
      <c r="AA144" s="648"/>
    </row>
    <row r="145" spans="1:27">
      <c r="A145" s="163"/>
      <c r="B145" s="127"/>
      <c r="C145" s="644"/>
      <c r="D145" s="531"/>
      <c r="E145" s="645"/>
      <c r="F145" s="645"/>
      <c r="G145" s="645"/>
      <c r="H145" s="645"/>
      <c r="I145" s="645"/>
      <c r="J145" s="645"/>
      <c r="K145" s="645"/>
      <c r="L145" s="645"/>
      <c r="M145" s="645"/>
      <c r="N145" s="644"/>
      <c r="O145" s="650"/>
      <c r="P145" s="393"/>
      <c r="Q145" s="105"/>
      <c r="R145" s="105"/>
      <c r="S145" s="105"/>
      <c r="T145" s="105"/>
      <c r="U145" s="105"/>
      <c r="V145" s="646"/>
      <c r="W145" s="127"/>
      <c r="X145" s="121"/>
      <c r="Y145" s="647"/>
      <c r="Z145" s="105"/>
      <c r="AA145" s="648"/>
    </row>
    <row r="146" spans="1:27">
      <c r="A146" s="163"/>
      <c r="B146" s="127"/>
      <c r="C146" s="644"/>
      <c r="D146" s="531"/>
      <c r="E146" s="645"/>
      <c r="F146" s="645"/>
      <c r="G146" s="645"/>
      <c r="H146" s="645"/>
      <c r="I146" s="645"/>
      <c r="J146" s="645"/>
      <c r="K146" s="645"/>
      <c r="L146" s="645"/>
      <c r="M146" s="645"/>
      <c r="N146" s="644"/>
      <c r="O146" s="650"/>
      <c r="P146" s="393"/>
      <c r="Q146" s="105"/>
      <c r="R146" s="105"/>
      <c r="S146" s="105"/>
      <c r="T146" s="105"/>
      <c r="U146" s="105"/>
      <c r="V146" s="646"/>
      <c r="W146" s="127"/>
      <c r="X146" s="121"/>
      <c r="Y146" s="647"/>
      <c r="Z146" s="105"/>
      <c r="AA146" s="648"/>
    </row>
    <row r="147" spans="1:27">
      <c r="A147" s="163"/>
      <c r="B147" s="127"/>
      <c r="C147" s="644"/>
      <c r="D147" s="531"/>
      <c r="E147" s="645"/>
      <c r="F147" s="645"/>
      <c r="G147" s="645"/>
      <c r="H147" s="645"/>
      <c r="I147" s="645"/>
      <c r="J147" s="645"/>
      <c r="K147" s="645"/>
      <c r="L147" s="645"/>
      <c r="M147" s="645"/>
      <c r="N147" s="644"/>
      <c r="O147" s="650"/>
      <c r="P147" s="393"/>
      <c r="Q147" s="105"/>
      <c r="R147" s="105"/>
      <c r="S147" s="105"/>
      <c r="T147" s="105"/>
      <c r="U147" s="105"/>
      <c r="V147" s="646"/>
      <c r="W147" s="127"/>
      <c r="X147" s="121"/>
      <c r="Y147" s="647"/>
      <c r="Z147" s="105"/>
      <c r="AA147" s="648"/>
    </row>
    <row r="148" spans="1:27">
      <c r="A148" s="163"/>
      <c r="B148" s="127"/>
      <c r="C148" s="644"/>
      <c r="D148" s="531"/>
      <c r="E148" s="645"/>
      <c r="F148" s="645"/>
      <c r="G148" s="645"/>
      <c r="H148" s="645"/>
      <c r="I148" s="645"/>
      <c r="J148" s="645"/>
      <c r="K148" s="645"/>
      <c r="L148" s="645"/>
      <c r="M148" s="645"/>
      <c r="N148" s="644"/>
      <c r="O148" s="650"/>
      <c r="P148" s="393"/>
      <c r="Q148" s="105"/>
      <c r="R148" s="105"/>
      <c r="S148" s="105"/>
      <c r="T148" s="105"/>
      <c r="U148" s="105"/>
      <c r="V148" s="646"/>
      <c r="W148" s="127"/>
      <c r="X148" s="121"/>
      <c r="Y148" s="647"/>
      <c r="Z148" s="105"/>
      <c r="AA148" s="648"/>
    </row>
    <row r="149" spans="1:27" ht="13.5" customHeight="1">
      <c r="A149" s="163"/>
      <c r="B149" s="127"/>
      <c r="C149" s="644"/>
      <c r="D149" s="531"/>
      <c r="E149" s="645"/>
      <c r="F149" s="645"/>
      <c r="G149" s="645"/>
      <c r="H149" s="645"/>
      <c r="I149" s="645"/>
      <c r="J149" s="645"/>
      <c r="K149" s="645"/>
      <c r="L149" s="645"/>
      <c r="M149" s="645"/>
      <c r="N149" s="644"/>
      <c r="O149" s="650"/>
      <c r="P149" s="393"/>
      <c r="Q149" s="105"/>
      <c r="R149" s="105"/>
      <c r="S149" s="105"/>
      <c r="T149" s="105"/>
      <c r="U149" s="105"/>
      <c r="V149" s="646"/>
      <c r="W149" s="127"/>
      <c r="X149" s="121"/>
      <c r="Y149" s="647"/>
      <c r="Z149" s="105"/>
      <c r="AA149" s="648"/>
    </row>
    <row r="150" spans="1:27">
      <c r="A150" s="163"/>
      <c r="B150" s="127"/>
      <c r="C150" s="644"/>
      <c r="D150" s="531"/>
      <c r="E150" s="645"/>
      <c r="F150" s="645"/>
      <c r="G150" s="645"/>
      <c r="H150" s="645"/>
      <c r="I150" s="645"/>
      <c r="J150" s="645"/>
      <c r="K150" s="645"/>
      <c r="L150" s="645"/>
      <c r="M150" s="645"/>
      <c r="N150" s="644"/>
      <c r="O150" s="650"/>
      <c r="P150" s="393"/>
      <c r="Q150" s="105"/>
      <c r="R150" s="105"/>
      <c r="S150" s="105"/>
      <c r="T150" s="105"/>
      <c r="U150" s="105"/>
      <c r="V150" s="646"/>
      <c r="W150" s="127"/>
      <c r="X150" s="121"/>
      <c r="Y150" s="647"/>
      <c r="Z150" s="105"/>
      <c r="AA150" s="651"/>
    </row>
    <row r="151" spans="1:27" ht="12.75" customHeight="1">
      <c r="A151" s="163"/>
      <c r="B151" s="127"/>
      <c r="C151" s="644"/>
      <c r="D151" s="531"/>
      <c r="E151" s="655"/>
      <c r="F151" s="656"/>
      <c r="G151" s="645"/>
      <c r="H151" s="645"/>
      <c r="I151" s="645"/>
      <c r="J151" s="645"/>
      <c r="K151" s="655"/>
      <c r="L151" s="655"/>
      <c r="M151" s="645"/>
      <c r="N151" s="649"/>
      <c r="O151" s="650"/>
      <c r="P151" s="393"/>
      <c r="Q151" s="105"/>
      <c r="R151" s="105"/>
      <c r="S151" s="105"/>
      <c r="T151" s="105"/>
      <c r="U151" s="105"/>
      <c r="V151" s="646"/>
      <c r="W151" s="127"/>
      <c r="X151" s="121"/>
      <c r="Y151" s="647"/>
      <c r="Z151" s="105"/>
      <c r="AA151" s="657"/>
    </row>
    <row r="152" spans="1:27">
      <c r="A152" s="163"/>
      <c r="B152" s="127"/>
      <c r="C152" s="644"/>
      <c r="D152" s="531"/>
      <c r="E152" s="655"/>
      <c r="F152" s="656"/>
      <c r="G152" s="645"/>
      <c r="H152" s="645"/>
      <c r="I152" s="645"/>
      <c r="J152" s="645"/>
      <c r="K152" s="655"/>
      <c r="L152" s="655"/>
      <c r="M152" s="645"/>
      <c r="N152" s="644"/>
      <c r="O152" s="650"/>
      <c r="P152" s="393"/>
      <c r="Q152" s="105"/>
      <c r="R152" s="105"/>
      <c r="S152" s="105"/>
      <c r="T152" s="105"/>
      <c r="U152" s="105"/>
      <c r="V152" s="646"/>
      <c r="W152" s="127"/>
      <c r="X152" s="121"/>
      <c r="Y152" s="647"/>
      <c r="Z152" s="105"/>
      <c r="AA152" s="648"/>
    </row>
    <row r="153" spans="1:27" ht="12.75" customHeight="1">
      <c r="A153" s="163"/>
      <c r="B153" s="127"/>
      <c r="C153" s="644"/>
      <c r="D153" s="531"/>
      <c r="E153" s="655"/>
      <c r="F153" s="656"/>
      <c r="G153" s="645"/>
      <c r="H153" s="645"/>
      <c r="I153" s="645"/>
      <c r="J153" s="645"/>
      <c r="K153" s="655"/>
      <c r="L153" s="655"/>
      <c r="M153" s="645"/>
      <c r="N153" s="644"/>
      <c r="O153" s="650"/>
      <c r="P153" s="393"/>
      <c r="Q153" s="105"/>
      <c r="R153" s="105"/>
      <c r="S153" s="105"/>
      <c r="T153" s="105"/>
      <c r="U153" s="105"/>
      <c r="V153" s="646"/>
      <c r="W153" s="127"/>
      <c r="X153" s="121"/>
      <c r="Y153" s="647"/>
      <c r="Z153" s="105"/>
      <c r="AA153" s="648"/>
    </row>
    <row r="154" spans="1:27">
      <c r="A154" s="163"/>
      <c r="B154" s="127"/>
      <c r="C154" s="644"/>
      <c r="D154" s="669"/>
      <c r="E154" s="655"/>
      <c r="F154" s="656"/>
      <c r="G154" s="645"/>
      <c r="H154" s="667"/>
      <c r="I154" s="645"/>
      <c r="J154" s="667"/>
      <c r="K154" s="660"/>
      <c r="L154" s="660"/>
      <c r="M154" s="645"/>
      <c r="N154" s="644"/>
      <c r="O154" s="650"/>
      <c r="P154" s="393"/>
      <c r="Q154" s="105"/>
      <c r="R154" s="105"/>
      <c r="S154" s="105"/>
      <c r="T154" s="105"/>
      <c r="U154" s="105"/>
      <c r="V154" s="646"/>
      <c r="W154" s="127"/>
      <c r="X154" s="121"/>
      <c r="Y154" s="647"/>
      <c r="Z154" s="105"/>
      <c r="AA154" s="653"/>
    </row>
    <row r="155" spans="1:27">
      <c r="A155" s="163"/>
      <c r="B155" s="127"/>
      <c r="C155" s="644"/>
      <c r="D155" s="531"/>
      <c r="E155" s="660"/>
      <c r="F155" s="656"/>
      <c r="G155" s="645"/>
      <c r="H155" s="645"/>
      <c r="I155" s="645"/>
      <c r="J155" s="645"/>
      <c r="K155" s="660"/>
      <c r="L155" s="660"/>
      <c r="M155" s="645"/>
      <c r="N155" s="644"/>
      <c r="O155" s="650"/>
      <c r="P155" s="393"/>
      <c r="Q155" s="105"/>
      <c r="R155" s="105"/>
      <c r="S155" s="105"/>
      <c r="T155" s="105"/>
      <c r="U155" s="105"/>
      <c r="V155" s="646"/>
      <c r="W155" s="127"/>
      <c r="X155" s="121"/>
      <c r="Y155" s="647"/>
      <c r="Z155" s="105"/>
      <c r="AA155" s="648"/>
    </row>
    <row r="156" spans="1:27">
      <c r="A156" s="163"/>
      <c r="B156" s="127"/>
      <c r="C156" s="644"/>
      <c r="D156" s="531"/>
      <c r="E156" s="655"/>
      <c r="F156" s="656"/>
      <c r="G156" s="645"/>
      <c r="H156" s="645"/>
      <c r="I156" s="645"/>
      <c r="J156" s="645"/>
      <c r="K156" s="660"/>
      <c r="L156" s="655"/>
      <c r="M156" s="645"/>
      <c r="N156" s="644"/>
      <c r="O156" s="650"/>
      <c r="P156" s="393"/>
      <c r="Q156" s="105"/>
      <c r="R156" s="105"/>
      <c r="S156" s="105"/>
      <c r="T156" s="105"/>
      <c r="U156" s="105"/>
      <c r="V156" s="646"/>
      <c r="W156" s="127"/>
      <c r="X156" s="121"/>
      <c r="Y156" s="647"/>
      <c r="Z156" s="105"/>
      <c r="AA156" s="648"/>
    </row>
    <row r="157" spans="1:27">
      <c r="A157" s="163"/>
      <c r="B157" s="127"/>
      <c r="C157" s="644"/>
      <c r="D157" s="531"/>
      <c r="E157" s="660"/>
      <c r="F157" s="656"/>
      <c r="G157" s="645"/>
      <c r="H157" s="645"/>
      <c r="I157" s="645"/>
      <c r="J157" s="645"/>
      <c r="K157" s="656"/>
      <c r="L157" s="656"/>
      <c r="M157" s="97"/>
      <c r="N157" s="644"/>
      <c r="O157" s="650"/>
      <c r="P157" s="393"/>
      <c r="Q157" s="105"/>
      <c r="R157" s="105"/>
      <c r="S157" s="105"/>
      <c r="T157" s="105"/>
      <c r="U157" s="105"/>
      <c r="V157" s="646"/>
      <c r="W157" s="127"/>
      <c r="X157" s="121"/>
      <c r="Y157" s="647"/>
      <c r="Z157" s="105"/>
      <c r="AA157" s="648"/>
    </row>
    <row r="158" spans="1:27">
      <c r="A158" s="163"/>
      <c r="B158" s="127"/>
      <c r="C158" s="644"/>
      <c r="D158" s="531"/>
      <c r="E158" s="660"/>
      <c r="F158" s="660"/>
      <c r="G158" s="645"/>
      <c r="H158" s="645"/>
      <c r="I158" s="645"/>
      <c r="J158" s="655"/>
      <c r="K158" s="667"/>
      <c r="L158" s="660"/>
      <c r="M158" s="656"/>
      <c r="N158" s="644"/>
      <c r="O158" s="650"/>
      <c r="P158" s="393"/>
      <c r="Q158" s="105"/>
      <c r="R158" s="105"/>
      <c r="S158" s="105"/>
      <c r="T158" s="105"/>
      <c r="U158" s="105"/>
      <c r="V158" s="646"/>
      <c r="W158" s="127"/>
      <c r="X158" s="121"/>
      <c r="Y158" s="647"/>
      <c r="Z158" s="105"/>
      <c r="AA158" s="648"/>
    </row>
    <row r="159" spans="1:27" ht="10.5" customHeight="1">
      <c r="A159" s="163"/>
      <c r="B159" s="127"/>
      <c r="C159" s="644"/>
      <c r="D159" s="531"/>
      <c r="E159" s="655"/>
      <c r="F159" s="656"/>
      <c r="G159" s="645"/>
      <c r="H159" s="645"/>
      <c r="I159" s="645"/>
      <c r="J159" s="645"/>
      <c r="K159" s="655"/>
      <c r="L159" s="655"/>
      <c r="M159" s="645"/>
      <c r="N159" s="644"/>
      <c r="O159" s="650"/>
      <c r="P159" s="393"/>
      <c r="Q159" s="105"/>
      <c r="R159" s="105"/>
      <c r="S159" s="105"/>
      <c r="T159" s="105"/>
      <c r="U159" s="105"/>
      <c r="V159" s="646"/>
      <c r="W159" s="127"/>
      <c r="X159" s="121"/>
      <c r="Y159" s="647"/>
      <c r="Z159" s="105"/>
      <c r="AA159" s="648"/>
    </row>
    <row r="160" spans="1:27" ht="12.75" customHeight="1">
      <c r="A160" s="163"/>
      <c r="B160" s="127"/>
      <c r="C160" s="644"/>
      <c r="D160" s="531"/>
      <c r="E160" s="660"/>
      <c r="F160" s="656"/>
      <c r="G160" s="645"/>
      <c r="H160" s="645"/>
      <c r="I160" s="645"/>
      <c r="J160" s="645"/>
      <c r="K160" s="656"/>
      <c r="L160" s="656"/>
      <c r="M160" s="645"/>
      <c r="N160" s="644"/>
      <c r="O160" s="658"/>
      <c r="P160" s="393"/>
      <c r="Q160" s="105"/>
      <c r="R160" s="105"/>
      <c r="S160" s="105"/>
      <c r="T160" s="105"/>
      <c r="U160" s="105"/>
      <c r="V160" s="646"/>
      <c r="W160" s="127"/>
      <c r="X160" s="121"/>
      <c r="Y160" s="647"/>
      <c r="Z160" s="105"/>
      <c r="AA160" s="659"/>
    </row>
    <row r="161" spans="1:27">
      <c r="A161" s="163"/>
      <c r="B161" s="127"/>
      <c r="C161" s="644"/>
      <c r="D161" s="531"/>
      <c r="E161" s="655"/>
      <c r="F161" s="656"/>
      <c r="G161" s="645"/>
      <c r="H161" s="645"/>
      <c r="I161" s="645"/>
      <c r="J161" s="645"/>
      <c r="K161" s="656"/>
      <c r="L161" s="656"/>
      <c r="M161" s="645"/>
      <c r="N161" s="644"/>
      <c r="O161" s="650"/>
      <c r="P161" s="393"/>
      <c r="Q161" s="105"/>
      <c r="R161" s="105"/>
      <c r="S161" s="105"/>
      <c r="T161" s="105"/>
      <c r="U161" s="105"/>
      <c r="V161" s="646"/>
      <c r="W161" s="127"/>
      <c r="X161" s="121"/>
      <c r="Y161" s="647"/>
      <c r="Z161" s="105"/>
      <c r="AA161" s="648"/>
    </row>
    <row r="162" spans="1:27" ht="12.75" customHeight="1">
      <c r="A162" s="163"/>
      <c r="B162" s="127"/>
      <c r="C162" s="644"/>
      <c r="D162" s="531"/>
      <c r="E162" s="656"/>
      <c r="F162" s="660"/>
      <c r="G162" s="645"/>
      <c r="H162" s="645"/>
      <c r="I162" s="645"/>
      <c r="J162" s="645"/>
      <c r="K162" s="667"/>
      <c r="L162" s="660"/>
      <c r="M162" s="645"/>
      <c r="N162" s="644"/>
      <c r="O162" s="658"/>
      <c r="P162" s="393"/>
      <c r="Q162" s="105"/>
      <c r="R162" s="105"/>
      <c r="S162" s="105"/>
      <c r="T162" s="105"/>
      <c r="U162" s="105"/>
      <c r="V162" s="646"/>
      <c r="W162" s="127"/>
      <c r="X162" s="121"/>
      <c r="Y162" s="647"/>
      <c r="Z162" s="105"/>
      <c r="AA162" s="659"/>
    </row>
    <row r="163" spans="1:27" hidden="1">
      <c r="A163" s="163"/>
      <c r="B163" s="127"/>
      <c r="C163" s="644"/>
      <c r="D163" s="531"/>
      <c r="E163" s="660"/>
      <c r="F163" s="656"/>
      <c r="G163" s="645"/>
      <c r="H163" s="645"/>
      <c r="I163" s="645"/>
      <c r="J163" s="645"/>
      <c r="K163" s="655"/>
      <c r="L163" s="655"/>
      <c r="M163" s="645"/>
      <c r="N163" s="644"/>
      <c r="O163" s="650"/>
      <c r="P163" s="393"/>
      <c r="Q163" s="105"/>
      <c r="R163" s="105"/>
      <c r="S163" s="105"/>
      <c r="T163" s="105"/>
      <c r="U163" s="105"/>
      <c r="V163" s="646"/>
      <c r="W163" s="127"/>
      <c r="X163" s="121"/>
      <c r="Y163" s="647"/>
      <c r="Z163" s="105"/>
      <c r="AA163" s="653"/>
    </row>
    <row r="164" spans="1:27" ht="13.5" customHeight="1">
      <c r="A164" s="163"/>
      <c r="B164" s="100"/>
      <c r="C164" s="644"/>
      <c r="D164" s="531"/>
      <c r="E164" s="656"/>
      <c r="F164" s="656"/>
      <c r="G164" s="645"/>
      <c r="H164" s="645"/>
      <c r="I164" s="645"/>
      <c r="J164" s="645"/>
      <c r="K164" s="660"/>
      <c r="L164" s="660"/>
      <c r="M164" s="645"/>
      <c r="N164" s="644"/>
      <c r="O164" s="650"/>
      <c r="P164" s="393"/>
      <c r="Q164" s="105"/>
      <c r="R164" s="105"/>
      <c r="S164" s="105"/>
      <c r="T164" s="105"/>
      <c r="U164" s="105"/>
      <c r="V164" s="646"/>
      <c r="W164" s="127"/>
      <c r="X164" s="121"/>
      <c r="Y164" s="647"/>
      <c r="Z164" s="105"/>
      <c r="AA164" s="648"/>
    </row>
    <row r="165" spans="1:27" ht="12.75" customHeight="1">
      <c r="A165" s="163"/>
      <c r="B165" s="127"/>
      <c r="C165" s="644"/>
      <c r="D165" s="531"/>
      <c r="E165" s="655"/>
      <c r="F165" s="656"/>
      <c r="G165" s="667"/>
      <c r="H165" s="645"/>
      <c r="I165" s="645"/>
      <c r="J165" s="645"/>
      <c r="K165" s="655"/>
      <c r="L165" s="656"/>
      <c r="M165" s="645"/>
      <c r="N165" s="649"/>
      <c r="O165" s="658"/>
      <c r="P165" s="393"/>
      <c r="Q165" s="105"/>
      <c r="R165" s="105"/>
      <c r="S165" s="105"/>
      <c r="T165" s="105"/>
      <c r="U165" s="105"/>
      <c r="V165" s="646"/>
      <c r="W165" s="127"/>
      <c r="X165" s="121"/>
      <c r="Y165" s="647"/>
      <c r="Z165" s="105"/>
      <c r="AA165" s="659"/>
    </row>
    <row r="166" spans="1:27" ht="12.75" customHeight="1">
      <c r="A166" s="163"/>
      <c r="B166" s="127"/>
      <c r="C166" s="644"/>
      <c r="D166" s="531"/>
      <c r="E166" s="667"/>
      <c r="F166" s="667"/>
      <c r="G166" s="645"/>
      <c r="H166" s="645"/>
      <c r="I166" s="645"/>
      <c r="J166" s="645"/>
      <c r="K166" s="668"/>
      <c r="L166" s="667"/>
      <c r="M166" s="645"/>
      <c r="N166" s="649"/>
      <c r="O166" s="650"/>
      <c r="P166" s="393"/>
      <c r="Q166" s="105"/>
      <c r="R166" s="105"/>
      <c r="S166" s="105"/>
      <c r="T166" s="105"/>
      <c r="U166" s="105"/>
      <c r="V166" s="646"/>
      <c r="W166" s="127"/>
      <c r="X166" s="121"/>
      <c r="Y166" s="647"/>
      <c r="Z166" s="105"/>
      <c r="AA166" s="662"/>
    </row>
    <row r="167" spans="1:27" ht="12.75" customHeight="1">
      <c r="A167" s="163"/>
      <c r="B167" s="127"/>
      <c r="C167" s="644"/>
      <c r="D167" s="663"/>
      <c r="E167" s="159"/>
      <c r="F167" s="159"/>
      <c r="G167" s="159"/>
      <c r="H167" s="159"/>
      <c r="I167" s="159"/>
      <c r="J167" s="159"/>
      <c r="K167" s="159"/>
      <c r="L167" s="159"/>
      <c r="M167" s="159"/>
      <c r="N167" s="649"/>
      <c r="O167" s="650"/>
      <c r="P167" s="393"/>
      <c r="Q167" s="105"/>
      <c r="R167" s="105"/>
      <c r="S167" s="105"/>
      <c r="T167" s="105"/>
      <c r="U167" s="105"/>
      <c r="V167" s="646"/>
      <c r="W167" s="127"/>
      <c r="X167" s="121"/>
      <c r="Y167" s="647"/>
      <c r="Z167" s="105"/>
      <c r="AA167" s="648"/>
    </row>
    <row r="168" spans="1:27" ht="12.75" customHeight="1">
      <c r="A168" s="163"/>
      <c r="B168" s="127"/>
      <c r="C168" s="644"/>
      <c r="D168" s="663"/>
      <c r="E168" s="159"/>
      <c r="F168" s="159"/>
      <c r="G168" s="159"/>
      <c r="H168" s="159"/>
      <c r="I168" s="159"/>
      <c r="J168" s="159"/>
      <c r="K168" s="159"/>
      <c r="L168" s="159"/>
      <c r="M168" s="159"/>
      <c r="N168" s="649"/>
      <c r="O168" s="650"/>
      <c r="P168" s="393"/>
      <c r="Q168" s="105"/>
      <c r="R168" s="105"/>
      <c r="S168" s="105"/>
      <c r="T168" s="105"/>
      <c r="U168" s="105"/>
      <c r="V168" s="646"/>
      <c r="W168" s="127"/>
      <c r="X168" s="121"/>
      <c r="Y168" s="647"/>
      <c r="Z168" s="105"/>
      <c r="AA168" s="648"/>
    </row>
    <row r="169" spans="1:27" ht="11.25" customHeight="1">
      <c r="A169" s="163"/>
      <c r="B169" s="127"/>
      <c r="C169" s="644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649"/>
      <c r="O169" s="650"/>
      <c r="P169" s="393"/>
      <c r="Q169" s="105"/>
      <c r="R169" s="105"/>
      <c r="S169" s="105"/>
      <c r="T169" s="105"/>
      <c r="U169" s="105"/>
      <c r="V169" s="646"/>
      <c r="W169" s="127"/>
      <c r="X169" s="121"/>
      <c r="Y169" s="647"/>
      <c r="Z169" s="105"/>
      <c r="AA169" s="648"/>
    </row>
    <row r="170" spans="1:27" ht="12.75" customHeight="1">
      <c r="A170" s="163"/>
      <c r="B170" s="127"/>
      <c r="C170" s="644"/>
      <c r="D170" s="159"/>
      <c r="E170" s="159"/>
      <c r="F170" s="159"/>
      <c r="G170" s="159"/>
      <c r="H170" s="159"/>
      <c r="I170" s="159"/>
      <c r="J170" s="664"/>
      <c r="K170" s="159"/>
      <c r="L170" s="159"/>
      <c r="M170" s="159"/>
      <c r="N170" s="652"/>
      <c r="O170" s="650"/>
      <c r="P170" s="393"/>
      <c r="Q170" s="105"/>
      <c r="R170" s="105"/>
      <c r="S170" s="105"/>
      <c r="T170" s="105"/>
      <c r="U170" s="105"/>
      <c r="V170" s="665"/>
      <c r="W170" s="127"/>
      <c r="X170" s="666"/>
      <c r="Y170" s="647"/>
      <c r="Z170" s="105"/>
      <c r="AA170" s="648"/>
    </row>
    <row r="171" spans="1:27" ht="11.2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</row>
    <row r="172" spans="1:27" ht="12.75" customHeight="1">
      <c r="A172" s="216"/>
      <c r="B172" s="105"/>
      <c r="C172" s="216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213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</row>
    <row r="173" spans="1:27">
      <c r="A173" s="105"/>
      <c r="B173" s="127"/>
      <c r="C173" s="393"/>
      <c r="D173" s="220"/>
      <c r="E173" s="220"/>
      <c r="F173" s="220"/>
      <c r="G173" s="220"/>
      <c r="H173" s="220"/>
      <c r="I173" s="220"/>
      <c r="J173" s="220"/>
      <c r="K173" s="220"/>
      <c r="L173" s="127"/>
      <c r="M173" s="127"/>
      <c r="N173" s="97"/>
      <c r="O173" s="97"/>
      <c r="P173" s="127"/>
      <c r="Q173" s="393"/>
      <c r="R173" s="105"/>
      <c r="S173" s="393"/>
      <c r="T173" s="127"/>
      <c r="U173" s="105"/>
      <c r="V173" s="105"/>
      <c r="W173" s="105"/>
      <c r="X173" s="105"/>
      <c r="Y173" s="105"/>
      <c r="Z173" s="105"/>
      <c r="AA173" s="105"/>
    </row>
    <row r="174" spans="1:27">
      <c r="A174" s="105"/>
      <c r="B174" s="127"/>
      <c r="C174" s="97"/>
      <c r="D174" s="220"/>
      <c r="E174" s="220"/>
      <c r="F174" s="220"/>
      <c r="G174" s="220"/>
      <c r="H174" s="220"/>
      <c r="I174" s="220"/>
      <c r="J174" s="220"/>
      <c r="K174" s="220"/>
      <c r="L174" s="127"/>
      <c r="M174" s="127"/>
      <c r="N174" s="97"/>
      <c r="O174" s="97"/>
      <c r="P174" s="127"/>
      <c r="Q174" s="393"/>
      <c r="R174" s="105"/>
      <c r="S174" s="393"/>
      <c r="T174" s="127"/>
      <c r="U174" s="105"/>
      <c r="V174" s="105"/>
      <c r="W174" s="105"/>
      <c r="X174" s="105"/>
      <c r="Y174" s="105"/>
      <c r="Z174" s="105"/>
      <c r="AA174" s="105"/>
    </row>
    <row r="175" spans="1:27">
      <c r="A175" s="105"/>
      <c r="B175" s="393"/>
      <c r="C175" s="393"/>
      <c r="D175" s="220"/>
      <c r="E175" s="220"/>
      <c r="F175" s="220"/>
      <c r="G175" s="220"/>
      <c r="H175" s="105"/>
      <c r="I175" s="105"/>
      <c r="J175" s="220"/>
      <c r="K175" s="103"/>
      <c r="L175" s="127"/>
      <c r="M175" s="127"/>
      <c r="N175" s="97"/>
      <c r="O175" s="97"/>
      <c r="P175" s="393"/>
      <c r="Q175" s="393"/>
      <c r="R175" s="105"/>
      <c r="S175" s="393"/>
      <c r="T175" s="127"/>
      <c r="U175" s="105"/>
      <c r="V175" s="105"/>
      <c r="W175" s="105"/>
      <c r="X175" s="105"/>
      <c r="Y175" s="105"/>
      <c r="Z175" s="105"/>
      <c r="AA175" s="641"/>
    </row>
    <row r="176" spans="1:27">
      <c r="A176" s="105"/>
      <c r="B176" s="127"/>
      <c r="C176" s="127"/>
      <c r="D176" s="393"/>
      <c r="E176" s="393"/>
      <c r="F176" s="393"/>
      <c r="G176" s="393"/>
      <c r="H176" s="393"/>
      <c r="I176" s="393"/>
      <c r="J176" s="393"/>
      <c r="K176" s="393"/>
      <c r="L176" s="393"/>
      <c r="M176" s="393"/>
      <c r="N176" s="97"/>
      <c r="O176" s="97"/>
      <c r="P176" s="393"/>
      <c r="Q176" s="393"/>
      <c r="R176" s="105"/>
      <c r="S176" s="393"/>
      <c r="T176" s="127"/>
      <c r="U176" s="105"/>
      <c r="V176" s="105"/>
      <c r="W176" s="105"/>
      <c r="X176" s="105"/>
      <c r="Y176" s="361"/>
      <c r="Z176" s="105"/>
      <c r="AA176" s="641"/>
    </row>
    <row r="177" spans="1:27">
      <c r="A177" s="105"/>
      <c r="B177" s="393"/>
      <c r="C177" s="105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97"/>
      <c r="O177" s="97"/>
      <c r="P177" s="127"/>
      <c r="Q177" s="393"/>
      <c r="R177" s="105"/>
      <c r="S177" s="393"/>
      <c r="T177" s="127"/>
      <c r="U177" s="105"/>
      <c r="V177" s="105"/>
      <c r="W177" s="105"/>
      <c r="X177" s="105"/>
      <c r="Y177" s="361"/>
      <c r="Z177" s="105"/>
      <c r="AA177" s="642"/>
    </row>
    <row r="178" spans="1:27">
      <c r="A178" s="105"/>
      <c r="B178" s="127"/>
      <c r="C178" s="220"/>
      <c r="D178" s="127"/>
      <c r="E178" s="127"/>
      <c r="F178" s="127"/>
      <c r="G178" s="127"/>
      <c r="H178" s="100"/>
      <c r="I178" s="127"/>
      <c r="J178" s="127"/>
      <c r="K178" s="127"/>
      <c r="L178" s="127"/>
      <c r="M178" s="100"/>
      <c r="N178" s="97"/>
      <c r="O178" s="97"/>
      <c r="P178" s="220"/>
      <c r="Q178" s="393"/>
      <c r="R178" s="127"/>
      <c r="S178" s="393"/>
      <c r="T178" s="127"/>
      <c r="U178" s="105"/>
      <c r="V178" s="294"/>
      <c r="W178" s="393"/>
      <c r="X178" s="163"/>
      <c r="Y178" s="643"/>
      <c r="Z178" s="105"/>
      <c r="AA178" s="642"/>
    </row>
    <row r="179" spans="1:27">
      <c r="A179" s="163"/>
      <c r="B179" s="127"/>
      <c r="C179" s="644"/>
      <c r="D179" s="660"/>
      <c r="E179" s="645"/>
      <c r="F179" s="645"/>
      <c r="G179" s="645"/>
      <c r="H179" s="645"/>
      <c r="I179" s="645"/>
      <c r="J179" s="645"/>
      <c r="K179" s="645"/>
      <c r="L179" s="645"/>
      <c r="M179" s="645"/>
      <c r="N179" s="644"/>
      <c r="O179" s="393"/>
      <c r="P179" s="393"/>
      <c r="Q179" s="105"/>
      <c r="R179" s="534"/>
      <c r="S179" s="105"/>
      <c r="T179" s="105"/>
      <c r="U179" s="105"/>
      <c r="V179" s="646"/>
      <c r="W179" s="127"/>
      <c r="X179" s="121"/>
      <c r="Y179" s="647"/>
      <c r="Z179" s="105"/>
      <c r="AA179" s="648"/>
    </row>
    <row r="180" spans="1:27">
      <c r="A180" s="163"/>
      <c r="B180" s="127"/>
      <c r="C180" s="644"/>
      <c r="D180" s="660"/>
      <c r="E180" s="645"/>
      <c r="F180" s="645"/>
      <c r="G180" s="645"/>
      <c r="H180" s="645"/>
      <c r="I180" s="645"/>
      <c r="J180" s="645"/>
      <c r="K180" s="645"/>
      <c r="L180" s="645"/>
      <c r="M180" s="645"/>
      <c r="N180" s="649"/>
      <c r="O180" s="650"/>
      <c r="P180" s="393"/>
      <c r="Q180" s="105"/>
      <c r="R180" s="105"/>
      <c r="S180" s="105"/>
      <c r="T180" s="105"/>
      <c r="U180" s="105"/>
      <c r="V180" s="646"/>
      <c r="W180" s="127"/>
      <c r="X180" s="121"/>
      <c r="Y180" s="647"/>
      <c r="Z180" s="105"/>
      <c r="AA180" s="648"/>
    </row>
    <row r="181" spans="1:27" ht="12" customHeight="1">
      <c r="A181" s="163"/>
      <c r="B181" s="127"/>
      <c r="C181" s="644"/>
      <c r="D181" s="660"/>
      <c r="E181" s="645"/>
      <c r="F181" s="645"/>
      <c r="G181" s="660"/>
      <c r="H181" s="645"/>
      <c r="I181" s="645"/>
      <c r="J181" s="660"/>
      <c r="K181" s="645"/>
      <c r="L181" s="645"/>
      <c r="M181" s="645"/>
      <c r="N181" s="644"/>
      <c r="O181" s="650"/>
      <c r="P181" s="393"/>
      <c r="Q181" s="105"/>
      <c r="R181" s="105"/>
      <c r="S181" s="105"/>
      <c r="T181" s="105"/>
      <c r="U181" s="105"/>
      <c r="V181" s="646"/>
      <c r="W181" s="127"/>
      <c r="X181" s="121"/>
      <c r="Y181" s="647"/>
      <c r="Z181" s="105"/>
      <c r="AA181" s="651"/>
    </row>
    <row r="182" spans="1:27">
      <c r="A182" s="163"/>
      <c r="B182" s="127"/>
      <c r="C182" s="644"/>
      <c r="D182" s="660"/>
      <c r="E182" s="645"/>
      <c r="F182" s="645"/>
      <c r="G182" s="645"/>
      <c r="H182" s="645"/>
      <c r="I182" s="645"/>
      <c r="J182" s="645"/>
      <c r="K182" s="645"/>
      <c r="L182" s="645"/>
      <c r="M182" s="660"/>
      <c r="N182" s="652"/>
      <c r="O182" s="650"/>
      <c r="P182" s="393"/>
      <c r="Q182" s="105"/>
      <c r="R182" s="105"/>
      <c r="S182" s="105"/>
      <c r="T182" s="105"/>
      <c r="U182" s="105"/>
      <c r="V182" s="646"/>
      <c r="W182" s="127"/>
      <c r="X182" s="121"/>
      <c r="Y182" s="647"/>
      <c r="Z182" s="105"/>
      <c r="AA182" s="648"/>
    </row>
    <row r="183" spans="1:27" ht="12.75" customHeight="1">
      <c r="A183" s="163"/>
      <c r="B183" s="127"/>
      <c r="C183" s="644"/>
      <c r="D183" s="660"/>
      <c r="E183" s="645"/>
      <c r="F183" s="645"/>
      <c r="G183" s="645"/>
      <c r="H183" s="645"/>
      <c r="I183" s="645"/>
      <c r="J183" s="645"/>
      <c r="K183" s="645"/>
      <c r="L183" s="645"/>
      <c r="M183" s="645"/>
      <c r="N183" s="644"/>
      <c r="O183" s="650"/>
      <c r="P183" s="393"/>
      <c r="Q183" s="105"/>
      <c r="R183" s="105"/>
      <c r="S183" s="105"/>
      <c r="T183" s="105"/>
      <c r="U183" s="105"/>
      <c r="V183" s="646"/>
      <c r="W183" s="127"/>
      <c r="X183" s="121"/>
      <c r="Y183" s="647"/>
      <c r="Z183" s="105"/>
      <c r="AA183" s="653"/>
    </row>
    <row r="184" spans="1:27">
      <c r="A184" s="163"/>
      <c r="B184" s="127"/>
      <c r="C184" s="644"/>
      <c r="D184" s="660"/>
      <c r="E184" s="645"/>
      <c r="F184" s="645"/>
      <c r="G184" s="645"/>
      <c r="H184" s="645"/>
      <c r="I184" s="645"/>
      <c r="J184" s="645"/>
      <c r="K184" s="645"/>
      <c r="L184" s="645"/>
      <c r="M184" s="645"/>
      <c r="N184" s="644"/>
      <c r="O184" s="650"/>
      <c r="P184" s="393"/>
      <c r="Q184" s="105"/>
      <c r="R184" s="105"/>
      <c r="S184" s="105"/>
      <c r="T184" s="105"/>
      <c r="U184" s="105"/>
      <c r="V184" s="646"/>
      <c r="W184" s="127"/>
      <c r="X184" s="121"/>
      <c r="Y184" s="647"/>
      <c r="Z184" s="105"/>
      <c r="AA184" s="651"/>
    </row>
    <row r="185" spans="1:27" ht="15" customHeight="1">
      <c r="A185" s="163"/>
      <c r="B185" s="127"/>
      <c r="C185" s="644"/>
      <c r="D185" s="660"/>
      <c r="E185" s="645"/>
      <c r="F185" s="97"/>
      <c r="G185" s="655"/>
      <c r="H185" s="660"/>
      <c r="I185" s="645"/>
      <c r="J185" s="645"/>
      <c r="K185" s="645"/>
      <c r="L185" s="645"/>
      <c r="M185" s="645"/>
      <c r="N185" s="654"/>
      <c r="O185" s="650"/>
      <c r="P185" s="393"/>
      <c r="Q185" s="105"/>
      <c r="R185" s="105"/>
      <c r="S185" s="105"/>
      <c r="T185" s="105"/>
      <c r="U185" s="105"/>
      <c r="V185" s="646"/>
      <c r="W185" s="127"/>
      <c r="X185" s="121"/>
      <c r="Y185" s="647"/>
      <c r="Z185" s="105"/>
      <c r="AA185" s="653"/>
    </row>
    <row r="186" spans="1:27">
      <c r="A186" s="163"/>
      <c r="B186" s="127"/>
      <c r="C186" s="644"/>
      <c r="D186" s="660"/>
      <c r="E186" s="645"/>
      <c r="F186" s="645"/>
      <c r="G186" s="645"/>
      <c r="H186" s="645"/>
      <c r="I186" s="645"/>
      <c r="J186" s="645"/>
      <c r="K186" s="645"/>
      <c r="L186" s="645"/>
      <c r="M186" s="645"/>
      <c r="N186" s="644"/>
      <c r="O186" s="650"/>
      <c r="P186" s="393"/>
      <c r="Q186" s="105"/>
      <c r="R186" s="105"/>
      <c r="S186" s="105"/>
      <c r="T186" s="105"/>
      <c r="U186" s="105"/>
      <c r="V186" s="646"/>
      <c r="W186" s="127"/>
      <c r="X186" s="121"/>
      <c r="Y186" s="647"/>
      <c r="Z186" s="105"/>
      <c r="AA186" s="648"/>
    </row>
    <row r="187" spans="1:27">
      <c r="A187" s="163"/>
      <c r="B187" s="127"/>
      <c r="C187" s="644"/>
      <c r="D187" s="660"/>
      <c r="E187" s="645"/>
      <c r="F187" s="645"/>
      <c r="G187" s="645"/>
      <c r="H187" s="645"/>
      <c r="I187" s="645"/>
      <c r="J187" s="645"/>
      <c r="K187" s="645"/>
      <c r="L187" s="645"/>
      <c r="M187" s="645"/>
      <c r="N187" s="644"/>
      <c r="O187" s="650"/>
      <c r="P187" s="393"/>
      <c r="Q187" s="105"/>
      <c r="R187" s="105"/>
      <c r="S187" s="105"/>
      <c r="T187" s="105"/>
      <c r="U187" s="105"/>
      <c r="V187" s="646"/>
      <c r="W187" s="127"/>
      <c r="X187" s="121"/>
      <c r="Y187" s="647"/>
      <c r="Z187" s="105"/>
      <c r="AA187" s="648"/>
    </row>
    <row r="188" spans="1:27">
      <c r="A188" s="163"/>
      <c r="B188" s="127"/>
      <c r="C188" s="644"/>
      <c r="D188" s="660"/>
      <c r="E188" s="645"/>
      <c r="F188" s="645"/>
      <c r="G188" s="645"/>
      <c r="H188" s="645"/>
      <c r="I188" s="645"/>
      <c r="J188" s="645"/>
      <c r="K188" s="645"/>
      <c r="L188" s="645"/>
      <c r="M188" s="645"/>
      <c r="N188" s="644"/>
      <c r="O188" s="650"/>
      <c r="P188" s="393"/>
      <c r="Q188" s="105"/>
      <c r="R188" s="105"/>
      <c r="S188" s="105"/>
      <c r="T188" s="105"/>
      <c r="U188" s="105"/>
      <c r="V188" s="646"/>
      <c r="W188" s="127"/>
      <c r="X188" s="121"/>
      <c r="Y188" s="647"/>
      <c r="Z188" s="105"/>
      <c r="AA188" s="648"/>
    </row>
    <row r="189" spans="1:27">
      <c r="A189" s="163"/>
      <c r="B189" s="127"/>
      <c r="C189" s="644"/>
      <c r="D189" s="660"/>
      <c r="E189" s="645"/>
      <c r="F189" s="645"/>
      <c r="G189" s="645"/>
      <c r="H189" s="645"/>
      <c r="I189" s="645"/>
      <c r="J189" s="645"/>
      <c r="K189" s="645"/>
      <c r="L189" s="645"/>
      <c r="M189" s="645"/>
      <c r="N189" s="644"/>
      <c r="O189" s="650"/>
      <c r="P189" s="393"/>
      <c r="Q189" s="105"/>
      <c r="R189" s="105"/>
      <c r="S189" s="105"/>
      <c r="T189" s="105"/>
      <c r="U189" s="105"/>
      <c r="V189" s="646"/>
      <c r="W189" s="127"/>
      <c r="X189" s="121"/>
      <c r="Y189" s="647"/>
      <c r="Z189" s="105"/>
      <c r="AA189" s="648"/>
    </row>
    <row r="190" spans="1:27">
      <c r="A190" s="163"/>
      <c r="B190" s="127"/>
      <c r="C190" s="644"/>
      <c r="D190" s="660"/>
      <c r="E190" s="645"/>
      <c r="F190" s="645"/>
      <c r="G190" s="645"/>
      <c r="H190" s="645"/>
      <c r="I190" s="645"/>
      <c r="J190" s="645"/>
      <c r="K190" s="645"/>
      <c r="L190" s="645"/>
      <c r="M190" s="645"/>
      <c r="N190" s="644"/>
      <c r="O190" s="650"/>
      <c r="P190" s="393"/>
      <c r="Q190" s="105"/>
      <c r="R190" s="105"/>
      <c r="S190" s="105"/>
      <c r="T190" s="105"/>
      <c r="U190" s="105"/>
      <c r="V190" s="646"/>
      <c r="W190" s="127"/>
      <c r="X190" s="121"/>
      <c r="Y190" s="647"/>
      <c r="Z190" s="105"/>
      <c r="AA190" s="648"/>
    </row>
    <row r="191" spans="1:27">
      <c r="A191" s="163"/>
      <c r="B191" s="127"/>
      <c r="C191" s="644"/>
      <c r="D191" s="660"/>
      <c r="E191" s="645"/>
      <c r="F191" s="645"/>
      <c r="G191" s="645"/>
      <c r="H191" s="645"/>
      <c r="I191" s="645"/>
      <c r="J191" s="645"/>
      <c r="K191" s="645"/>
      <c r="L191" s="645"/>
      <c r="M191" s="645"/>
      <c r="N191" s="644"/>
      <c r="O191" s="650"/>
      <c r="P191" s="393"/>
      <c r="Q191" s="105"/>
      <c r="R191" s="105"/>
      <c r="S191" s="105"/>
      <c r="T191" s="105"/>
      <c r="U191" s="105"/>
      <c r="V191" s="646"/>
      <c r="W191" s="127"/>
      <c r="X191" s="121"/>
      <c r="Y191" s="647"/>
      <c r="Z191" s="105"/>
      <c r="AA191" s="648"/>
    </row>
    <row r="192" spans="1:27">
      <c r="A192" s="163"/>
      <c r="B192" s="127"/>
      <c r="C192" s="644"/>
      <c r="D192" s="660"/>
      <c r="E192" s="645"/>
      <c r="F192" s="645"/>
      <c r="G192" s="645"/>
      <c r="H192" s="645"/>
      <c r="I192" s="645"/>
      <c r="J192" s="645"/>
      <c r="K192" s="645"/>
      <c r="L192" s="645"/>
      <c r="M192" s="645"/>
      <c r="N192" s="644"/>
      <c r="O192" s="650"/>
      <c r="P192" s="393"/>
      <c r="Q192" s="105"/>
      <c r="R192" s="105"/>
      <c r="S192" s="105"/>
      <c r="T192" s="105"/>
      <c r="U192" s="105"/>
      <c r="V192" s="646"/>
      <c r="W192" s="127"/>
      <c r="X192" s="121"/>
      <c r="Y192" s="647"/>
      <c r="Z192" s="105"/>
      <c r="AA192" s="648"/>
    </row>
    <row r="193" spans="1:27" ht="13.5" customHeight="1">
      <c r="A193" s="163"/>
      <c r="B193" s="127"/>
      <c r="C193" s="644"/>
      <c r="D193" s="660"/>
      <c r="E193" s="645"/>
      <c r="F193" s="645"/>
      <c r="G193" s="645"/>
      <c r="H193" s="645"/>
      <c r="I193" s="645"/>
      <c r="J193" s="645"/>
      <c r="K193" s="645"/>
      <c r="L193" s="645"/>
      <c r="M193" s="645"/>
      <c r="N193" s="644"/>
      <c r="O193" s="650"/>
      <c r="P193" s="393"/>
      <c r="Q193" s="105"/>
      <c r="R193" s="105"/>
      <c r="S193" s="105"/>
      <c r="T193" s="105"/>
      <c r="U193" s="105"/>
      <c r="V193" s="646"/>
      <c r="W193" s="127"/>
      <c r="X193" s="121"/>
      <c r="Y193" s="647"/>
      <c r="Z193" s="105"/>
      <c r="AA193" s="651"/>
    </row>
    <row r="194" spans="1:27" ht="12" customHeight="1">
      <c r="A194" s="163"/>
      <c r="B194" s="127"/>
      <c r="C194" s="644"/>
      <c r="D194" s="663"/>
      <c r="E194" s="655"/>
      <c r="F194" s="656"/>
      <c r="G194" s="645"/>
      <c r="H194" s="645"/>
      <c r="I194" s="645"/>
      <c r="J194" s="645"/>
      <c r="K194" s="655"/>
      <c r="L194" s="655"/>
      <c r="M194" s="645"/>
      <c r="N194" s="649"/>
      <c r="O194" s="650"/>
      <c r="P194" s="393"/>
      <c r="Q194" s="105"/>
      <c r="R194" s="105"/>
      <c r="S194" s="105"/>
      <c r="T194" s="105"/>
      <c r="U194" s="105"/>
      <c r="V194" s="646"/>
      <c r="W194" s="127"/>
      <c r="X194" s="121"/>
      <c r="Y194" s="647"/>
      <c r="Z194" s="105"/>
      <c r="AA194" s="657"/>
    </row>
    <row r="195" spans="1:27">
      <c r="A195" s="163"/>
      <c r="B195" s="127"/>
      <c r="C195" s="644"/>
      <c r="D195" s="663"/>
      <c r="E195" s="655"/>
      <c r="F195" s="656"/>
      <c r="G195" s="645"/>
      <c r="H195" s="645"/>
      <c r="I195" s="645"/>
      <c r="J195" s="645"/>
      <c r="K195" s="655"/>
      <c r="L195" s="655"/>
      <c r="M195" s="645"/>
      <c r="N195" s="644"/>
      <c r="O195" s="650"/>
      <c r="P195" s="393"/>
      <c r="Q195" s="105"/>
      <c r="R195" s="105"/>
      <c r="S195" s="105"/>
      <c r="T195" s="105"/>
      <c r="U195" s="105"/>
      <c r="V195" s="646"/>
      <c r="W195" s="127"/>
      <c r="X195" s="121"/>
      <c r="Y195" s="647"/>
      <c r="Z195" s="105"/>
      <c r="AA195" s="648"/>
    </row>
    <row r="196" spans="1:27" ht="13.5" customHeight="1">
      <c r="A196" s="163"/>
      <c r="B196" s="127"/>
      <c r="C196" s="644"/>
      <c r="D196" s="663"/>
      <c r="E196" s="655"/>
      <c r="F196" s="656"/>
      <c r="G196" s="645"/>
      <c r="H196" s="645"/>
      <c r="I196" s="645"/>
      <c r="J196" s="645"/>
      <c r="K196" s="655"/>
      <c r="L196" s="655"/>
      <c r="M196" s="645"/>
      <c r="N196" s="644"/>
      <c r="O196" s="650"/>
      <c r="P196" s="393"/>
      <c r="Q196" s="105"/>
      <c r="R196" s="105"/>
      <c r="S196" s="105"/>
      <c r="T196" s="105"/>
      <c r="U196" s="105"/>
      <c r="V196" s="646"/>
      <c r="W196" s="127"/>
      <c r="X196" s="121"/>
      <c r="Y196" s="647"/>
      <c r="Z196" s="105"/>
      <c r="AA196" s="648"/>
    </row>
    <row r="197" spans="1:27">
      <c r="A197" s="163"/>
      <c r="B197" s="127"/>
      <c r="C197" s="644"/>
      <c r="D197" s="663"/>
      <c r="E197" s="655"/>
      <c r="F197" s="656"/>
      <c r="G197" s="645"/>
      <c r="H197" s="667"/>
      <c r="I197" s="645"/>
      <c r="J197" s="667"/>
      <c r="K197" s="660"/>
      <c r="L197" s="660"/>
      <c r="M197" s="645"/>
      <c r="N197" s="644"/>
      <c r="O197" s="650"/>
      <c r="P197" s="393"/>
      <c r="Q197" s="105"/>
      <c r="R197" s="105"/>
      <c r="S197" s="105"/>
      <c r="T197" s="105"/>
      <c r="U197" s="105"/>
      <c r="V197" s="646"/>
      <c r="W197" s="127"/>
      <c r="X197" s="121"/>
      <c r="Y197" s="647"/>
      <c r="Z197" s="105"/>
      <c r="AA197" s="653"/>
    </row>
    <row r="198" spans="1:27">
      <c r="A198" s="163"/>
      <c r="B198" s="127"/>
      <c r="C198" s="644"/>
      <c r="D198" s="663"/>
      <c r="E198" s="660"/>
      <c r="F198" s="656"/>
      <c r="G198" s="645"/>
      <c r="H198" s="645"/>
      <c r="I198" s="645"/>
      <c r="J198" s="645"/>
      <c r="K198" s="660"/>
      <c r="L198" s="660"/>
      <c r="M198" s="645"/>
      <c r="N198" s="644"/>
      <c r="O198" s="650"/>
      <c r="P198" s="393"/>
      <c r="Q198" s="105"/>
      <c r="R198" s="105"/>
      <c r="S198" s="105"/>
      <c r="T198" s="105"/>
      <c r="U198" s="105"/>
      <c r="V198" s="646"/>
      <c r="W198" s="127"/>
      <c r="X198" s="121"/>
      <c r="Y198" s="647"/>
      <c r="Z198" s="105"/>
      <c r="AA198" s="648"/>
    </row>
    <row r="199" spans="1:27" ht="12" customHeight="1">
      <c r="A199" s="163"/>
      <c r="B199" s="127"/>
      <c r="C199" s="644"/>
      <c r="D199" s="663"/>
      <c r="E199" s="655"/>
      <c r="F199" s="656"/>
      <c r="G199" s="645"/>
      <c r="H199" s="645"/>
      <c r="I199" s="645"/>
      <c r="J199" s="645"/>
      <c r="K199" s="660"/>
      <c r="L199" s="655"/>
      <c r="M199" s="645"/>
      <c r="N199" s="644"/>
      <c r="O199" s="650"/>
      <c r="P199" s="393"/>
      <c r="Q199" s="105"/>
      <c r="R199" s="105"/>
      <c r="S199" s="105"/>
      <c r="T199" s="105"/>
      <c r="U199" s="105"/>
      <c r="V199" s="646"/>
      <c r="W199" s="127"/>
      <c r="X199" s="121"/>
      <c r="Y199" s="647"/>
      <c r="Z199" s="105"/>
      <c r="AA199" s="648"/>
    </row>
    <row r="200" spans="1:27" ht="12.75" customHeight="1">
      <c r="A200" s="163"/>
      <c r="B200" s="127"/>
      <c r="C200" s="644"/>
      <c r="D200" s="663"/>
      <c r="E200" s="660"/>
      <c r="F200" s="656"/>
      <c r="G200" s="645"/>
      <c r="H200" s="645"/>
      <c r="I200" s="645"/>
      <c r="J200" s="645"/>
      <c r="K200" s="656"/>
      <c r="L200" s="656"/>
      <c r="M200" s="97"/>
      <c r="N200" s="644"/>
      <c r="O200" s="650"/>
      <c r="P200" s="393"/>
      <c r="Q200" s="105"/>
      <c r="R200" s="105"/>
      <c r="S200" s="105"/>
      <c r="T200" s="105"/>
      <c r="U200" s="105"/>
      <c r="V200" s="646"/>
      <c r="W200" s="127"/>
      <c r="X200" s="121"/>
      <c r="Y200" s="647"/>
      <c r="Z200" s="105"/>
      <c r="AA200" s="648"/>
    </row>
    <row r="201" spans="1:27" ht="11.25" customHeight="1">
      <c r="A201" s="163"/>
      <c r="B201" s="127"/>
      <c r="C201" s="644"/>
      <c r="D201" s="663"/>
      <c r="E201" s="660"/>
      <c r="F201" s="660"/>
      <c r="G201" s="645"/>
      <c r="H201" s="645"/>
      <c r="I201" s="645"/>
      <c r="J201" s="655"/>
      <c r="K201" s="667"/>
      <c r="L201" s="660"/>
      <c r="M201" s="656"/>
      <c r="N201" s="644"/>
      <c r="O201" s="650"/>
      <c r="P201" s="393"/>
      <c r="Q201" s="105"/>
      <c r="R201" s="105"/>
      <c r="S201" s="105"/>
      <c r="T201" s="105"/>
      <c r="U201" s="105"/>
      <c r="V201" s="646"/>
      <c r="W201" s="127"/>
      <c r="X201" s="121"/>
      <c r="Y201" s="647"/>
      <c r="Z201" s="105"/>
      <c r="AA201" s="648"/>
    </row>
    <row r="202" spans="1:27" ht="12" customHeight="1">
      <c r="A202" s="163"/>
      <c r="B202" s="127"/>
      <c r="C202" s="644"/>
      <c r="D202" s="663"/>
      <c r="E202" s="655"/>
      <c r="F202" s="656"/>
      <c r="G202" s="645"/>
      <c r="H202" s="645"/>
      <c r="I202" s="645"/>
      <c r="J202" s="645"/>
      <c r="K202" s="655"/>
      <c r="L202" s="655"/>
      <c r="M202" s="645"/>
      <c r="N202" s="644"/>
      <c r="O202" s="650"/>
      <c r="P202" s="393"/>
      <c r="Q202" s="105"/>
      <c r="R202" s="105"/>
      <c r="S202" s="105"/>
      <c r="T202" s="105"/>
      <c r="U202" s="105"/>
      <c r="V202" s="646"/>
      <c r="W202" s="127"/>
      <c r="X202" s="121"/>
      <c r="Y202" s="647"/>
      <c r="Z202" s="105"/>
      <c r="AA202" s="648"/>
    </row>
    <row r="203" spans="1:27">
      <c r="A203" s="163"/>
      <c r="B203" s="127"/>
      <c r="C203" s="644"/>
      <c r="D203" s="663"/>
      <c r="E203" s="660"/>
      <c r="F203" s="656"/>
      <c r="G203" s="645"/>
      <c r="H203" s="645"/>
      <c r="I203" s="645"/>
      <c r="J203" s="645"/>
      <c r="K203" s="656"/>
      <c r="L203" s="656"/>
      <c r="M203" s="645"/>
      <c r="N203" s="644"/>
      <c r="O203" s="658"/>
      <c r="P203" s="393"/>
      <c r="Q203" s="105"/>
      <c r="R203" s="105"/>
      <c r="S203" s="105"/>
      <c r="T203" s="105"/>
      <c r="U203" s="105"/>
      <c r="V203" s="646"/>
      <c r="W203" s="127"/>
      <c r="X203" s="121"/>
      <c r="Y203" s="647"/>
      <c r="Z203" s="105"/>
      <c r="AA203" s="659"/>
    </row>
    <row r="204" spans="1:27" ht="13.5" customHeight="1">
      <c r="A204" s="163"/>
      <c r="B204" s="127"/>
      <c r="C204" s="644"/>
      <c r="D204" s="663"/>
      <c r="E204" s="655"/>
      <c r="F204" s="656"/>
      <c r="G204" s="645"/>
      <c r="H204" s="645"/>
      <c r="I204" s="645"/>
      <c r="J204" s="645"/>
      <c r="K204" s="656"/>
      <c r="L204" s="656"/>
      <c r="M204" s="645"/>
      <c r="N204" s="644"/>
      <c r="O204" s="650"/>
      <c r="P204" s="393"/>
      <c r="Q204" s="105"/>
      <c r="R204" s="105"/>
      <c r="S204" s="105"/>
      <c r="T204" s="105"/>
      <c r="U204" s="105"/>
      <c r="V204" s="646"/>
      <c r="W204" s="127"/>
      <c r="X204" s="121"/>
      <c r="Y204" s="647"/>
      <c r="Z204" s="105"/>
      <c r="AA204" s="648"/>
    </row>
    <row r="205" spans="1:27" ht="13.5" customHeight="1">
      <c r="A205" s="163"/>
      <c r="B205" s="127"/>
      <c r="C205" s="644"/>
      <c r="D205" s="663"/>
      <c r="E205" s="656"/>
      <c r="F205" s="660"/>
      <c r="G205" s="645"/>
      <c r="H205" s="645"/>
      <c r="I205" s="645"/>
      <c r="J205" s="645"/>
      <c r="K205" s="667"/>
      <c r="L205" s="660"/>
      <c r="M205" s="645"/>
      <c r="N205" s="644"/>
      <c r="O205" s="658"/>
      <c r="P205" s="393"/>
      <c r="Q205" s="105"/>
      <c r="R205" s="105"/>
      <c r="S205" s="105"/>
      <c r="T205" s="105"/>
      <c r="U205" s="105"/>
      <c r="V205" s="646"/>
      <c r="W205" s="127"/>
      <c r="X205" s="121"/>
      <c r="Y205" s="647"/>
      <c r="Z205" s="105"/>
      <c r="AA205" s="659"/>
    </row>
    <row r="206" spans="1:27" hidden="1">
      <c r="A206" s="163"/>
      <c r="B206" s="127"/>
      <c r="C206" s="644"/>
      <c r="D206" s="663"/>
      <c r="E206" s="660"/>
      <c r="F206" s="656"/>
      <c r="G206" s="645"/>
      <c r="H206" s="645"/>
      <c r="I206" s="645"/>
      <c r="J206" s="645"/>
      <c r="K206" s="655"/>
      <c r="L206" s="655"/>
      <c r="M206" s="645"/>
      <c r="N206" s="644"/>
      <c r="O206" s="650"/>
      <c r="P206" s="393"/>
      <c r="Q206" s="105"/>
      <c r="R206" s="105"/>
      <c r="S206" s="105"/>
      <c r="T206" s="105"/>
      <c r="U206" s="105"/>
      <c r="V206" s="646"/>
      <c r="W206" s="127"/>
      <c r="X206" s="121"/>
      <c r="Y206" s="647"/>
      <c r="Z206" s="105"/>
      <c r="AA206" s="653"/>
    </row>
    <row r="207" spans="1:27" ht="13.5" customHeight="1">
      <c r="A207" s="163"/>
      <c r="B207" s="100"/>
      <c r="C207" s="644"/>
      <c r="D207" s="663"/>
      <c r="E207" s="656"/>
      <c r="F207" s="656"/>
      <c r="G207" s="645"/>
      <c r="H207" s="645"/>
      <c r="I207" s="645"/>
      <c r="J207" s="645"/>
      <c r="K207" s="660"/>
      <c r="L207" s="660"/>
      <c r="M207" s="645"/>
      <c r="N207" s="644"/>
      <c r="O207" s="650"/>
      <c r="P207" s="393"/>
      <c r="Q207" s="105"/>
      <c r="R207" s="105"/>
      <c r="S207" s="105"/>
      <c r="T207" s="105"/>
      <c r="U207" s="105"/>
      <c r="V207" s="646"/>
      <c r="W207" s="127"/>
      <c r="X207" s="121"/>
      <c r="Y207" s="647"/>
      <c r="Z207" s="105"/>
      <c r="AA207" s="648"/>
    </row>
    <row r="208" spans="1:27" ht="12" customHeight="1">
      <c r="A208" s="163"/>
      <c r="B208" s="127"/>
      <c r="C208" s="644"/>
      <c r="D208" s="663"/>
      <c r="E208" s="655"/>
      <c r="F208" s="656"/>
      <c r="G208" s="667"/>
      <c r="H208" s="645"/>
      <c r="I208" s="645"/>
      <c r="J208" s="645"/>
      <c r="K208" s="655"/>
      <c r="L208" s="656"/>
      <c r="M208" s="645"/>
      <c r="N208" s="649"/>
      <c r="O208" s="658"/>
      <c r="P208" s="393"/>
      <c r="Q208" s="105"/>
      <c r="R208" s="105"/>
      <c r="S208" s="105"/>
      <c r="T208" s="105"/>
      <c r="U208" s="105"/>
      <c r="V208" s="646"/>
      <c r="W208" s="127"/>
      <c r="X208" s="121"/>
      <c r="Y208" s="647"/>
      <c r="Z208" s="105"/>
      <c r="AA208" s="659"/>
    </row>
    <row r="209" spans="1:27" ht="13.5" customHeight="1">
      <c r="A209" s="163"/>
      <c r="B209" s="127"/>
      <c r="C209" s="644"/>
      <c r="D209" s="663"/>
      <c r="E209" s="667"/>
      <c r="F209" s="667"/>
      <c r="G209" s="645"/>
      <c r="H209" s="645"/>
      <c r="I209" s="645"/>
      <c r="J209" s="645"/>
      <c r="K209" s="668"/>
      <c r="L209" s="667"/>
      <c r="M209" s="645"/>
      <c r="N209" s="649"/>
      <c r="O209" s="650"/>
      <c r="P209" s="393"/>
      <c r="Q209" s="105"/>
      <c r="R209" s="105"/>
      <c r="S209" s="105"/>
      <c r="T209" s="105"/>
      <c r="U209" s="105"/>
      <c r="V209" s="646"/>
      <c r="W209" s="127"/>
      <c r="X209" s="121"/>
      <c r="Y209" s="647"/>
      <c r="Z209" s="105"/>
      <c r="AA209" s="662"/>
    </row>
    <row r="210" spans="1:27">
      <c r="A210" s="163"/>
      <c r="B210" s="127"/>
      <c r="C210" s="644"/>
      <c r="D210" s="663"/>
      <c r="E210" s="159"/>
      <c r="F210" s="159"/>
      <c r="G210" s="159"/>
      <c r="H210" s="159"/>
      <c r="I210" s="159"/>
      <c r="J210" s="159"/>
      <c r="K210" s="159"/>
      <c r="L210" s="159"/>
      <c r="M210" s="159"/>
      <c r="N210" s="649"/>
      <c r="O210" s="650"/>
      <c r="P210" s="393"/>
      <c r="Q210" s="105"/>
      <c r="R210" s="105"/>
      <c r="S210" s="105"/>
      <c r="T210" s="105"/>
      <c r="U210" s="105"/>
      <c r="V210" s="646"/>
      <c r="W210" s="127"/>
      <c r="X210" s="121"/>
      <c r="Y210" s="647"/>
      <c r="Z210" s="105"/>
      <c r="AA210" s="648"/>
    </row>
    <row r="211" spans="1:27" ht="12.75" customHeight="1">
      <c r="A211" s="163"/>
      <c r="B211" s="127"/>
      <c r="C211" s="644"/>
      <c r="D211" s="663"/>
      <c r="E211" s="159"/>
      <c r="F211" s="159"/>
      <c r="G211" s="159"/>
      <c r="H211" s="159"/>
      <c r="I211" s="159"/>
      <c r="J211" s="159"/>
      <c r="K211" s="159"/>
      <c r="L211" s="159"/>
      <c r="M211" s="159"/>
      <c r="N211" s="649"/>
      <c r="O211" s="650"/>
      <c r="P211" s="393"/>
      <c r="Q211" s="105"/>
      <c r="R211" s="105"/>
      <c r="S211" s="105"/>
      <c r="T211" s="105"/>
      <c r="U211" s="105"/>
      <c r="V211" s="646"/>
      <c r="W211" s="127"/>
      <c r="X211" s="121"/>
      <c r="Y211" s="647"/>
      <c r="Z211" s="105"/>
      <c r="AA211" s="648"/>
    </row>
    <row r="212" spans="1:27" ht="12" customHeight="1">
      <c r="A212" s="163"/>
      <c r="B212" s="127"/>
      <c r="C212" s="644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649"/>
      <c r="O212" s="650"/>
      <c r="P212" s="393"/>
      <c r="Q212" s="105"/>
      <c r="R212" s="105"/>
      <c r="S212" s="105"/>
      <c r="T212" s="105"/>
      <c r="U212" s="105"/>
      <c r="V212" s="646"/>
      <c r="W212" s="127"/>
      <c r="X212" s="121"/>
      <c r="Y212" s="647"/>
      <c r="Z212" s="105"/>
      <c r="AA212" s="648"/>
    </row>
    <row r="213" spans="1:27" ht="12.75" customHeight="1">
      <c r="A213" s="163"/>
      <c r="B213" s="127"/>
      <c r="C213" s="644"/>
      <c r="D213" s="159"/>
      <c r="E213" s="159"/>
      <c r="F213" s="159"/>
      <c r="G213" s="159"/>
      <c r="H213" s="159"/>
      <c r="I213" s="159"/>
      <c r="J213" s="664"/>
      <c r="K213" s="159"/>
      <c r="L213" s="159"/>
      <c r="M213" s="159"/>
      <c r="N213" s="652"/>
      <c r="O213" s="650"/>
      <c r="P213" s="393"/>
      <c r="Q213" s="105"/>
      <c r="R213" s="105"/>
      <c r="S213" s="105"/>
      <c r="T213" s="105"/>
      <c r="U213" s="105"/>
      <c r="V213" s="665"/>
      <c r="W213" s="127"/>
      <c r="X213" s="666"/>
      <c r="Y213" s="647"/>
      <c r="Z213" s="105"/>
      <c r="AA213" s="648"/>
    </row>
    <row r="214" spans="1:27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</row>
    <row r="215" spans="1:27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</row>
    <row r="216" spans="1:27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</row>
    <row r="217" spans="1:27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</row>
    <row r="218" spans="1:27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</row>
    <row r="219" spans="1:27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</row>
    <row r="220" spans="1:27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</row>
    <row r="221" spans="1:27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</row>
    <row r="222" spans="1:27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</row>
    <row r="223" spans="1:27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</row>
    <row r="224" spans="1:27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</row>
    <row r="225" spans="1:27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</row>
    <row r="226" spans="1:27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</row>
    <row r="227" spans="1:27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</row>
    <row r="228" spans="1:27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</row>
    <row r="229" spans="1:27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</row>
    <row r="230" spans="1:27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</row>
    <row r="231" spans="1:27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</row>
    <row r="232" spans="1:27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</row>
    <row r="233" spans="1:27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</row>
    <row r="234" spans="1:27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</row>
    <row r="235" spans="1:27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</row>
    <row r="236" spans="1:27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</row>
    <row r="237" spans="1:27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</row>
    <row r="238" spans="1:27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</row>
    <row r="239" spans="1:27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</row>
    <row r="240" spans="1:27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</row>
    <row r="241" spans="1:27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</row>
    <row r="242" spans="1:27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</row>
    <row r="243" spans="1:27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</row>
    <row r="244" spans="1:27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</row>
    <row r="245" spans="1:27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</row>
    <row r="246" spans="1:27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</row>
    <row r="247" spans="1:27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</row>
    <row r="248" spans="1:27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</row>
    <row r="249" spans="1:27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</row>
    <row r="250" spans="1:27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</row>
    <row r="251" spans="1:27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</row>
    <row r="252" spans="1:27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</row>
    <row r="253" spans="1:27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</row>
    <row r="254" spans="1:27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</row>
    <row r="255" spans="1:27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</row>
    <row r="256" spans="1:27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</row>
    <row r="257" spans="1:27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</row>
    <row r="258" spans="1:27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</row>
    <row r="259" spans="1:27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</row>
    <row r="260" spans="1:27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</row>
    <row r="261" spans="1:27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</row>
    <row r="262" spans="1:27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</row>
    <row r="263" spans="1:27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</row>
    <row r="264" spans="1:27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</row>
    <row r="265" spans="1:27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</row>
    <row r="266" spans="1:27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</row>
    <row r="267" spans="1:27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</row>
    <row r="268" spans="1:27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</row>
    <row r="269" spans="1:27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</row>
    <row r="270" spans="1:27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</row>
    <row r="271" spans="1:27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</row>
    <row r="272" spans="1:27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</row>
    <row r="273" spans="1:27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</row>
    <row r="274" spans="1:27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</row>
    <row r="275" spans="1:27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</row>
    <row r="276" spans="1:27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</row>
    <row r="277" spans="1:27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</row>
    <row r="278" spans="1:27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</row>
    <row r="279" spans="1:27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</row>
    <row r="280" spans="1:27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</row>
    <row r="281" spans="1:27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</row>
    <row r="282" spans="1:27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</row>
    <row r="283" spans="1:27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</row>
    <row r="284" spans="1:27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</row>
    <row r="285" spans="1:27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</row>
    <row r="286" spans="1:27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</row>
    <row r="287" spans="1:27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</row>
    <row r="288" spans="1:27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</row>
    <row r="289" spans="1:27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</row>
    <row r="290" spans="1:27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</row>
    <row r="291" spans="1:27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</row>
    <row r="292" spans="1:27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</row>
    <row r="293" spans="1:27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</row>
    <row r="294" spans="1:27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</row>
    <row r="295" spans="1:27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</row>
    <row r="296" spans="1:27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</row>
    <row r="297" spans="1:27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</row>
    <row r="298" spans="1:27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</row>
    <row r="299" spans="1:27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</row>
    <row r="300" spans="1:27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</row>
    <row r="301" spans="1:27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</row>
    <row r="302" spans="1:27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</row>
    <row r="303" spans="1:27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</row>
    <row r="304" spans="1:27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</row>
    <row r="305" spans="1:27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</row>
    <row r="306" spans="1:27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</row>
    <row r="307" spans="1:27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</row>
    <row r="308" spans="1:27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</row>
    <row r="309" spans="1:27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</row>
    <row r="310" spans="1:27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</row>
    <row r="311" spans="1:27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</row>
    <row r="312" spans="1:27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</row>
    <row r="313" spans="1:27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</row>
    <row r="314" spans="1:27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</row>
    <row r="315" spans="1:27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</row>
    <row r="316" spans="1:27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</row>
    <row r="317" spans="1:27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</row>
    <row r="318" spans="1:27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</row>
    <row r="319" spans="1:27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</row>
    <row r="320" spans="1:27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</row>
    <row r="321" spans="1:27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</row>
    <row r="322" spans="1:27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</row>
    <row r="323" spans="1:27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</row>
    <row r="324" spans="1:27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</row>
    <row r="325" spans="1:27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</row>
    <row r="326" spans="1:27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</row>
    <row r="327" spans="1:27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</row>
    <row r="328" spans="1:27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</row>
    <row r="329" spans="1:27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</row>
    <row r="330" spans="1:27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</row>
    <row r="331" spans="1:27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</row>
    <row r="332" spans="1:27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</row>
    <row r="333" spans="1:27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</row>
    <row r="334" spans="1:27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</row>
    <row r="335" spans="1:27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</row>
    <row r="336" spans="1:27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</row>
    <row r="337" spans="1:27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</row>
    <row r="338" spans="1:27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</row>
    <row r="339" spans="1:27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</row>
    <row r="340" spans="1:27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</row>
    <row r="341" spans="1:27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</row>
    <row r="342" spans="1:27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</row>
    <row r="343" spans="1:27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</row>
    <row r="344" spans="1:27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</row>
    <row r="345" spans="1:27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</row>
    <row r="346" spans="1:27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</row>
    <row r="347" spans="1:27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</row>
    <row r="348" spans="1:27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</row>
    <row r="349" spans="1:27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</row>
    <row r="350" spans="1:27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</row>
    <row r="351" spans="1:27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</row>
    <row r="352" spans="1:27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</row>
    <row r="353" spans="1:27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</row>
    <row r="354" spans="1:27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</row>
    <row r="355" spans="1:27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</row>
    <row r="356" spans="1:27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</row>
    <row r="357" spans="1:27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</row>
    <row r="358" spans="1:27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</row>
    <row r="359" spans="1:27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</row>
    <row r="360" spans="1:27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</row>
    <row r="361" spans="1:27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</row>
    <row r="362" spans="1:27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</row>
    <row r="363" spans="1:27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</row>
    <row r="364" spans="1:27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</row>
    <row r="365" spans="1:27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</row>
    <row r="366" spans="1:27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</row>
    <row r="367" spans="1:27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</row>
    <row r="368" spans="1:27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</row>
    <row r="369" spans="1:27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</row>
    <row r="370" spans="1:27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</row>
    <row r="371" spans="1:27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</row>
    <row r="372" spans="1:27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</row>
    <row r="373" spans="1:27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</row>
    <row r="374" spans="1:27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</row>
    <row r="375" spans="1:27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</row>
    <row r="376" spans="1:27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</row>
    <row r="377" spans="1:27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</row>
    <row r="378" spans="1:27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</row>
    <row r="379" spans="1:27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</row>
    <row r="380" spans="1:27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</row>
    <row r="381" spans="1:27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</row>
    <row r="382" spans="1:27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</row>
    <row r="383" spans="1:27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</row>
    <row r="384" spans="1:27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</row>
    <row r="385" spans="1:27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</row>
    <row r="386" spans="1:27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</row>
    <row r="387" spans="1:27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</row>
    <row r="388" spans="1:27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</row>
    <row r="389" spans="1:27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</row>
    <row r="390" spans="1:27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</row>
    <row r="391" spans="1:27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</row>
    <row r="392" spans="1:27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</row>
    <row r="393" spans="1:27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</row>
    <row r="394" spans="1:27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</row>
    <row r="395" spans="1:27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</row>
    <row r="396" spans="1:27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</row>
    <row r="397" spans="1:27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</row>
    <row r="398" spans="1:27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</row>
    <row r="399" spans="1:27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</row>
    <row r="400" spans="1:27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</row>
    <row r="401" spans="1:27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</row>
    <row r="402" spans="1:27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</row>
    <row r="403" spans="1:27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</row>
    <row r="404" spans="1:27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</row>
    <row r="405" spans="1:27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</row>
    <row r="406" spans="1:27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</row>
    <row r="407" spans="1:27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</row>
    <row r="408" spans="1:27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</row>
    <row r="409" spans="1:27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</row>
    <row r="410" spans="1:27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</row>
    <row r="411" spans="1:27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</row>
    <row r="412" spans="1:27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</row>
    <row r="413" spans="1:27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</row>
    <row r="414" spans="1:27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</row>
    <row r="415" spans="1:27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</row>
    <row r="416" spans="1:27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</row>
    <row r="417" spans="1:27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</row>
    <row r="418" spans="1:27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</row>
    <row r="419" spans="1:27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</row>
    <row r="420" spans="1:27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</row>
    <row r="421" spans="1:27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</row>
    <row r="422" spans="1:27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</row>
    <row r="423" spans="1:27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</row>
    <row r="424" spans="1:27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</row>
    <row r="425" spans="1:27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</row>
    <row r="426" spans="1:27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</row>
    <row r="427" spans="1:27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</row>
    <row r="428" spans="1:27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</row>
    <row r="429" spans="1:27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</row>
    <row r="430" spans="1:27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</row>
    <row r="431" spans="1:27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</row>
    <row r="432" spans="1:27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</row>
    <row r="433" spans="1:27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</row>
    <row r="434" spans="1:27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</row>
    <row r="435" spans="1:27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</row>
    <row r="436" spans="1:27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</row>
    <row r="437" spans="1:27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</row>
    <row r="438" spans="1:27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</row>
    <row r="439" spans="1:27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</row>
    <row r="440" spans="1:27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</row>
    <row r="441" spans="1:27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</row>
    <row r="442" spans="1:27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</row>
    <row r="443" spans="1:27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</row>
    <row r="444" spans="1:27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</row>
    <row r="445" spans="1:27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</row>
    <row r="446" spans="1:27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</row>
    <row r="447" spans="1:27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</row>
    <row r="448" spans="1:27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</row>
    <row r="449" spans="1:27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</row>
    <row r="450" spans="1:27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</row>
    <row r="451" spans="1:27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</row>
    <row r="452" spans="1:27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</row>
    <row r="453" spans="1:27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</row>
    <row r="454" spans="1:27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</row>
    <row r="455" spans="1:27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</row>
    <row r="456" spans="1:27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</row>
    <row r="457" spans="1:27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</row>
    <row r="458" spans="1:27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</row>
    <row r="459" spans="1:27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</row>
    <row r="460" spans="1:27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</row>
    <row r="461" spans="1:27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</row>
    <row r="462" spans="1:27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</row>
    <row r="463" spans="1:27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</row>
    <row r="464" spans="1:27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</row>
    <row r="465" spans="1:27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</row>
    <row r="466" spans="1:27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</row>
    <row r="467" spans="1:27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</row>
    <row r="468" spans="1:27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</row>
    <row r="469" spans="1:27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</row>
    <row r="470" spans="1:27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</row>
    <row r="471" spans="1:27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</row>
    <row r="472" spans="1:27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</row>
    <row r="473" spans="1:27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</row>
    <row r="474" spans="1:27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</row>
    <row r="475" spans="1:27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</row>
    <row r="476" spans="1:27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</row>
    <row r="477" spans="1:27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</row>
    <row r="478" spans="1:27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</row>
    <row r="479" spans="1:27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</row>
    <row r="480" spans="1:27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</row>
    <row r="481" spans="1:27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</row>
    <row r="482" spans="1:27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</row>
    <row r="483" spans="1:27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</row>
    <row r="484" spans="1:27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</row>
    <row r="485" spans="1:27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</row>
    <row r="486" spans="1:27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</row>
    <row r="487" spans="1:27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</row>
    <row r="488" spans="1:27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</row>
    <row r="489" spans="1:27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</row>
    <row r="490" spans="1:27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</row>
    <row r="491" spans="1:27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</row>
    <row r="492" spans="1:27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</row>
    <row r="493" spans="1:27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</row>
    <row r="494" spans="1:27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</row>
    <row r="495" spans="1:27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</row>
    <row r="496" spans="1:27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</row>
    <row r="497" spans="1:27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</row>
    <row r="498" spans="1:27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</row>
    <row r="499" spans="1:27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</row>
    <row r="500" spans="1:27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</row>
    <row r="501" spans="1:27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</row>
    <row r="502" spans="1:27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</row>
    <row r="503" spans="1:27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</row>
    <row r="504" spans="1:27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</row>
    <row r="505" spans="1:27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</row>
    <row r="506" spans="1:27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</row>
    <row r="507" spans="1:27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</row>
    <row r="508" spans="1:27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</row>
    <row r="509" spans="1:27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</row>
    <row r="510" spans="1:27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</row>
    <row r="511" spans="1:27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</row>
    <row r="512" spans="1:27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</row>
    <row r="513" spans="1:27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</row>
    <row r="514" spans="1:27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</row>
    <row r="515" spans="1:27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</row>
    <row r="516" spans="1:27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</row>
    <row r="517" spans="1:27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</row>
    <row r="518" spans="1:27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</row>
    <row r="519" spans="1:27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</row>
    <row r="520" spans="1:27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</row>
    <row r="521" spans="1:27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</row>
    <row r="522" spans="1:27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</row>
    <row r="523" spans="1:27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</row>
    <row r="524" spans="1:27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</row>
    <row r="525" spans="1:27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</row>
    <row r="526" spans="1:27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</row>
    <row r="527" spans="1:27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</row>
    <row r="528" spans="1:27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</row>
    <row r="529" spans="1:27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</row>
    <row r="530" spans="1:27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</row>
    <row r="531" spans="1:27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</row>
    <row r="532" spans="1:27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</row>
    <row r="533" spans="1:27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</row>
    <row r="534" spans="1:27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</row>
    <row r="535" spans="1:27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</row>
    <row r="536" spans="1:27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</row>
    <row r="537" spans="1:27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</row>
    <row r="538" spans="1:27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</row>
    <row r="539" spans="1:27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</row>
    <row r="540" spans="1:27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</row>
    <row r="541" spans="1:27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</row>
    <row r="542" spans="1:27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</row>
    <row r="543" spans="1:27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</row>
    <row r="544" spans="1:27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</row>
    <row r="545" spans="1:27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</row>
    <row r="546" spans="1:27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</row>
    <row r="547" spans="1:27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</row>
    <row r="548" spans="1:27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</row>
    <row r="549" spans="1:27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</row>
    <row r="550" spans="1:27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</row>
    <row r="551" spans="1:27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</row>
    <row r="552" spans="1:27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</row>
    <row r="553" spans="1:27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</row>
    <row r="554" spans="1:27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</row>
    <row r="555" spans="1:27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</row>
    <row r="556" spans="1:27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</row>
    <row r="557" spans="1:27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</row>
    <row r="558" spans="1:27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</row>
    <row r="559" spans="1:27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</row>
    <row r="560" spans="1:27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</row>
    <row r="561" spans="1:27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</row>
    <row r="562" spans="1:27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</row>
    <row r="563" spans="1:27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</row>
    <row r="564" spans="1:27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</row>
    <row r="565" spans="1:27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</row>
    <row r="566" spans="1:27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</row>
    <row r="567" spans="1:27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</row>
    <row r="568" spans="1:27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</row>
    <row r="569" spans="1:27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</row>
    <row r="570" spans="1:27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</row>
    <row r="571" spans="1:27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</row>
    <row r="572" spans="1:27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</row>
    <row r="573" spans="1:27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</row>
    <row r="574" spans="1:27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</row>
    <row r="575" spans="1:27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</row>
    <row r="576" spans="1:27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</row>
    <row r="577" spans="1:27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</row>
    <row r="578" spans="1:27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</row>
    <row r="579" spans="1:27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</row>
    <row r="580" spans="1:27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</row>
    <row r="581" spans="1:27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</row>
    <row r="582" spans="1:27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</row>
    <row r="583" spans="1:27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</row>
    <row r="584" spans="1:27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</row>
    <row r="585" spans="1:27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</row>
    <row r="586" spans="1:27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</row>
    <row r="587" spans="1:27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</row>
    <row r="588" spans="1:27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</row>
    <row r="589" spans="1:27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</row>
    <row r="590" spans="1:27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</row>
    <row r="591" spans="1:27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</row>
    <row r="592" spans="1:27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</row>
    <row r="593" spans="1:27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</row>
    <row r="594" spans="1:27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</row>
    <row r="595" spans="1:27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</row>
    <row r="596" spans="1:27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</row>
    <row r="597" spans="1:27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</row>
    <row r="598" spans="1:27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</row>
    <row r="599" spans="1:27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</row>
    <row r="600" spans="1:27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</row>
    <row r="601" spans="1:27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</row>
    <row r="602" spans="1:27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</row>
    <row r="603" spans="1:27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</row>
    <row r="604" spans="1:27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</row>
    <row r="605" spans="1:27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</row>
    <row r="606" spans="1:27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</row>
    <row r="607" spans="1:27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</row>
    <row r="608" spans="1:27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</row>
    <row r="609" spans="1:27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</row>
    <row r="610" spans="1:27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</row>
    <row r="611" spans="1:27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</row>
    <row r="612" spans="1:27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</row>
    <row r="613" spans="1:27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</row>
    <row r="614" spans="1:27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</row>
    <row r="615" spans="1:27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</row>
    <row r="616" spans="1:27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</row>
    <row r="617" spans="1:27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</row>
    <row r="618" spans="1:27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</row>
    <row r="619" spans="1:27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</row>
    <row r="620" spans="1:27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</row>
    <row r="621" spans="1:27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</row>
    <row r="622" spans="1:27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</row>
    <row r="623" spans="1:27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</row>
    <row r="624" spans="1:27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</row>
    <row r="625" spans="1:27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</row>
    <row r="626" spans="1:27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</row>
    <row r="627" spans="1:27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</row>
    <row r="628" spans="1:27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</row>
    <row r="629" spans="1:27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</row>
    <row r="630" spans="1:27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</row>
    <row r="631" spans="1:27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</row>
    <row r="632" spans="1:27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</row>
    <row r="633" spans="1:27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</row>
    <row r="634" spans="1:27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</row>
    <row r="635" spans="1:27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</row>
    <row r="636" spans="1:27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218"/>
  <sheetViews>
    <sheetView topLeftCell="A18" workbookViewId="0">
      <pane xSplit="1" topLeftCell="B1" activePane="topRight" state="frozen"/>
      <selection pane="topRight" activeCell="A2" sqref="A2:Q45"/>
    </sheetView>
  </sheetViews>
  <sheetFormatPr defaultRowHeight="14.4"/>
  <cols>
    <col min="1" max="1" width="4" customWidth="1"/>
    <col min="2" max="2" width="30.6640625" customWidth="1"/>
    <col min="3" max="3" width="8.6640625" customWidth="1"/>
    <col min="4" max="4" width="7.33203125" customWidth="1"/>
    <col min="5" max="5" width="6.88671875" customWidth="1"/>
    <col min="6" max="6" width="7" customWidth="1"/>
    <col min="7" max="7" width="7.109375" customWidth="1"/>
    <col min="8" max="8" width="6.88671875" customWidth="1"/>
    <col min="9" max="9" width="7.33203125" customWidth="1"/>
    <col min="10" max="11" width="6.6640625" customWidth="1"/>
    <col min="12" max="12" width="7" customWidth="1"/>
    <col min="13" max="13" width="6.5546875" customWidth="1"/>
    <col min="14" max="14" width="7.88671875" customWidth="1"/>
    <col min="15" max="15" width="7" customWidth="1"/>
    <col min="16" max="16" width="7.109375" customWidth="1"/>
    <col min="17" max="17" width="7" customWidth="1"/>
    <col min="18" max="18" width="14.44140625" customWidth="1"/>
    <col min="22" max="22" width="7.6640625" customWidth="1"/>
    <col min="23" max="23" width="15.5546875" customWidth="1"/>
    <col min="24" max="24" width="8.109375" customWidth="1"/>
    <col min="25" max="25" width="7.33203125" customWidth="1"/>
    <col min="27" max="27" width="9.88671875" customWidth="1"/>
    <col min="28" max="28" width="11.109375" customWidth="1"/>
    <col min="29" max="29" width="10" customWidth="1"/>
    <col min="30" max="30" width="8" customWidth="1"/>
  </cols>
  <sheetData>
    <row r="1" spans="1:35" ht="10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15" thickBot="1">
      <c r="A2" s="98" t="s">
        <v>440</v>
      </c>
      <c r="C2" s="98" t="s">
        <v>19</v>
      </c>
      <c r="I2" t="s">
        <v>379</v>
      </c>
      <c r="N2" s="32"/>
      <c r="O2" s="32"/>
      <c r="P2" s="105"/>
      <c r="Q2" s="213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ht="13.5" customHeight="1">
      <c r="A3" s="78"/>
      <c r="B3" s="508"/>
      <c r="C3" s="31" t="s">
        <v>20</v>
      </c>
      <c r="D3" s="56" t="s">
        <v>309</v>
      </c>
      <c r="E3" s="56"/>
      <c r="F3" s="56"/>
      <c r="G3" s="56"/>
      <c r="H3" s="56"/>
      <c r="I3" s="56"/>
      <c r="J3" s="56"/>
      <c r="K3" s="56"/>
      <c r="L3" s="43"/>
      <c r="M3" s="43"/>
      <c r="N3" s="185" t="s">
        <v>21</v>
      </c>
      <c r="O3" s="185" t="s">
        <v>22</v>
      </c>
      <c r="P3" s="1464" t="s">
        <v>579</v>
      </c>
      <c r="Q3" s="1464" t="s">
        <v>579</v>
      </c>
      <c r="S3" s="393"/>
      <c r="T3" s="127"/>
      <c r="U3" s="105"/>
      <c r="V3" s="105"/>
      <c r="W3" s="105"/>
      <c r="X3" s="14"/>
      <c r="Y3" s="14"/>
      <c r="Z3" s="127"/>
      <c r="AA3" s="10"/>
      <c r="AB3" s="10"/>
      <c r="AC3" s="10"/>
      <c r="AD3" s="105"/>
      <c r="AE3" s="105"/>
      <c r="AF3" s="105"/>
      <c r="AG3" s="105"/>
      <c r="AH3" s="105"/>
      <c r="AI3" s="105"/>
    </row>
    <row r="4" spans="1:35" ht="13.5" customHeight="1">
      <c r="A4" s="50"/>
      <c r="B4" s="509"/>
      <c r="C4" s="510" t="s">
        <v>254</v>
      </c>
      <c r="D4" s="18" t="s">
        <v>337</v>
      </c>
      <c r="E4" s="18"/>
      <c r="F4" s="18"/>
      <c r="G4" s="18"/>
      <c r="H4" s="18"/>
      <c r="I4" s="18"/>
      <c r="J4" s="18"/>
      <c r="K4" s="18"/>
      <c r="L4" s="17"/>
      <c r="M4" s="17"/>
      <c r="N4" s="510" t="s">
        <v>270</v>
      </c>
      <c r="O4" s="510" t="s">
        <v>23</v>
      </c>
      <c r="P4" s="1465" t="s">
        <v>122</v>
      </c>
      <c r="Q4" s="1465" t="s">
        <v>122</v>
      </c>
      <c r="S4" s="393"/>
      <c r="T4" s="127"/>
      <c r="U4" s="105"/>
      <c r="V4" s="105"/>
      <c r="W4" s="105"/>
      <c r="X4" s="14"/>
      <c r="Y4" s="14"/>
      <c r="Z4" s="127"/>
      <c r="AA4" s="10"/>
      <c r="AB4" s="10"/>
      <c r="AC4" s="10"/>
      <c r="AD4" s="105"/>
      <c r="AE4" s="105"/>
      <c r="AF4" s="105"/>
      <c r="AG4" s="105"/>
      <c r="AH4" s="105"/>
      <c r="AI4" s="105"/>
    </row>
    <row r="5" spans="1:35" ht="12.75" customHeight="1" thickBot="1">
      <c r="A5" s="50"/>
      <c r="B5" s="511" t="s">
        <v>24</v>
      </c>
      <c r="C5" s="59" t="s">
        <v>21</v>
      </c>
      <c r="D5" s="61" t="s">
        <v>269</v>
      </c>
      <c r="E5" s="61"/>
      <c r="F5" s="61"/>
      <c r="G5" s="61"/>
      <c r="H5" t="s">
        <v>268</v>
      </c>
      <c r="J5" s="61"/>
      <c r="K5" s="51" t="s">
        <v>135</v>
      </c>
      <c r="L5" s="44"/>
      <c r="M5" s="44"/>
      <c r="N5" s="510" t="s">
        <v>26</v>
      </c>
      <c r="O5" s="510" t="s">
        <v>25</v>
      </c>
      <c r="P5" s="1466" t="s">
        <v>580</v>
      </c>
      <c r="Q5" s="1465" t="s">
        <v>580</v>
      </c>
      <c r="S5" s="393"/>
      <c r="T5" s="127"/>
      <c r="U5" s="105"/>
      <c r="V5" s="105"/>
      <c r="W5" s="105"/>
      <c r="X5" s="14"/>
      <c r="Y5" s="14"/>
      <c r="Z5" s="393"/>
      <c r="AA5" s="545"/>
      <c r="AB5" s="545"/>
      <c r="AC5" s="10"/>
      <c r="AD5" s="105"/>
      <c r="AE5" s="105"/>
      <c r="AF5" s="105"/>
      <c r="AG5" s="105"/>
      <c r="AH5" s="105"/>
      <c r="AI5" s="105"/>
    </row>
    <row r="6" spans="1:35">
      <c r="A6" s="50" t="s">
        <v>255</v>
      </c>
      <c r="B6" s="509"/>
      <c r="C6" s="58" t="s">
        <v>38</v>
      </c>
      <c r="D6" s="31" t="s">
        <v>27</v>
      </c>
      <c r="E6" s="31" t="s">
        <v>28</v>
      </c>
      <c r="F6" s="31" t="s">
        <v>29</v>
      </c>
      <c r="G6" s="31" t="s">
        <v>30</v>
      </c>
      <c r="H6" s="30" t="s">
        <v>31</v>
      </c>
      <c r="I6" s="31" t="s">
        <v>32</v>
      </c>
      <c r="J6" s="30" t="s">
        <v>33</v>
      </c>
      <c r="K6" s="31" t="s">
        <v>34</v>
      </c>
      <c r="L6" s="30" t="s">
        <v>35</v>
      </c>
      <c r="M6" s="1401" t="s">
        <v>36</v>
      </c>
      <c r="N6" s="510">
        <v>10</v>
      </c>
      <c r="O6" s="510" t="s">
        <v>37</v>
      </c>
      <c r="P6" s="510" t="s">
        <v>26</v>
      </c>
      <c r="Q6" s="1467" t="s">
        <v>581</v>
      </c>
      <c r="S6" s="393"/>
      <c r="T6" s="127"/>
      <c r="U6" s="105"/>
      <c r="V6" s="105"/>
      <c r="W6" s="105"/>
      <c r="X6" s="14"/>
      <c r="Y6" s="14"/>
      <c r="Z6" s="393"/>
      <c r="AA6" s="545"/>
      <c r="AB6" s="10"/>
      <c r="AC6" s="10"/>
      <c r="AD6" s="105"/>
      <c r="AE6" s="105"/>
      <c r="AF6" s="105"/>
      <c r="AG6" s="105"/>
      <c r="AH6" s="105"/>
      <c r="AI6" s="105"/>
    </row>
    <row r="7" spans="1:35" ht="12" customHeight="1">
      <c r="A7" s="50"/>
      <c r="B7" s="511" t="s">
        <v>256</v>
      </c>
      <c r="D7" s="59" t="s">
        <v>39</v>
      </c>
      <c r="E7" s="59" t="s">
        <v>39</v>
      </c>
      <c r="F7" s="59" t="s">
        <v>39</v>
      </c>
      <c r="G7" s="59" t="s">
        <v>39</v>
      </c>
      <c r="H7" s="26" t="s">
        <v>39</v>
      </c>
      <c r="I7" s="59" t="s">
        <v>39</v>
      </c>
      <c r="J7" s="59" t="s">
        <v>39</v>
      </c>
      <c r="K7" s="26" t="s">
        <v>39</v>
      </c>
      <c r="L7" s="59" t="s">
        <v>39</v>
      </c>
      <c r="M7" s="503" t="s">
        <v>39</v>
      </c>
      <c r="N7" s="510" t="s">
        <v>582</v>
      </c>
      <c r="O7" s="510" t="s">
        <v>248</v>
      </c>
      <c r="P7" s="510" t="s">
        <v>583</v>
      </c>
      <c r="Q7" s="1467"/>
      <c r="S7" s="393"/>
      <c r="T7" s="127"/>
      <c r="U7" s="105"/>
      <c r="V7" s="105"/>
      <c r="W7" s="105"/>
      <c r="X7" s="14"/>
      <c r="Y7" s="14"/>
      <c r="Z7" s="127"/>
      <c r="AA7" s="545"/>
      <c r="AB7" s="545"/>
      <c r="AC7" s="10"/>
      <c r="AD7" s="105"/>
      <c r="AE7" s="105"/>
      <c r="AF7" s="105"/>
      <c r="AG7" s="105"/>
      <c r="AH7" s="105"/>
      <c r="AI7" s="105"/>
    </row>
    <row r="8" spans="1:35" ht="14.25" customHeight="1" thickBot="1">
      <c r="A8" s="50"/>
      <c r="B8" s="512"/>
      <c r="C8" s="62" t="s">
        <v>257</v>
      </c>
      <c r="D8" s="44"/>
      <c r="E8" s="45"/>
      <c r="F8" s="44"/>
      <c r="G8" s="45"/>
      <c r="H8" s="87"/>
      <c r="I8" s="45"/>
      <c r="J8" s="45"/>
      <c r="K8" s="44"/>
      <c r="L8" s="45"/>
      <c r="M8" s="87"/>
      <c r="N8" s="510"/>
      <c r="O8" s="510" t="s">
        <v>249</v>
      </c>
      <c r="P8" s="1486">
        <v>0.35</v>
      </c>
      <c r="Q8" s="1468">
        <v>1</v>
      </c>
      <c r="S8" s="393"/>
      <c r="T8" s="127"/>
      <c r="U8" s="105"/>
      <c r="V8" s="294"/>
      <c r="W8" s="393"/>
      <c r="X8" s="14"/>
      <c r="Y8" s="14"/>
      <c r="Z8" s="220"/>
      <c r="AA8" s="4"/>
      <c r="AB8" s="4"/>
      <c r="AC8" s="10"/>
      <c r="AD8" s="105"/>
      <c r="AE8" s="105"/>
      <c r="AF8" s="105"/>
      <c r="AG8" s="105"/>
      <c r="AH8" s="105"/>
      <c r="AI8" s="105"/>
    </row>
    <row r="9" spans="1:35">
      <c r="A9" s="513">
        <v>1</v>
      </c>
      <c r="B9" s="514" t="s">
        <v>258</v>
      </c>
      <c r="C9" s="2529">
        <v>42</v>
      </c>
      <c r="D9" s="2531">
        <f>'12-18л. РАСКЛАДКА'!R7</f>
        <v>40</v>
      </c>
      <c r="E9" s="2532">
        <f>'12-18л. РАСКЛАДКА'!R62</f>
        <v>40</v>
      </c>
      <c r="F9" s="2532">
        <f>'12-18л. РАСКЛАДКА'!R123</f>
        <v>40</v>
      </c>
      <c r="G9" s="2532">
        <f>'12-18л. РАСКЛАДКА'!R184</f>
        <v>40</v>
      </c>
      <c r="H9" s="2532">
        <f>'12-18л. РАСКЛАДКА'!R239</f>
        <v>40</v>
      </c>
      <c r="I9" s="2532">
        <f>'12-18л. РАСКЛАДКА'!R297</f>
        <v>40</v>
      </c>
      <c r="J9" s="2532">
        <f>'12-18л. РАСКЛАДКА'!R356</f>
        <v>40</v>
      </c>
      <c r="K9" s="2532">
        <f>'12-18л. РАСКЛАДКА'!R405</f>
        <v>40</v>
      </c>
      <c r="L9" s="2532">
        <f>'12-18л. РАСКЛАДКА'!R460</f>
        <v>40</v>
      </c>
      <c r="M9" s="2533">
        <f>'12-18л. РАСКЛАДКА'!R520</f>
        <v>40</v>
      </c>
      <c r="N9" s="2673">
        <f>D9+E9+F9+G9+H9+I9+J9+K9+L9+M9</f>
        <v>400</v>
      </c>
      <c r="O9" s="1819">
        <f>(N9*100/P9)-100</f>
        <v>-4.7619047619047592</v>
      </c>
      <c r="P9" s="1470">
        <f>(Q9*35/100)*10</f>
        <v>420</v>
      </c>
      <c r="Q9" s="2571">
        <v>120</v>
      </c>
      <c r="R9" s="1824"/>
      <c r="S9" s="105"/>
      <c r="T9" s="105"/>
      <c r="U9" s="105"/>
      <c r="V9" s="646"/>
      <c r="W9" s="127"/>
      <c r="X9" s="1001"/>
      <c r="Y9" s="26"/>
      <c r="Z9" s="393"/>
      <c r="AA9" s="4"/>
      <c r="AB9" s="4"/>
      <c r="AC9" s="10"/>
      <c r="AD9" s="105"/>
      <c r="AE9" s="105"/>
      <c r="AF9" s="105"/>
      <c r="AG9" s="105"/>
      <c r="AH9" s="105"/>
      <c r="AI9" s="105"/>
    </row>
    <row r="10" spans="1:35">
      <c r="A10" s="495">
        <v>2</v>
      </c>
      <c r="B10" s="253" t="s">
        <v>40</v>
      </c>
      <c r="C10" s="2525">
        <v>70</v>
      </c>
      <c r="D10" s="2534">
        <f>'12-18л. РАСКЛАДКА'!R8</f>
        <v>60</v>
      </c>
      <c r="E10" s="670">
        <f>'12-18л. РАСКЛАДКА'!R63</f>
        <v>60</v>
      </c>
      <c r="F10" s="670">
        <f>'12-18л. РАСКЛАДКА'!R124</f>
        <v>60</v>
      </c>
      <c r="G10" s="670">
        <f>'12-18л. РАСКЛАДКА'!R185</f>
        <v>40</v>
      </c>
      <c r="H10" s="670">
        <f>'12-18л. РАСКЛАДКА'!R240</f>
        <v>40</v>
      </c>
      <c r="I10" s="670">
        <f>'12-18л. РАСКЛАДКА'!R298</f>
        <v>83.5</v>
      </c>
      <c r="J10" s="670">
        <f>'12-18л. РАСКЛАДКА'!R357</f>
        <v>60</v>
      </c>
      <c r="K10" s="670">
        <f>'12-18л. РАСКЛАДКА'!R406</f>
        <v>60</v>
      </c>
      <c r="L10" s="670">
        <f>'12-18л. РАСКЛАДКА'!R461</f>
        <v>86</v>
      </c>
      <c r="M10" s="2535">
        <f>'12-18л. РАСКЛАДКА'!R521</f>
        <v>90.5</v>
      </c>
      <c r="N10" s="2674">
        <f t="shared" ref="N10:N45" si="0">D10+E10+F10+G10+H10+I10+J10+K10+L10+M10</f>
        <v>640</v>
      </c>
      <c r="O10" s="1751">
        <f t="shared" ref="O10:O45" si="1">(N10*100/P10)-100</f>
        <v>-8.5714285714285694</v>
      </c>
      <c r="P10" s="1477">
        <f t="shared" ref="P10:P45" si="2">(Q10*35/100)*10</f>
        <v>700</v>
      </c>
      <c r="Q10" s="2572">
        <v>200</v>
      </c>
      <c r="R10" s="1824"/>
      <c r="S10" s="105"/>
      <c r="T10" s="105"/>
      <c r="U10" s="105"/>
      <c r="V10" s="646"/>
      <c r="W10" s="127"/>
      <c r="X10" s="1479"/>
      <c r="Y10" s="88"/>
      <c r="Z10" s="393"/>
      <c r="AA10" s="4"/>
      <c r="AB10" s="4"/>
      <c r="AC10" s="10"/>
      <c r="AD10" s="105"/>
      <c r="AE10" s="105"/>
      <c r="AF10" s="105"/>
      <c r="AG10" s="105"/>
      <c r="AH10" s="105"/>
      <c r="AI10" s="105"/>
    </row>
    <row r="11" spans="1:35">
      <c r="A11" s="495">
        <v>3</v>
      </c>
      <c r="B11" s="253" t="s">
        <v>41</v>
      </c>
      <c r="C11" s="2525">
        <v>7</v>
      </c>
      <c r="D11" s="2534">
        <f>'12-18л. РАСКЛАДКА'!R9</f>
        <v>3.1</v>
      </c>
      <c r="E11" s="670">
        <f>'12-18л. РАСКЛАДКА'!R64</f>
        <v>0</v>
      </c>
      <c r="F11" s="670">
        <f>'12-18л. РАСКЛАДКА'!R125</f>
        <v>2</v>
      </c>
      <c r="G11" s="670">
        <f>'12-18л. РАСКЛАДКА'!R186</f>
        <v>0.81</v>
      </c>
      <c r="H11" s="670">
        <f>'12-18л. РАСКЛАДКА'!R241</f>
        <v>27.6</v>
      </c>
      <c r="I11" s="670">
        <f>'12-18л. РАСКЛАДКА'!R299</f>
        <v>4.05</v>
      </c>
      <c r="J11" s="670">
        <f>'12-18л. РАСКЛАДКА'!R358</f>
        <v>7.8</v>
      </c>
      <c r="K11" s="670">
        <f>'12-18л. РАСКЛАДКА'!R407</f>
        <v>0</v>
      </c>
      <c r="L11" s="670">
        <f>'12-18л. РАСКЛАДКА'!R462</f>
        <v>30.81</v>
      </c>
      <c r="M11" s="2535">
        <f>'12-18л. РАСКЛАДКА'!R522</f>
        <v>1.5</v>
      </c>
      <c r="N11" s="2674">
        <f t="shared" si="0"/>
        <v>77.67</v>
      </c>
      <c r="O11" s="1751">
        <f t="shared" si="1"/>
        <v>10.957142857142856</v>
      </c>
      <c r="P11" s="1477">
        <f t="shared" si="2"/>
        <v>70</v>
      </c>
      <c r="Q11" s="2572">
        <v>20</v>
      </c>
      <c r="R11" s="1824"/>
      <c r="S11" s="105"/>
      <c r="T11" s="105"/>
      <c r="U11" s="105"/>
      <c r="V11" s="646"/>
      <c r="W11" s="127"/>
      <c r="X11" s="1001"/>
      <c r="Y11" s="88"/>
      <c r="Z11" s="393"/>
      <c r="AA11" s="4"/>
      <c r="AB11" s="4"/>
      <c r="AC11" s="10"/>
      <c r="AD11" s="105"/>
      <c r="AE11" s="105"/>
      <c r="AF11" s="105"/>
      <c r="AG11" s="105"/>
      <c r="AH11" s="105"/>
      <c r="AI11" s="105"/>
    </row>
    <row r="12" spans="1:35">
      <c r="A12" s="495">
        <v>4</v>
      </c>
      <c r="B12" s="253" t="s">
        <v>42</v>
      </c>
      <c r="C12" s="2525">
        <v>17.5</v>
      </c>
      <c r="D12" s="2534">
        <f>'12-18л. РАСКЛАДКА'!R10</f>
        <v>0</v>
      </c>
      <c r="E12" s="670">
        <f>'12-18л. РАСКЛАДКА'!R65</f>
        <v>0</v>
      </c>
      <c r="F12" s="670">
        <f>'12-18л. РАСКЛАДКА'!R126</f>
        <v>38.85</v>
      </c>
      <c r="G12" s="670">
        <f>'12-18л. РАСКЛАДКА'!R187</f>
        <v>20</v>
      </c>
      <c r="H12" s="670">
        <f>'12-18л. РАСКЛАДКА'!R242</f>
        <v>0</v>
      </c>
      <c r="I12" s="670">
        <f>'12-18л. РАСКЛАДКА'!R300</f>
        <v>5.05</v>
      </c>
      <c r="J12" s="670">
        <f>'12-18л. РАСКЛАДКА'!R359</f>
        <v>20</v>
      </c>
      <c r="K12" s="670">
        <f>'12-18л. РАСКЛАДКА'!R408</f>
        <v>51</v>
      </c>
      <c r="L12" s="670">
        <f>'12-18л. РАСКЛАДКА'!R463</f>
        <v>0</v>
      </c>
      <c r="M12" s="2535">
        <f>'12-18л. РАСКЛАДКА'!R523</f>
        <v>43.5</v>
      </c>
      <c r="N12" s="2674">
        <f t="shared" si="0"/>
        <v>178.4</v>
      </c>
      <c r="O12" s="1751">
        <f t="shared" si="1"/>
        <v>1.942857142857136</v>
      </c>
      <c r="P12" s="1477">
        <f t="shared" si="2"/>
        <v>175</v>
      </c>
      <c r="Q12" s="2572">
        <v>50</v>
      </c>
      <c r="R12" s="1824"/>
      <c r="S12" s="105"/>
      <c r="T12" s="105"/>
      <c r="U12" s="105"/>
      <c r="V12" s="646"/>
      <c r="W12" s="127"/>
      <c r="X12" s="1479"/>
      <c r="Y12" s="88"/>
      <c r="Z12" s="393"/>
      <c r="AA12" s="4"/>
      <c r="AB12" s="4"/>
      <c r="AC12" s="10"/>
      <c r="AD12" s="105"/>
      <c r="AE12" s="105"/>
      <c r="AF12" s="105"/>
      <c r="AG12" s="105"/>
      <c r="AH12" s="105"/>
      <c r="AI12" s="105"/>
    </row>
    <row r="13" spans="1:35">
      <c r="A13" s="495">
        <v>5</v>
      </c>
      <c r="B13" s="253" t="s">
        <v>43</v>
      </c>
      <c r="C13" s="2525">
        <v>7</v>
      </c>
      <c r="D13" s="2534">
        <f>'12-18л. РАСКЛАДКА'!R11</f>
        <v>49.1</v>
      </c>
      <c r="E13" s="670">
        <f>'12-18л. РАСКЛАДКА'!R66</f>
        <v>20</v>
      </c>
      <c r="F13" s="670">
        <f>'12-18л. РАСКЛАДКА'!R127</f>
        <v>0</v>
      </c>
      <c r="G13" s="670">
        <f>'12-18л. РАСКЛАДКА'!R188</f>
        <v>0</v>
      </c>
      <c r="H13" s="670">
        <f>'12-18л. РАСКЛАДКА'!R243</f>
        <v>0</v>
      </c>
      <c r="I13" s="670">
        <f>'12-18л. РАСКЛАДКА'!R301</f>
        <v>0</v>
      </c>
      <c r="J13" s="670">
        <f>'12-18л. РАСКЛАДКА'!R360</f>
        <v>0</v>
      </c>
      <c r="K13" s="670">
        <f>'12-18л. РАСКЛАДКА'!R409</f>
        <v>0</v>
      </c>
      <c r="L13" s="670">
        <f>'12-18л. РАСКЛАДКА'!R464</f>
        <v>0</v>
      </c>
      <c r="M13" s="2535">
        <f>'12-18л. РАСКЛАДКА'!R524</f>
        <v>0</v>
      </c>
      <c r="N13" s="2674">
        <f t="shared" si="0"/>
        <v>69.099999999999994</v>
      </c>
      <c r="O13" s="1751">
        <f>(N13*100/P13)-100</f>
        <v>-1.2857142857142918</v>
      </c>
      <c r="P13" s="1477">
        <f t="shared" si="2"/>
        <v>70</v>
      </c>
      <c r="Q13" s="2572">
        <v>20</v>
      </c>
      <c r="R13" s="1824"/>
      <c r="S13" s="105"/>
      <c r="T13" s="105"/>
      <c r="U13" s="105"/>
      <c r="V13" s="646"/>
      <c r="W13" s="127"/>
      <c r="X13" s="1479"/>
      <c r="Y13" s="88"/>
      <c r="Z13" s="393"/>
      <c r="AA13" s="4"/>
      <c r="AB13" s="4"/>
      <c r="AC13" s="10"/>
      <c r="AD13" s="105"/>
      <c r="AE13" s="105"/>
      <c r="AF13" s="105"/>
      <c r="AG13" s="105"/>
      <c r="AH13" s="105"/>
      <c r="AI13" s="105"/>
    </row>
    <row r="14" spans="1:35">
      <c r="A14" s="495">
        <v>6</v>
      </c>
      <c r="B14" s="253" t="s">
        <v>44</v>
      </c>
      <c r="C14" s="2683">
        <v>65.45</v>
      </c>
      <c r="D14" s="2536">
        <f>'12-18л. РАСКЛАДКА'!R12</f>
        <v>20</v>
      </c>
      <c r="E14" s="2520">
        <f>'12-18л. РАСКЛАДКА'!R67</f>
        <v>0</v>
      </c>
      <c r="F14" s="2520">
        <f>'12-18л. РАСКЛАДКА'!R128</f>
        <v>50</v>
      </c>
      <c r="G14" s="2520">
        <f>'12-18л. РАСКЛАДКА'!R189</f>
        <v>146</v>
      </c>
      <c r="H14" s="2520">
        <f>'12-18л. РАСКЛАДКА'!R244</f>
        <v>92</v>
      </c>
      <c r="I14" s="2520">
        <f>'12-18л. РАСКЛАДКА'!R302</f>
        <v>132.6</v>
      </c>
      <c r="J14" s="2520">
        <f>'12-18л. РАСКЛАДКА'!R361</f>
        <v>76.47</v>
      </c>
      <c r="K14" s="2520">
        <f>'12-18л. РАСКЛАДКА'!R410</f>
        <v>34.6</v>
      </c>
      <c r="L14" s="2520">
        <f>'12-18л. РАСКЛАДКА'!R465</f>
        <v>154.5</v>
      </c>
      <c r="M14" s="2537">
        <f>'12-18л. РАСКЛАДКА'!R525</f>
        <v>30</v>
      </c>
      <c r="N14" s="2675">
        <f t="shared" si="0"/>
        <v>736.17000000000007</v>
      </c>
      <c r="O14" s="1885">
        <f t="shared" si="1"/>
        <v>12.478227654698244</v>
      </c>
      <c r="P14" s="1886">
        <f t="shared" si="2"/>
        <v>654.5</v>
      </c>
      <c r="Q14" s="2573">
        <v>187</v>
      </c>
      <c r="R14" s="1824"/>
      <c r="S14" s="105"/>
      <c r="T14" s="105"/>
      <c r="U14" s="105"/>
      <c r="V14" s="646"/>
      <c r="W14" s="127"/>
      <c r="X14" s="1001"/>
      <c r="Y14" s="88"/>
      <c r="Z14" s="393"/>
      <c r="AA14" s="4"/>
      <c r="AB14" s="4"/>
      <c r="AC14" s="10"/>
      <c r="AD14" s="105"/>
      <c r="AE14" s="105"/>
      <c r="AF14" s="105"/>
      <c r="AG14" s="105"/>
      <c r="AH14" s="105"/>
      <c r="AI14" s="105"/>
    </row>
    <row r="15" spans="1:35" ht="14.25" customHeight="1">
      <c r="A15" s="1868">
        <v>7</v>
      </c>
      <c r="B15" s="1869" t="s">
        <v>667</v>
      </c>
      <c r="C15" s="2556">
        <v>100.8</v>
      </c>
      <c r="D15" s="2686">
        <f>'12-18л. РАСКЛАДКА'!R13</f>
        <v>211.74</v>
      </c>
      <c r="E15" s="2630">
        <f>'12-18л. РАСКЛАДКА'!R68</f>
        <v>111.9</v>
      </c>
      <c r="F15" s="2630">
        <f>'12-18л. РАСКЛАДКА'!R129</f>
        <v>134.4</v>
      </c>
      <c r="G15" s="2558">
        <f>'12-18л. РАСКЛАДКА'!R190</f>
        <v>132.4</v>
      </c>
      <c r="H15" s="2557">
        <f>'12-18л. РАСКЛАДКА'!R245</f>
        <v>112.4</v>
      </c>
      <c r="I15" s="2558">
        <f>'12-18л. РАСКЛАДКА'!R303</f>
        <v>198.16</v>
      </c>
      <c r="J15" s="2557">
        <f>'12-18л. РАСКЛАДКА'!R362</f>
        <v>160.03</v>
      </c>
      <c r="K15" s="2558">
        <f>'12-18л. РАСКЛАДКА'!R411</f>
        <v>168.63</v>
      </c>
      <c r="L15" s="2557">
        <f>'12-18л. РАСКЛАДКА'!R466</f>
        <v>90</v>
      </c>
      <c r="M15" s="2559">
        <f>'12-18л. РАСКЛАДКА'!R526</f>
        <v>151.5</v>
      </c>
      <c r="N15" s="2562">
        <f t="shared" si="0"/>
        <v>1471.1599999999999</v>
      </c>
      <c r="O15" s="2561">
        <f t="shared" si="1"/>
        <v>45.94841269841271</v>
      </c>
      <c r="P15" s="1894">
        <f t="shared" si="2"/>
        <v>1008</v>
      </c>
      <c r="Q15" s="1880">
        <f>Q17-Q16</f>
        <v>288</v>
      </c>
      <c r="R15" s="1824"/>
      <c r="S15" s="105"/>
      <c r="T15" s="105"/>
      <c r="U15" s="105"/>
      <c r="V15" s="646"/>
      <c r="W15" s="127"/>
      <c r="X15" s="1479"/>
      <c r="Y15" s="1482"/>
      <c r="Z15" s="393"/>
      <c r="AA15" s="4"/>
      <c r="AB15" s="4"/>
      <c r="AC15" s="10"/>
      <c r="AD15" s="105"/>
      <c r="AE15" s="105"/>
      <c r="AF15" s="105"/>
      <c r="AG15" s="105"/>
      <c r="AH15" s="105"/>
      <c r="AI15" s="105"/>
    </row>
    <row r="16" spans="1:35" ht="12.75" customHeight="1">
      <c r="A16" s="1870"/>
      <c r="B16" s="1871" t="s">
        <v>668</v>
      </c>
      <c r="C16" s="2563">
        <v>11.2</v>
      </c>
      <c r="D16" s="2687">
        <f>'12-18л. РАСКЛАДКА'!R14</f>
        <v>28.6</v>
      </c>
      <c r="E16" s="2631">
        <f>'12-18л. РАСКЛАДКА'!R69</f>
        <v>22.4</v>
      </c>
      <c r="F16" s="2631">
        <f>'12-18л. РАСКЛАДКА'!R130</f>
        <v>29.4</v>
      </c>
      <c r="G16" s="2565">
        <f>'12-18л. РАСКЛАДКА'!R191</f>
        <v>0</v>
      </c>
      <c r="H16" s="2564">
        <f>'12-18л. РАСКЛАДКА'!R246</f>
        <v>2.2999999999999998</v>
      </c>
      <c r="I16" s="2565">
        <f>'12-18л. РАСКЛАДКА'!R304</f>
        <v>6.3</v>
      </c>
      <c r="J16" s="2564">
        <f>'12-18л. РАСКЛАДКА'!R363</f>
        <v>4.32</v>
      </c>
      <c r="K16" s="2565">
        <f>'12-18л. РАСКЛАДКА'!R412</f>
        <v>14</v>
      </c>
      <c r="L16" s="2564">
        <f>'12-18л. РАСКЛАДКА'!R467</f>
        <v>0</v>
      </c>
      <c r="M16" s="2566">
        <v>0</v>
      </c>
      <c r="N16" s="2569">
        <f t="shared" si="0"/>
        <v>107.32</v>
      </c>
      <c r="O16" s="2568">
        <f t="shared" si="1"/>
        <v>-4.1785714285714306</v>
      </c>
      <c r="P16" s="2589">
        <f t="shared" si="2"/>
        <v>112</v>
      </c>
      <c r="Q16" s="2574">
        <f>(Q17/100)*10</f>
        <v>32</v>
      </c>
      <c r="R16" s="1824"/>
      <c r="S16" s="105"/>
      <c r="T16" s="105"/>
      <c r="U16" s="105"/>
      <c r="V16" s="646"/>
      <c r="W16" s="127"/>
      <c r="X16" s="1479"/>
      <c r="Y16" s="1482"/>
      <c r="Z16" s="393"/>
      <c r="AA16" s="4"/>
      <c r="AB16" s="4"/>
      <c r="AC16" s="10"/>
      <c r="AD16" s="105"/>
      <c r="AE16" s="105"/>
      <c r="AF16" s="105"/>
      <c r="AG16" s="105"/>
      <c r="AH16" s="105"/>
      <c r="AI16" s="105"/>
    </row>
    <row r="17" spans="1:35">
      <c r="A17" s="1872"/>
      <c r="B17" s="1873" t="s">
        <v>669</v>
      </c>
      <c r="C17" s="2525">
        <v>112</v>
      </c>
      <c r="D17" s="2688">
        <f>'12-18л. РАСКЛАДКА'!R15</f>
        <v>240.34</v>
      </c>
      <c r="E17" s="2632">
        <f>'12-18л. РАСКЛАДКА'!R70</f>
        <v>134.30000000000001</v>
      </c>
      <c r="F17" s="2632">
        <f>'12-18л. РАСКЛАДКА'!R131</f>
        <v>163.80000000000001</v>
      </c>
      <c r="G17" s="2629">
        <f>'12-18л. РАСКЛАДКА'!R192</f>
        <v>132.4</v>
      </c>
      <c r="H17" s="2672">
        <f>'12-18л. РАСКЛАДКА'!R247</f>
        <v>114.7</v>
      </c>
      <c r="I17" s="2629">
        <f>'12-18л. РАСКЛАДКА'!R305</f>
        <v>204.46</v>
      </c>
      <c r="J17" s="2672">
        <f>'12-18л. РАСКЛАДКА'!R364</f>
        <v>164.35</v>
      </c>
      <c r="K17" s="2629">
        <f>'12-18л. РАСКЛАДКА'!R413</f>
        <v>182.63</v>
      </c>
      <c r="L17" s="2672">
        <f>'12-18л. РАСКЛАДКА'!R468</f>
        <v>90</v>
      </c>
      <c r="M17" s="2535">
        <f t="shared" ref="M17" si="3">M15+M16</f>
        <v>151.5</v>
      </c>
      <c r="N17" s="2526">
        <f t="shared" si="0"/>
        <v>1578.48</v>
      </c>
      <c r="O17" s="2528">
        <f t="shared" si="1"/>
        <v>40.935714285714283</v>
      </c>
      <c r="P17" s="2577">
        <f t="shared" si="2"/>
        <v>1120</v>
      </c>
      <c r="Q17" s="2575">
        <v>320</v>
      </c>
      <c r="R17" s="1824"/>
      <c r="S17" s="105"/>
      <c r="T17" s="105"/>
      <c r="U17" s="105"/>
      <c r="V17" s="646"/>
      <c r="W17" s="127"/>
      <c r="X17" s="1479"/>
      <c r="Y17" s="1482"/>
      <c r="Z17" s="393"/>
      <c r="AA17" s="4"/>
      <c r="AB17" s="4"/>
      <c r="AC17" s="10"/>
      <c r="AD17" s="105"/>
      <c r="AE17" s="105"/>
      <c r="AF17" s="105"/>
      <c r="AG17" s="105"/>
      <c r="AH17" s="105"/>
      <c r="AI17" s="105"/>
    </row>
    <row r="18" spans="1:35">
      <c r="A18" s="495">
        <v>8</v>
      </c>
      <c r="B18" s="253" t="s">
        <v>259</v>
      </c>
      <c r="C18" s="2525">
        <v>64.75</v>
      </c>
      <c r="D18" s="2534">
        <f>'12-18л. РАСКЛАДКА'!R16</f>
        <v>0</v>
      </c>
      <c r="E18" s="670">
        <f>'12-18л. РАСКЛАДКА'!R71</f>
        <v>110</v>
      </c>
      <c r="F18" s="670">
        <f>'12-18л. РАСКЛАДКА'!R132</f>
        <v>110</v>
      </c>
      <c r="G18" s="670">
        <f>'12-18л. РАСКЛАДКА'!R193</f>
        <v>0</v>
      </c>
      <c r="H18" s="670">
        <f>'12-18л. РАСКЛАДКА'!R248</f>
        <v>105</v>
      </c>
      <c r="I18" s="670">
        <f>'12-18л. РАСКЛАДКА'!R306</f>
        <v>0</v>
      </c>
      <c r="J18" s="670">
        <f>'12-18л. РАСКЛАДКА'!R365</f>
        <v>120</v>
      </c>
      <c r="K18" s="670">
        <f>'12-18л. РАСКЛАДКА'!R414</f>
        <v>112.5</v>
      </c>
      <c r="L18" s="670">
        <f>'12-18л. РАСКЛАДКА'!R469</f>
        <v>0</v>
      </c>
      <c r="M18" s="2535">
        <f>'12-18л. РАСКЛАДКА'!R529</f>
        <v>100</v>
      </c>
      <c r="N18" s="2685">
        <f t="shared" si="0"/>
        <v>657.5</v>
      </c>
      <c r="O18" s="1890">
        <f t="shared" si="1"/>
        <v>1.5444015444015378</v>
      </c>
      <c r="P18" s="2570">
        <f t="shared" si="2"/>
        <v>647.5</v>
      </c>
      <c r="Q18" s="2575">
        <v>185</v>
      </c>
      <c r="R18" s="1824"/>
      <c r="S18" s="105"/>
      <c r="T18" s="105"/>
      <c r="U18" s="105"/>
      <c r="V18" s="646"/>
      <c r="W18" s="127"/>
      <c r="X18" s="1001"/>
      <c r="Y18" s="88"/>
      <c r="Z18" s="393"/>
      <c r="AA18" s="4"/>
      <c r="AB18" s="4"/>
      <c r="AC18" s="10"/>
      <c r="AD18" s="105"/>
      <c r="AE18" s="105"/>
      <c r="AF18" s="105"/>
      <c r="AG18" s="105"/>
      <c r="AH18" s="105"/>
      <c r="AI18" s="105"/>
    </row>
    <row r="19" spans="1:35">
      <c r="A19" s="495">
        <v>9</v>
      </c>
      <c r="B19" s="253" t="s">
        <v>116</v>
      </c>
      <c r="C19" s="2525">
        <v>7</v>
      </c>
      <c r="D19" s="2534">
        <f>'12-18л. РАСКЛАДКА'!R17</f>
        <v>0</v>
      </c>
      <c r="E19" s="670">
        <f>'12-18л. РАСКЛАДКА'!R72</f>
        <v>0</v>
      </c>
      <c r="F19" s="670">
        <f>'12-18л. РАСКЛАДКА'!R133</f>
        <v>20</v>
      </c>
      <c r="G19" s="670">
        <f>'12-18л. РАСКЛАДКА'!R194</f>
        <v>0</v>
      </c>
      <c r="H19" s="670">
        <f>'12-18л. РАСКЛАДКА'!R249</f>
        <v>0</v>
      </c>
      <c r="I19" s="670">
        <f>'12-18л. РАСКЛАДКА'!R307</f>
        <v>0</v>
      </c>
      <c r="J19" s="670">
        <f>'12-18л. РАСКЛАДКА'!R366</f>
        <v>0</v>
      </c>
      <c r="K19" s="670">
        <f>'12-18л. РАСКЛАДКА'!R415</f>
        <v>15</v>
      </c>
      <c r="L19" s="670">
        <f>'12-18л. РАСКЛАДКА'!R470</f>
        <v>25</v>
      </c>
      <c r="M19" s="2535">
        <f>'12-18л. РАСКЛАДКА'!R530</f>
        <v>0</v>
      </c>
      <c r="N19" s="2675">
        <f t="shared" si="0"/>
        <v>60</v>
      </c>
      <c r="O19" s="1885">
        <f t="shared" si="1"/>
        <v>-14.285714285714292</v>
      </c>
      <c r="P19" s="1886">
        <f t="shared" si="2"/>
        <v>70</v>
      </c>
      <c r="Q19" s="2572">
        <v>20</v>
      </c>
      <c r="R19" s="1824"/>
      <c r="S19" s="105"/>
      <c r="T19" s="105"/>
      <c r="U19" s="105"/>
      <c r="V19" s="646"/>
      <c r="W19" s="127"/>
      <c r="X19" s="1001"/>
      <c r="Y19" s="88"/>
      <c r="Z19" s="393"/>
      <c r="AA19" s="4"/>
      <c r="AB19" s="4"/>
      <c r="AC19" s="10"/>
      <c r="AD19" s="105"/>
      <c r="AE19" s="105"/>
      <c r="AF19" s="105"/>
      <c r="AG19" s="105"/>
      <c r="AH19" s="105"/>
      <c r="AI19" s="105"/>
    </row>
    <row r="20" spans="1:35">
      <c r="A20" s="495">
        <v>10</v>
      </c>
      <c r="B20" s="253" t="s">
        <v>260</v>
      </c>
      <c r="C20" s="2525">
        <v>70</v>
      </c>
      <c r="D20" s="2534">
        <f>'12-18л. РАСКЛАДКА'!R18</f>
        <v>0</v>
      </c>
      <c r="E20" s="670">
        <f>'12-18л. РАСКЛАДКА'!R73</f>
        <v>0</v>
      </c>
      <c r="F20" s="670">
        <f>'12-18л. РАСКЛАДКА'!R134</f>
        <v>0</v>
      </c>
      <c r="G20" s="670">
        <f>'12-18л. РАСКЛАДКА'!R195</f>
        <v>0</v>
      </c>
      <c r="H20" s="670">
        <f>'12-18л. РАСКЛАДКА'!R250</f>
        <v>0</v>
      </c>
      <c r="I20" s="670">
        <f>'12-18л. РАСКЛАДКА'!R308</f>
        <v>200</v>
      </c>
      <c r="J20" s="670">
        <f>'12-18л. РАСКЛАДКА'!R367</f>
        <v>200</v>
      </c>
      <c r="K20" s="670">
        <f>'12-18л. РАСКЛАДКА'!R416</f>
        <v>100</v>
      </c>
      <c r="L20" s="670">
        <f>'12-18л. РАСКЛАДКА'!R471</f>
        <v>0</v>
      </c>
      <c r="M20" s="2535">
        <f>'12-18л. РАСКЛАДКА'!R531</f>
        <v>200</v>
      </c>
      <c r="N20" s="2674">
        <f t="shared" si="0"/>
        <v>700</v>
      </c>
      <c r="O20" s="1751">
        <f t="shared" si="1"/>
        <v>0</v>
      </c>
      <c r="P20" s="1477">
        <f t="shared" si="2"/>
        <v>700</v>
      </c>
      <c r="Q20" s="2572">
        <v>200</v>
      </c>
      <c r="R20" s="1824"/>
      <c r="S20" s="105"/>
      <c r="T20" s="105"/>
      <c r="U20" s="105"/>
      <c r="V20" s="646"/>
      <c r="W20" s="127"/>
      <c r="X20" s="1001"/>
      <c r="Y20" s="88"/>
      <c r="Z20" s="393"/>
      <c r="AA20" s="4"/>
      <c r="AB20" s="4"/>
      <c r="AC20" s="10"/>
      <c r="AD20" s="105"/>
      <c r="AE20" s="105"/>
      <c r="AF20" s="105"/>
      <c r="AG20" s="105"/>
      <c r="AH20" s="105"/>
      <c r="AI20" s="105"/>
    </row>
    <row r="21" spans="1:35">
      <c r="A21" s="495">
        <v>11</v>
      </c>
      <c r="B21" s="253" t="s">
        <v>129</v>
      </c>
      <c r="C21" s="2525">
        <v>27.3</v>
      </c>
      <c r="D21" s="2534">
        <f>'12-18л. РАСКЛАДКА'!R19</f>
        <v>95</v>
      </c>
      <c r="E21" s="670">
        <f>'12-18л. РАСКЛАДКА'!R74</f>
        <v>0</v>
      </c>
      <c r="F21" s="670">
        <f>'12-18л. РАСКЛАДКА'!R135</f>
        <v>85.5</v>
      </c>
      <c r="G21" s="670">
        <f>'12-18л. РАСКЛАДКА'!R196</f>
        <v>84.4</v>
      </c>
      <c r="H21" s="670">
        <f>'12-18л. РАСКЛАДКА'!R251</f>
        <v>0</v>
      </c>
      <c r="I21" s="670">
        <f>'12-18л. РАСКЛАДКА'!R309</f>
        <v>28.4</v>
      </c>
      <c r="J21" s="670">
        <f>'12-18л. РАСКЛАДКА'!R368</f>
        <v>0</v>
      </c>
      <c r="K21" s="670">
        <f>'12-18л. РАСКЛАДКА'!R417</f>
        <v>81.5</v>
      </c>
      <c r="L21" s="670">
        <f>'12-18л. РАСКЛАДКА'!R472</f>
        <v>0</v>
      </c>
      <c r="M21" s="2535">
        <f>'12-18л. РАСКЛАДКА'!R532</f>
        <v>2.5</v>
      </c>
      <c r="N21" s="2674">
        <f t="shared" si="0"/>
        <v>377.29999999999995</v>
      </c>
      <c r="O21" s="1751">
        <f t="shared" si="1"/>
        <v>38.205128205128176</v>
      </c>
      <c r="P21" s="1477">
        <f t="shared" si="2"/>
        <v>273</v>
      </c>
      <c r="Q21" s="2572">
        <v>78</v>
      </c>
      <c r="R21" s="1824"/>
      <c r="S21" s="105"/>
      <c r="T21" s="105"/>
      <c r="U21" s="105"/>
      <c r="V21" s="646"/>
      <c r="W21" s="127"/>
      <c r="X21" s="1001"/>
      <c r="Y21" s="88"/>
      <c r="Z21" s="393"/>
      <c r="AA21" s="4"/>
      <c r="AB21" s="4"/>
      <c r="AC21" s="10"/>
      <c r="AD21" s="105"/>
      <c r="AE21" s="105"/>
      <c r="AF21" s="105"/>
      <c r="AG21" s="105"/>
      <c r="AH21" s="105"/>
      <c r="AI21" s="105"/>
    </row>
    <row r="22" spans="1:35">
      <c r="A22" s="495">
        <v>12</v>
      </c>
      <c r="B22" s="253" t="s">
        <v>130</v>
      </c>
      <c r="C22" s="2525">
        <v>18.55</v>
      </c>
      <c r="D22" s="2534">
        <f>'12-18л. РАСКЛАДКА'!R20</f>
        <v>0</v>
      </c>
      <c r="E22" s="670">
        <f>'12-18л. РАСКЛАДКА'!R75</f>
        <v>59.34</v>
      </c>
      <c r="F22" s="670">
        <f>'12-18л. РАСКЛАДКА'!R136</f>
        <v>0</v>
      </c>
      <c r="G22" s="670">
        <f>'12-18л. РАСКЛАДКА'!R197</f>
        <v>0</v>
      </c>
      <c r="H22" s="670">
        <f>'12-18л. РАСКЛАДКА'!R252</f>
        <v>0</v>
      </c>
      <c r="I22" s="670">
        <f>'12-18л. РАСКЛАДКА'!R310</f>
        <v>44.66</v>
      </c>
      <c r="J22" s="670">
        <f>'12-18л. РАСКЛАДКА'!R369</f>
        <v>2.5</v>
      </c>
      <c r="K22" s="670">
        <f>'12-18л. РАСКЛАДКА'!R418</f>
        <v>0</v>
      </c>
      <c r="L22" s="670">
        <f>'12-18л. РАСКЛАДКА'!R473</f>
        <v>76.5</v>
      </c>
      <c r="M22" s="2535">
        <f>'12-18л. РАСКЛАДКА'!R533</f>
        <v>0</v>
      </c>
      <c r="N22" s="2674">
        <f t="shared" si="0"/>
        <v>183</v>
      </c>
      <c r="O22" s="1751">
        <f t="shared" si="1"/>
        <v>-1.347708894878707</v>
      </c>
      <c r="P22" s="1477">
        <f t="shared" si="2"/>
        <v>185.5</v>
      </c>
      <c r="Q22" s="2572">
        <v>53</v>
      </c>
      <c r="R22" s="1824"/>
      <c r="S22" s="105"/>
      <c r="T22" s="105"/>
      <c r="U22" s="105"/>
      <c r="V22" s="646"/>
      <c r="W22" s="127"/>
      <c r="X22" s="1001"/>
      <c r="Y22" s="88"/>
      <c r="Z22" s="393"/>
      <c r="AA22" s="4"/>
      <c r="AB22" s="4"/>
      <c r="AC22" s="10"/>
      <c r="AD22" s="105"/>
      <c r="AE22" s="105"/>
      <c r="AF22" s="105"/>
      <c r="AG22" s="105"/>
      <c r="AH22" s="105"/>
      <c r="AI22" s="105"/>
    </row>
    <row r="23" spans="1:35" ht="12.75" customHeight="1">
      <c r="A23" s="495">
        <v>13</v>
      </c>
      <c r="B23" s="253" t="s">
        <v>45</v>
      </c>
      <c r="C23" s="2525">
        <v>26.95</v>
      </c>
      <c r="D23" s="2534">
        <f>'12-18л. РАСКЛАДКА'!R21</f>
        <v>0</v>
      </c>
      <c r="E23" s="670">
        <f>'12-18л. РАСКЛАДКА'!R76</f>
        <v>0</v>
      </c>
      <c r="F23" s="670">
        <f>'12-18л. РАСКЛАДКА'!R137</f>
        <v>0</v>
      </c>
      <c r="G23" s="670">
        <f>'12-18л. РАСКЛАДКА'!R198</f>
        <v>0</v>
      </c>
      <c r="H23" s="670">
        <f>'12-18л. РАСКЛАДКА'!R253</f>
        <v>68.28</v>
      </c>
      <c r="I23" s="670">
        <f>'12-18л. РАСКЛАДКА'!R311</f>
        <v>0</v>
      </c>
      <c r="J23" s="670">
        <f>'12-18л. РАСКЛАДКА'!R370</f>
        <v>118</v>
      </c>
      <c r="K23" s="670">
        <f>'12-18л. РАСКЛАДКА'!R419</f>
        <v>0</v>
      </c>
      <c r="L23" s="670">
        <f>'12-18л. РАСКЛАДКА'!R474</f>
        <v>0</v>
      </c>
      <c r="M23" s="2535">
        <f>'12-18л. РАСКЛАДКА'!R534</f>
        <v>83.22</v>
      </c>
      <c r="N23" s="2674">
        <f t="shared" si="0"/>
        <v>269.5</v>
      </c>
      <c r="O23" s="1751">
        <f t="shared" si="1"/>
        <v>0</v>
      </c>
      <c r="P23" s="1477">
        <f t="shared" si="2"/>
        <v>269.5</v>
      </c>
      <c r="Q23" s="2572">
        <v>77</v>
      </c>
      <c r="R23" s="1824"/>
      <c r="S23" s="105"/>
      <c r="T23" s="105"/>
      <c r="U23" s="105"/>
      <c r="V23" s="646"/>
      <c r="W23" s="127"/>
      <c r="X23" s="1001"/>
      <c r="Y23" s="88"/>
      <c r="Z23" s="393"/>
      <c r="AA23" s="4"/>
      <c r="AB23" s="4"/>
      <c r="AC23" s="10"/>
      <c r="AD23" s="105"/>
      <c r="AE23" s="105"/>
      <c r="AF23" s="105"/>
      <c r="AG23" s="105"/>
      <c r="AH23" s="105"/>
      <c r="AI23" s="105"/>
    </row>
    <row r="24" spans="1:35" ht="13.5" customHeight="1">
      <c r="A24" s="495">
        <v>14</v>
      </c>
      <c r="B24" s="253" t="s">
        <v>131</v>
      </c>
      <c r="C24" s="2525">
        <v>14</v>
      </c>
      <c r="D24" s="2534">
        <f>'12-18л. РАСКЛАДКА'!R22</f>
        <v>0</v>
      </c>
      <c r="E24" s="670">
        <f>'12-18л. РАСКЛАДКА'!R77</f>
        <v>0</v>
      </c>
      <c r="F24" s="670">
        <f>'12-18л. РАСКЛАДКА'!R138</f>
        <v>0</v>
      </c>
      <c r="G24" s="670">
        <f>'12-18л. РАСКЛАДКА'!R199</f>
        <v>0</v>
      </c>
      <c r="H24" s="670">
        <f>'12-18л. РАСКЛАДКА'!R254</f>
        <v>0</v>
      </c>
      <c r="I24" s="670">
        <f>'12-18л. РАСКЛАДКА'!R312</f>
        <v>0</v>
      </c>
      <c r="J24" s="670">
        <f>'12-18л. РАСКЛАДКА'!R371</f>
        <v>0</v>
      </c>
      <c r="K24" s="670">
        <f>'12-18л. РАСКЛАДКА'!R420</f>
        <v>0</v>
      </c>
      <c r="L24" s="670">
        <f>'12-18л. РАСКЛАДКА'!R475</f>
        <v>0</v>
      </c>
      <c r="M24" s="2535">
        <f>'12-18л. РАСКЛАДКА'!R535</f>
        <v>0</v>
      </c>
      <c r="N24" s="2674">
        <f t="shared" si="0"/>
        <v>0</v>
      </c>
      <c r="O24" s="1751">
        <f t="shared" si="1"/>
        <v>-100</v>
      </c>
      <c r="P24" s="1477">
        <f t="shared" si="2"/>
        <v>140</v>
      </c>
      <c r="Q24" s="2572">
        <v>40</v>
      </c>
      <c r="R24" s="1824"/>
      <c r="S24" s="105"/>
      <c r="T24" s="105"/>
      <c r="U24" s="105"/>
      <c r="V24" s="646"/>
      <c r="W24" s="127"/>
      <c r="X24" s="1001"/>
      <c r="Y24" s="88"/>
      <c r="Z24" s="393"/>
      <c r="AA24" s="4"/>
      <c r="AB24" s="4"/>
      <c r="AC24" s="10"/>
      <c r="AD24" s="105"/>
      <c r="AE24" s="105"/>
      <c r="AF24" s="105"/>
      <c r="AG24" s="105"/>
      <c r="AH24" s="105"/>
      <c r="AI24" s="105"/>
    </row>
    <row r="25" spans="1:35" ht="12" customHeight="1">
      <c r="A25" s="495">
        <v>15</v>
      </c>
      <c r="B25" s="253" t="s">
        <v>261</v>
      </c>
      <c r="C25" s="2525">
        <v>122.5</v>
      </c>
      <c r="D25" s="2534">
        <f>'12-18л. РАСКЛАДКА'!R23</f>
        <v>200</v>
      </c>
      <c r="E25" s="670">
        <f>'12-18л. РАСКЛАДКА'!R78</f>
        <v>243.9</v>
      </c>
      <c r="F25" s="670">
        <f>'12-18л. РАСКЛАДКА'!R139</f>
        <v>0</v>
      </c>
      <c r="G25" s="670">
        <f>'12-18л. РАСКЛАДКА'!R200</f>
        <v>200</v>
      </c>
      <c r="H25" s="670">
        <f>'12-18л. РАСКЛАДКА'!R255</f>
        <v>200</v>
      </c>
      <c r="I25" s="670">
        <f>'12-18л. РАСКЛАДКА'!R313</f>
        <v>22.84</v>
      </c>
      <c r="J25" s="670">
        <f>'12-18л. РАСКЛАДКА'!R372</f>
        <v>0</v>
      </c>
      <c r="K25" s="670">
        <f>'12-18л. РАСКЛАДКА'!R421</f>
        <v>0</v>
      </c>
      <c r="L25" s="670">
        <f>'12-18л. РАСКЛАДКА'!R476</f>
        <v>21.5</v>
      </c>
      <c r="M25" s="2535">
        <f>'12-18л. РАСКЛАДКА'!R536</f>
        <v>11.1</v>
      </c>
      <c r="N25" s="2674">
        <f t="shared" si="0"/>
        <v>899.34</v>
      </c>
      <c r="O25" s="1751">
        <f t="shared" si="1"/>
        <v>-26.584489795918373</v>
      </c>
      <c r="P25" s="1477">
        <f t="shared" si="2"/>
        <v>1225</v>
      </c>
      <c r="Q25" s="2572">
        <v>350</v>
      </c>
      <c r="R25" s="1824"/>
      <c r="S25" s="105"/>
      <c r="T25" s="105"/>
      <c r="U25" s="105"/>
      <c r="V25" s="646"/>
      <c r="W25" s="127"/>
      <c r="X25" s="1479"/>
      <c r="Y25" s="1482"/>
      <c r="Z25" s="393"/>
      <c r="AA25" s="4"/>
      <c r="AB25" s="4"/>
      <c r="AC25" s="10"/>
      <c r="AD25" s="105"/>
      <c r="AE25" s="105"/>
      <c r="AF25" s="105"/>
      <c r="AG25" s="105"/>
      <c r="AH25" s="105"/>
      <c r="AI25" s="105"/>
    </row>
    <row r="26" spans="1:35" ht="14.25" customHeight="1">
      <c r="A26" s="495">
        <v>16</v>
      </c>
      <c r="B26" s="253" t="s">
        <v>262</v>
      </c>
      <c r="C26" s="2525">
        <v>63</v>
      </c>
      <c r="D26" s="2540">
        <f>'12-18л. РАСКЛАДКА'!R24</f>
        <v>0</v>
      </c>
      <c r="E26" s="671">
        <f>'12-18л. РАСКЛАДКА'!R79</f>
        <v>0</v>
      </c>
      <c r="F26" s="672">
        <f>'12-18л. РАСКЛАДКА'!R140</f>
        <v>0</v>
      </c>
      <c r="G26" s="670">
        <f>'12-18л. РАСКЛАДКА'!R201</f>
        <v>0</v>
      </c>
      <c r="H26" s="673">
        <f>'12-18л. РАСКЛАДКА'!R256</f>
        <v>0</v>
      </c>
      <c r="I26" s="670">
        <f>'12-18л. РАСКЛАДКА'!R314</f>
        <v>0</v>
      </c>
      <c r="J26" s="673">
        <f>'12-18л. РАСКЛАДКА'!R373</f>
        <v>0</v>
      </c>
      <c r="K26" s="671">
        <f>'12-18л. РАСКЛАДКА'!R422</f>
        <v>0</v>
      </c>
      <c r="L26" s="671">
        <f>'12-18л. РАСКЛАДКА'!R477</f>
        <v>0</v>
      </c>
      <c r="M26" s="2541">
        <f>'12-18л. РАСКЛАДКА'!R537</f>
        <v>0</v>
      </c>
      <c r="N26" s="2674">
        <f t="shared" si="0"/>
        <v>0</v>
      </c>
      <c r="O26" s="1751">
        <f t="shared" si="1"/>
        <v>-100</v>
      </c>
      <c r="P26" s="1477">
        <f t="shared" si="2"/>
        <v>630</v>
      </c>
      <c r="Q26" s="2572">
        <v>180</v>
      </c>
      <c r="R26" s="1824"/>
      <c r="S26" s="105"/>
      <c r="T26" s="105"/>
      <c r="U26" s="105"/>
      <c r="V26" s="646"/>
      <c r="W26" s="127"/>
      <c r="X26" s="649"/>
      <c r="Y26" s="658"/>
      <c r="Z26" s="393"/>
      <c r="AA26" s="4"/>
      <c r="AB26" s="4"/>
      <c r="AC26" s="10"/>
      <c r="AD26" s="105"/>
      <c r="AE26" s="228"/>
      <c r="AF26" s="105"/>
      <c r="AG26" s="228"/>
      <c r="AH26" s="105"/>
      <c r="AI26" s="105"/>
    </row>
    <row r="27" spans="1:35">
      <c r="A27" s="495">
        <v>17</v>
      </c>
      <c r="B27" s="253" t="s">
        <v>263</v>
      </c>
      <c r="C27" s="2525">
        <v>21</v>
      </c>
      <c r="D27" s="2540">
        <f>'12-18л. РАСКЛАДКА'!R25</f>
        <v>0</v>
      </c>
      <c r="E27" s="671">
        <f>'12-18л. РАСКЛАДКА'!R80</f>
        <v>0</v>
      </c>
      <c r="F27" s="672">
        <f>'12-18л. РАСКЛАДКА'!R141</f>
        <v>0</v>
      </c>
      <c r="G27" s="670">
        <f>'12-18л. РАСКЛАДКА'!R202</f>
        <v>0</v>
      </c>
      <c r="H27" s="673">
        <f>'12-18л. РАСКЛАДКА'!R257</f>
        <v>210</v>
      </c>
      <c r="I27" s="670">
        <f>'12-18л. РАСКЛАДКА'!R315</f>
        <v>0</v>
      </c>
      <c r="J27" s="673">
        <f>'12-18л. РАСКЛАДКА'!R374</f>
        <v>0</v>
      </c>
      <c r="K27" s="671">
        <f>'12-18л. РАСКЛАДКА'!R423</f>
        <v>0</v>
      </c>
      <c r="L27" s="2689">
        <f>'12-18л. РАСКЛАДКА'!R478</f>
        <v>0</v>
      </c>
      <c r="M27" s="2541">
        <f>'12-18л. РАСКЛАДКА'!R538</f>
        <v>0</v>
      </c>
      <c r="N27" s="2674">
        <f t="shared" si="0"/>
        <v>210</v>
      </c>
      <c r="O27" s="1751">
        <f t="shared" si="1"/>
        <v>0</v>
      </c>
      <c r="P27" s="1477">
        <f t="shared" si="2"/>
        <v>210</v>
      </c>
      <c r="Q27" s="2572">
        <v>60</v>
      </c>
      <c r="R27" s="1824"/>
      <c r="S27" s="105"/>
      <c r="T27" s="105"/>
      <c r="U27" s="105"/>
      <c r="V27" s="646"/>
      <c r="W27" s="127"/>
      <c r="X27" s="1001"/>
      <c r="Y27" s="88"/>
      <c r="Z27" s="393"/>
      <c r="AA27" s="4"/>
      <c r="AB27" s="4"/>
      <c r="AC27" s="10"/>
      <c r="AD27" s="105"/>
      <c r="AE27" s="105"/>
      <c r="AF27" s="105"/>
      <c r="AG27" s="105"/>
      <c r="AH27" s="105"/>
      <c r="AI27" s="105"/>
    </row>
    <row r="28" spans="1:35">
      <c r="A28" s="495">
        <v>18</v>
      </c>
      <c r="B28" s="253" t="s">
        <v>46</v>
      </c>
      <c r="C28" s="2525">
        <v>5.25</v>
      </c>
      <c r="D28" s="2540">
        <f>'12-18л. РАСКЛАДКА'!R26</f>
        <v>0</v>
      </c>
      <c r="E28" s="671">
        <f>'12-18л. РАСКЛАДКА'!R81</f>
        <v>17.5</v>
      </c>
      <c r="F28" s="672">
        <f>'12-18л. РАСКЛАДКА'!R142</f>
        <v>0</v>
      </c>
      <c r="G28" s="670">
        <f>'12-18л. РАСКЛАДКА'!R203</f>
        <v>30</v>
      </c>
      <c r="H28" s="673">
        <f>'12-18л. РАСКЛАДКА'!R258</f>
        <v>0</v>
      </c>
      <c r="I28" s="670">
        <f>'12-18л. РАСКЛАДКА'!R316</f>
        <v>0</v>
      </c>
      <c r="J28" s="673">
        <f>'12-18л. РАСКЛАДКА'!R375</f>
        <v>0</v>
      </c>
      <c r="K28" s="671">
        <f>'12-18л. РАСКЛАДКА'!R424</f>
        <v>0</v>
      </c>
      <c r="L28" s="671">
        <f>'12-18л. РАСКЛАДКА'!R479</f>
        <v>0</v>
      </c>
      <c r="M28" s="2541">
        <f>'12-18л. РАСКЛАДКА'!R539</f>
        <v>0</v>
      </c>
      <c r="N28" s="2674">
        <f t="shared" si="0"/>
        <v>47.5</v>
      </c>
      <c r="O28" s="1751">
        <f t="shared" si="1"/>
        <v>-9.5238095238095184</v>
      </c>
      <c r="P28" s="1477">
        <f t="shared" si="2"/>
        <v>52.5</v>
      </c>
      <c r="Q28" s="2572">
        <v>15</v>
      </c>
      <c r="R28" s="1824"/>
      <c r="S28" s="105"/>
      <c r="T28" s="105"/>
      <c r="U28" s="105"/>
      <c r="V28" s="646"/>
      <c r="W28" s="127"/>
      <c r="X28" s="1001"/>
      <c r="Y28" s="88"/>
      <c r="Z28" s="393"/>
      <c r="AA28" s="4"/>
      <c r="AB28" s="4"/>
      <c r="AC28" s="10"/>
      <c r="AD28" s="105"/>
      <c r="AE28" s="105"/>
      <c r="AF28" s="105"/>
      <c r="AG28" s="105"/>
      <c r="AH28" s="105"/>
      <c r="AI28" s="105"/>
    </row>
    <row r="29" spans="1:35">
      <c r="A29" s="495">
        <v>19</v>
      </c>
      <c r="B29" s="253" t="s">
        <v>264</v>
      </c>
      <c r="C29" s="2525">
        <v>3.5</v>
      </c>
      <c r="D29" s="2540">
        <f>'12-18л. РАСКЛАДКА'!R27</f>
        <v>5</v>
      </c>
      <c r="E29" s="671">
        <f>'12-18л. РАСКЛАДКА'!R82</f>
        <v>0</v>
      </c>
      <c r="F29" s="672">
        <f>'12-18л. РАСКЛАДКА'!R143</f>
        <v>0</v>
      </c>
      <c r="G29" s="670">
        <f>'12-18л. РАСКЛАДКА'!R204</f>
        <v>0</v>
      </c>
      <c r="H29" s="673">
        <f>'12-18л. РАСКЛАДКА'!R259</f>
        <v>6.9</v>
      </c>
      <c r="I29" s="670">
        <f>'12-18л. РАСКЛАДКА'!R317</f>
        <v>8.1</v>
      </c>
      <c r="J29" s="673">
        <f>'12-18л. РАСКЛАДКА'!R376</f>
        <v>1.53</v>
      </c>
      <c r="K29" s="671">
        <f>'12-18л. РАСКЛАДКА'!R425</f>
        <v>0</v>
      </c>
      <c r="L29" s="671">
        <f>'12-18л. РАСКЛАДКА'!R480</f>
        <v>7.5</v>
      </c>
      <c r="M29" s="2541">
        <f>'12-18л. РАСКЛАДКА'!R540</f>
        <v>5</v>
      </c>
      <c r="N29" s="2674">
        <f t="shared" si="0"/>
        <v>34.03</v>
      </c>
      <c r="O29" s="1751">
        <f t="shared" si="1"/>
        <v>-2.7714285714285722</v>
      </c>
      <c r="P29" s="1477">
        <f t="shared" si="2"/>
        <v>35</v>
      </c>
      <c r="Q29" s="2572">
        <v>10</v>
      </c>
      <c r="R29" s="1824"/>
      <c r="S29" s="105"/>
      <c r="T29" s="105"/>
      <c r="U29" s="105"/>
      <c r="V29" s="646"/>
      <c r="W29" s="127"/>
      <c r="X29" s="1001"/>
      <c r="Y29" s="88"/>
      <c r="Z29" s="393"/>
      <c r="AA29" s="4"/>
      <c r="AB29" s="4"/>
      <c r="AC29" s="10"/>
      <c r="AD29" s="105"/>
      <c r="AE29" s="105"/>
      <c r="AF29" s="105"/>
      <c r="AG29" s="105"/>
      <c r="AH29" s="105"/>
      <c r="AI29" s="105"/>
    </row>
    <row r="30" spans="1:35">
      <c r="A30" s="495">
        <v>20</v>
      </c>
      <c r="B30" s="253" t="s">
        <v>47</v>
      </c>
      <c r="C30" s="2525">
        <v>12.25</v>
      </c>
      <c r="D30" s="2540">
        <f>'12-18л. РАСКЛАДКА'!R28</f>
        <v>22.4</v>
      </c>
      <c r="E30" s="671">
        <f>'12-18л. РАСКЛАДКА'!R83</f>
        <v>10</v>
      </c>
      <c r="F30" s="672">
        <f>'12-18л. РАСКЛАДКА'!R144</f>
        <v>10</v>
      </c>
      <c r="G30" s="670">
        <f>'12-18л. РАСКЛАДКА'!R205</f>
        <v>5</v>
      </c>
      <c r="H30" s="673">
        <f>'12-18л. РАСКЛАДКА'!R260</f>
        <v>8.6</v>
      </c>
      <c r="I30" s="670">
        <f>'12-18л. РАСКЛАДКА'!R318</f>
        <v>22.3</v>
      </c>
      <c r="J30" s="673">
        <f>'12-18л. РАСКЛАДКА'!R377</f>
        <v>19.100000000000001</v>
      </c>
      <c r="K30" s="671">
        <f>'12-18л. РАСКЛАДКА'!R426</f>
        <v>5</v>
      </c>
      <c r="L30" s="671">
        <f>'12-18л. РАСКЛАДКА'!R481</f>
        <v>12.07</v>
      </c>
      <c r="M30" s="2541">
        <f>'12-18л. РАСКЛАДКА'!R541</f>
        <v>11.76</v>
      </c>
      <c r="N30" s="2674">
        <f t="shared" si="0"/>
        <v>126.23</v>
      </c>
      <c r="O30" s="1751">
        <f t="shared" si="1"/>
        <v>3.0448979591836718</v>
      </c>
      <c r="P30" s="1477">
        <f t="shared" si="2"/>
        <v>122.5</v>
      </c>
      <c r="Q30" s="2572">
        <v>35</v>
      </c>
      <c r="R30" s="1824"/>
      <c r="S30" s="105"/>
      <c r="T30" s="105"/>
      <c r="U30" s="105"/>
      <c r="V30" s="646"/>
      <c r="W30" s="127"/>
      <c r="X30" s="1001"/>
      <c r="Y30" s="88"/>
      <c r="Z30" s="393"/>
      <c r="AA30" s="4"/>
      <c r="AB30" s="4"/>
      <c r="AC30" s="10"/>
      <c r="AD30" s="105"/>
      <c r="AE30" s="105"/>
      <c r="AF30" s="105"/>
      <c r="AG30" s="105"/>
      <c r="AH30" s="105"/>
      <c r="AI30" s="105"/>
    </row>
    <row r="31" spans="1:35">
      <c r="A31" s="495">
        <v>21</v>
      </c>
      <c r="B31" s="253" t="s">
        <v>48</v>
      </c>
      <c r="C31" s="2525">
        <v>6.3</v>
      </c>
      <c r="D31" s="2540">
        <f>'12-18л. РАСКЛАДКА'!R29</f>
        <v>0</v>
      </c>
      <c r="E31" s="671">
        <f>'12-18л. РАСКЛАДКА'!R84</f>
        <v>6.4</v>
      </c>
      <c r="F31" s="672">
        <f>'12-18л. РАСКЛАДКА'!R145</f>
        <v>11.4</v>
      </c>
      <c r="G31" s="670">
        <f>'12-18л. РАСКЛАДКА'!R206</f>
        <v>7.2</v>
      </c>
      <c r="H31" s="673">
        <f>'12-18л. РАСКЛАДКА'!R261</f>
        <v>0</v>
      </c>
      <c r="I31" s="670">
        <f>'12-18л. РАСКЛАДКА'!R319</f>
        <v>6.5</v>
      </c>
      <c r="J31" s="673">
        <f>'12-18л. РАСКЛАДКА'!R378</f>
        <v>8</v>
      </c>
      <c r="K31" s="671">
        <f>'12-18л. РАСКЛАДКА'!R427</f>
        <v>9.5</v>
      </c>
      <c r="L31" s="671">
        <f>'12-18л. РАСКЛАДКА'!R482</f>
        <v>5.5</v>
      </c>
      <c r="M31" s="2541">
        <f>'12-18л. РАСКЛАДКА'!R542</f>
        <v>5</v>
      </c>
      <c r="N31" s="2677">
        <f>D31+E31+F31+G31+H31+I31+J31+K31+L31+M31</f>
        <v>59.5</v>
      </c>
      <c r="O31" s="1751">
        <f t="shared" si="1"/>
        <v>-5.5555555555555571</v>
      </c>
      <c r="P31" s="1477">
        <f t="shared" si="2"/>
        <v>63</v>
      </c>
      <c r="Q31" s="2572">
        <v>18</v>
      </c>
      <c r="R31" s="1824"/>
      <c r="S31" s="105"/>
      <c r="T31" s="105"/>
      <c r="U31" s="105"/>
      <c r="V31" s="646"/>
      <c r="W31" s="127"/>
      <c r="X31" s="1479"/>
      <c r="Y31" s="88"/>
      <c r="Z31" s="393"/>
      <c r="AA31" s="4"/>
      <c r="AB31" s="4"/>
      <c r="AC31" s="10"/>
      <c r="AD31" s="105"/>
      <c r="AE31" s="105"/>
      <c r="AF31" s="105"/>
      <c r="AG31" s="105"/>
      <c r="AH31" s="105"/>
      <c r="AI31" s="105"/>
    </row>
    <row r="32" spans="1:35" ht="12" customHeight="1">
      <c r="A32" s="495">
        <v>22</v>
      </c>
      <c r="B32" s="253" t="s">
        <v>265</v>
      </c>
      <c r="C32" s="2525">
        <v>14</v>
      </c>
      <c r="D32" s="2540">
        <f>'12-18л. РАСКЛАДКА'!R30</f>
        <v>0</v>
      </c>
      <c r="E32" s="671">
        <f>'12-18л. РАСКЛАДКА'!R85</f>
        <v>117.28</v>
      </c>
      <c r="F32" s="672">
        <f>'12-18л. РАСКЛАДКА'!R146</f>
        <v>0</v>
      </c>
      <c r="G32" s="670">
        <f>'12-18л. РАСКЛАДКА'!R207</f>
        <v>0</v>
      </c>
      <c r="H32" s="673">
        <f>'12-18л. РАСКЛАДКА'!R262</f>
        <v>13.62</v>
      </c>
      <c r="I32" s="670">
        <f>'12-18л. РАСКЛАДКА'!R320</f>
        <v>0</v>
      </c>
      <c r="J32" s="673">
        <f>'12-18л. РАСКЛАДКА'!R379</f>
        <v>0</v>
      </c>
      <c r="K32" s="671">
        <f>'12-18л. РАСКЛАДКА'!R428</f>
        <v>0</v>
      </c>
      <c r="L32" s="671">
        <f>'12-18л. РАСКЛАДКА'!R483</f>
        <v>5</v>
      </c>
      <c r="M32" s="2541">
        <f>'12-18л. РАСКЛАДКА'!R543</f>
        <v>0</v>
      </c>
      <c r="N32" s="2674">
        <f t="shared" si="0"/>
        <v>135.9</v>
      </c>
      <c r="O32" s="1751">
        <f t="shared" si="1"/>
        <v>-2.9285714285714306</v>
      </c>
      <c r="P32" s="1477">
        <f t="shared" si="2"/>
        <v>140</v>
      </c>
      <c r="Q32" s="2572">
        <v>40</v>
      </c>
      <c r="R32" s="1824"/>
      <c r="S32" s="105"/>
      <c r="T32" s="105"/>
      <c r="U32" s="105"/>
      <c r="V32" s="646"/>
      <c r="W32" s="127"/>
      <c r="X32" s="1001"/>
      <c r="Y32" s="88"/>
      <c r="Z32" s="393"/>
      <c r="AA32" s="4"/>
      <c r="AB32" s="4"/>
      <c r="AC32" s="10"/>
      <c r="AD32" s="105"/>
      <c r="AE32" s="105"/>
      <c r="AF32" s="105"/>
      <c r="AG32" s="105"/>
      <c r="AH32" s="105"/>
      <c r="AI32" s="105"/>
    </row>
    <row r="33" spans="1:35" ht="13.5" customHeight="1">
      <c r="A33" s="495">
        <v>23</v>
      </c>
      <c r="B33" s="253" t="s">
        <v>49</v>
      </c>
      <c r="C33" s="2525">
        <v>12.25</v>
      </c>
      <c r="D33" s="2540">
        <f>'12-18л. РАСКЛАДКА'!R31</f>
        <v>12.5</v>
      </c>
      <c r="E33" s="671">
        <f>'12-18л. РАСКЛАДКА'!R86</f>
        <v>9.9</v>
      </c>
      <c r="F33" s="672">
        <f>'12-18л. РАСКЛАДКА'!R147</f>
        <v>7.9</v>
      </c>
      <c r="G33" s="670">
        <f>'12-18л. РАСКЛАДКА'!R208</f>
        <v>10</v>
      </c>
      <c r="H33" s="673">
        <f>'12-18л. РАСКЛАДКА'!R263</f>
        <v>26.7</v>
      </c>
      <c r="I33" s="670">
        <f>'12-18л. РАСКЛАДКА'!R321</f>
        <v>0</v>
      </c>
      <c r="J33" s="673">
        <f>'12-18л. РАСКЛАДКА'!R380</f>
        <v>4</v>
      </c>
      <c r="K33" s="671">
        <f>'12-18л. РАСКЛАДКА'!R429</f>
        <v>8.5</v>
      </c>
      <c r="L33" s="671">
        <f>'12-18л. РАСКЛАДКА'!R484</f>
        <v>7</v>
      </c>
      <c r="M33" s="2541">
        <f>'12-18л. РАСКЛАДКА'!R544</f>
        <v>0</v>
      </c>
      <c r="N33" s="2674">
        <f t="shared" si="0"/>
        <v>86.5</v>
      </c>
      <c r="O33" s="1751">
        <f t="shared" si="1"/>
        <v>-29.387755102040813</v>
      </c>
      <c r="P33" s="1477">
        <f t="shared" si="2"/>
        <v>122.5</v>
      </c>
      <c r="Q33" s="2572">
        <v>35</v>
      </c>
      <c r="R33" s="1824"/>
      <c r="S33" s="105"/>
      <c r="T33" s="105"/>
      <c r="U33" s="105"/>
      <c r="V33" s="646"/>
      <c r="W33" s="127"/>
      <c r="X33" s="1001"/>
      <c r="Y33" s="88"/>
      <c r="Z33" s="393"/>
      <c r="AA33" s="4"/>
      <c r="AB33" s="4"/>
      <c r="AC33" s="10"/>
      <c r="AD33" s="105"/>
      <c r="AE33" s="105"/>
      <c r="AF33" s="105"/>
      <c r="AG33" s="105"/>
      <c r="AH33" s="105"/>
      <c r="AI33" s="105"/>
    </row>
    <row r="34" spans="1:35" ht="12.75" customHeight="1">
      <c r="A34" s="495">
        <v>24</v>
      </c>
      <c r="B34" s="253" t="s">
        <v>50</v>
      </c>
      <c r="C34" s="2525">
        <v>5.25</v>
      </c>
      <c r="D34" s="2540">
        <f>'12-18л. РАСКЛАДКА'!R32</f>
        <v>0</v>
      </c>
      <c r="E34" s="671">
        <f>'12-18л. РАСКЛАДКА'!R87</f>
        <v>0</v>
      </c>
      <c r="F34" s="672">
        <f>'12-18л. РАСКЛАДКА'!R148</f>
        <v>0</v>
      </c>
      <c r="G34" s="670">
        <f>'12-18л. РАСКЛАДКА'!R209</f>
        <v>0</v>
      </c>
      <c r="H34" s="673">
        <f>'12-18л. РАСКЛАДКА'!R264</f>
        <v>0</v>
      </c>
      <c r="I34" s="670">
        <f>'12-18л. РАСКЛАДКА'!R322</f>
        <v>0</v>
      </c>
      <c r="J34" s="673">
        <f>'12-18л. РАСКЛАДКА'!R381</f>
        <v>0</v>
      </c>
      <c r="K34" s="671">
        <f>'12-18л. РАСКЛАДКА'!R430</f>
        <v>0</v>
      </c>
      <c r="L34" s="671">
        <f>'12-18л. РАСКЛАДКА'!R485</f>
        <v>30</v>
      </c>
      <c r="M34" s="2541">
        <f>'12-18л. РАСКЛАДКА'!R545</f>
        <v>30</v>
      </c>
      <c r="N34" s="2674">
        <f t="shared" si="0"/>
        <v>60</v>
      </c>
      <c r="O34" s="1751">
        <f t="shared" si="1"/>
        <v>14.285714285714292</v>
      </c>
      <c r="P34" s="1477">
        <f t="shared" si="2"/>
        <v>52.5</v>
      </c>
      <c r="Q34" s="2572">
        <v>15</v>
      </c>
      <c r="R34" s="1824"/>
      <c r="S34" s="105"/>
      <c r="T34" s="105"/>
      <c r="U34" s="105"/>
      <c r="V34" s="646"/>
      <c r="W34" s="127"/>
      <c r="X34" s="644"/>
      <c r="Y34" s="650"/>
      <c r="Z34" s="393"/>
      <c r="AA34" s="4"/>
      <c r="AB34" s="4"/>
      <c r="AC34" s="10"/>
      <c r="AD34" s="105"/>
      <c r="AE34" s="105"/>
      <c r="AF34" s="105"/>
      <c r="AG34" s="105"/>
      <c r="AH34" s="105"/>
      <c r="AI34" s="105"/>
    </row>
    <row r="35" spans="1:35" ht="12" customHeight="1">
      <c r="A35" s="495">
        <v>25</v>
      </c>
      <c r="B35" s="253" t="s">
        <v>51</v>
      </c>
      <c r="C35" s="2525">
        <v>0.7</v>
      </c>
      <c r="D35" s="2540">
        <f>'12-18л. РАСКЛАДКА'!R33</f>
        <v>0</v>
      </c>
      <c r="E35" s="671">
        <f>'12-18л. РАСКЛАДКА'!R88</f>
        <v>0</v>
      </c>
      <c r="F35" s="672">
        <f>'12-18л. РАСКЛАДКА'!R149</f>
        <v>0</v>
      </c>
      <c r="G35" s="670">
        <f>'12-18л. РАСКЛАДКА'!R210</f>
        <v>0</v>
      </c>
      <c r="H35" s="673">
        <f>'12-18л. РАСКЛАДКА'!R265</f>
        <v>0</v>
      </c>
      <c r="I35" s="670">
        <f>'12-18л. РАСКЛАДКА'!R323</f>
        <v>0</v>
      </c>
      <c r="J35" s="673">
        <f>'12-18л. РАСКЛАДКА'!R382</f>
        <v>0</v>
      </c>
      <c r="K35" s="671">
        <f>'12-18л. РАСКЛАДКА'!R431</f>
        <v>0</v>
      </c>
      <c r="L35" s="671">
        <f>'12-18л. РАСКЛАДКА'!R486</f>
        <v>0</v>
      </c>
      <c r="M35" s="2541">
        <f>'12-18л. РАСКЛАДКА'!R546</f>
        <v>0</v>
      </c>
      <c r="N35" s="2674">
        <f t="shared" si="0"/>
        <v>0</v>
      </c>
      <c r="O35" s="1751">
        <f t="shared" si="1"/>
        <v>-100</v>
      </c>
      <c r="P35" s="1477">
        <f t="shared" si="2"/>
        <v>7</v>
      </c>
      <c r="Q35" s="2572">
        <v>2</v>
      </c>
      <c r="R35" s="1824"/>
      <c r="S35" s="105"/>
      <c r="T35" s="105"/>
      <c r="U35" s="105"/>
      <c r="V35" s="646"/>
      <c r="W35" s="127"/>
      <c r="X35" s="644"/>
      <c r="Y35" s="658"/>
      <c r="Z35" s="393"/>
      <c r="AA35" s="4"/>
      <c r="AB35" s="4"/>
      <c r="AC35" s="10"/>
      <c r="AD35" s="105"/>
      <c r="AE35" s="105"/>
      <c r="AF35" s="105"/>
      <c r="AG35" s="105"/>
      <c r="AH35" s="105"/>
      <c r="AI35" s="105"/>
    </row>
    <row r="36" spans="1:35" ht="14.25" customHeight="1">
      <c r="A36" s="495">
        <v>26</v>
      </c>
      <c r="B36" s="253" t="s">
        <v>266</v>
      </c>
      <c r="C36" s="2525">
        <v>0.42</v>
      </c>
      <c r="D36" s="2690">
        <f>'12-18л. РАСКЛАДКА'!R34</f>
        <v>2.8</v>
      </c>
      <c r="E36" s="671">
        <f>'12-18л. РАСКЛАДКА'!R89</f>
        <v>0</v>
      </c>
      <c r="F36" s="672">
        <f>'12-18л. РАСКЛАДКА'!R150</f>
        <v>0</v>
      </c>
      <c r="G36" s="670">
        <f>'12-18л. РАСКЛАДКА'!R211</f>
        <v>2.8</v>
      </c>
      <c r="H36" s="673">
        <f>'12-18л. РАСКЛАДКА'!R266</f>
        <v>0</v>
      </c>
      <c r="I36" s="670">
        <f>'12-18л. РАСКЛАДКА'!R324</f>
        <v>0</v>
      </c>
      <c r="J36" s="673">
        <f>'12-18л. РАСКЛАДКА'!R383</f>
        <v>0</v>
      </c>
      <c r="K36" s="671">
        <f>'12-18л. РАСКЛАДКА'!R432</f>
        <v>0</v>
      </c>
      <c r="L36" s="671">
        <f>'12-18л. РАСКЛАДКА'!R487</f>
        <v>0</v>
      </c>
      <c r="M36" s="2541">
        <f>'12-18л. РАСКЛАДКА'!R547</f>
        <v>0</v>
      </c>
      <c r="N36" s="2674">
        <f t="shared" si="0"/>
        <v>5.6</v>
      </c>
      <c r="O36" s="1751">
        <f t="shared" si="1"/>
        <v>33.333333333333314</v>
      </c>
      <c r="P36" s="1477">
        <f t="shared" si="2"/>
        <v>4.2</v>
      </c>
      <c r="Q36" s="2572">
        <v>1.2</v>
      </c>
      <c r="R36" s="1824"/>
      <c r="S36" s="105"/>
      <c r="T36" s="105"/>
      <c r="U36" s="105"/>
      <c r="V36" s="646"/>
      <c r="W36" s="127"/>
      <c r="X36" s="1001"/>
      <c r="Y36" s="88"/>
      <c r="Z36" s="393"/>
      <c r="AA36" s="4"/>
      <c r="AB36" s="4"/>
      <c r="AC36" s="10"/>
      <c r="AD36" s="105"/>
      <c r="AE36" s="105"/>
      <c r="AF36" s="105"/>
      <c r="AG36" s="105"/>
      <c r="AH36" s="105"/>
      <c r="AI36" s="105"/>
    </row>
    <row r="37" spans="1:35" ht="12" customHeight="1">
      <c r="A37" s="495">
        <v>27</v>
      </c>
      <c r="B37" s="253" t="s">
        <v>132</v>
      </c>
      <c r="C37" s="2525">
        <v>0.7</v>
      </c>
      <c r="D37" s="2540">
        <f>'12-18л. РАСКЛАДКА'!R35</f>
        <v>0</v>
      </c>
      <c r="E37" s="2691">
        <f>'12-18л. РАСКЛАДКА'!R90</f>
        <v>3.5</v>
      </c>
      <c r="F37" s="672">
        <f>'12-18л. РАСКЛАДКА'!R151</f>
        <v>0</v>
      </c>
      <c r="G37" s="670">
        <f>'12-18л. РАСКЛАДКА'!R212</f>
        <v>0</v>
      </c>
      <c r="H37" s="673">
        <f>'12-18л. РАСКЛАДКА'!R267</f>
        <v>3.5</v>
      </c>
      <c r="I37" s="670">
        <f>'12-18л. РАСКЛАДКА'!R325</f>
        <v>0</v>
      </c>
      <c r="J37" s="673">
        <f>'12-18л. РАСКЛАДКА'!R384</f>
        <v>0</v>
      </c>
      <c r="K37" s="671">
        <f>'12-18л. РАСКЛАДКА'!R433</f>
        <v>0</v>
      </c>
      <c r="L37" s="2689">
        <f>'12-18л. РАСКЛАДКА'!R488</f>
        <v>0</v>
      </c>
      <c r="M37" s="2541">
        <f>'12-18л. РАСКЛАДКА'!R548</f>
        <v>0</v>
      </c>
      <c r="N37" s="2674">
        <f t="shared" si="0"/>
        <v>7</v>
      </c>
      <c r="O37" s="1751">
        <f t="shared" si="1"/>
        <v>0</v>
      </c>
      <c r="P37" s="1477">
        <f t="shared" si="2"/>
        <v>7</v>
      </c>
      <c r="Q37" s="2572">
        <v>2</v>
      </c>
      <c r="R37" s="1824"/>
      <c r="S37" s="105"/>
      <c r="T37" s="105"/>
      <c r="U37" s="105"/>
      <c r="V37" s="646"/>
      <c r="W37" s="127"/>
      <c r="X37" s="644"/>
      <c r="Y37" s="88"/>
      <c r="Z37" s="393"/>
      <c r="AA37" s="4"/>
      <c r="AB37" s="4"/>
      <c r="AC37" s="10"/>
      <c r="AD37" s="105"/>
      <c r="AE37" s="105"/>
      <c r="AF37" s="105"/>
      <c r="AG37" s="105"/>
      <c r="AH37" s="105"/>
      <c r="AI37" s="105"/>
    </row>
    <row r="38" spans="1:35" ht="10.5" customHeight="1">
      <c r="A38" s="495">
        <v>28</v>
      </c>
      <c r="B38" s="253" t="s">
        <v>52</v>
      </c>
      <c r="C38" s="2525">
        <v>0.105</v>
      </c>
      <c r="D38" s="2540">
        <f>'12-18л. РАСКЛАДКА'!R36</f>
        <v>0</v>
      </c>
      <c r="E38" s="671">
        <f>'12-18л. РАСКЛАДКА'!R91</f>
        <v>0</v>
      </c>
      <c r="F38" s="672">
        <f>'12-18л. РАСКЛАДКА'!R152</f>
        <v>0</v>
      </c>
      <c r="G38" s="670">
        <f>'12-18л. РАСКЛАДКА'!R213</f>
        <v>0</v>
      </c>
      <c r="H38" s="673">
        <f>'12-18л. РАСКЛАДКА'!R268</f>
        <v>0</v>
      </c>
      <c r="I38" s="670">
        <f>'12-18л. РАСКЛАДКА'!R326</f>
        <v>0</v>
      </c>
      <c r="J38" s="673">
        <f>'12-18л. РАСКЛАДКА'!R385</f>
        <v>0</v>
      </c>
      <c r="K38" s="671">
        <f>'12-18л. РАСКЛАДКА'!R434</f>
        <v>0</v>
      </c>
      <c r="L38" s="671">
        <f>'12-18л. РАСКЛАДКА'!R489</f>
        <v>0</v>
      </c>
      <c r="M38" s="2541">
        <f>'12-18л. РАСКЛАДКА'!R549</f>
        <v>0</v>
      </c>
      <c r="N38" s="2674">
        <f t="shared" si="0"/>
        <v>0</v>
      </c>
      <c r="O38" s="1751">
        <f t="shared" si="1"/>
        <v>-100</v>
      </c>
      <c r="P38" s="1477">
        <f t="shared" si="2"/>
        <v>1.05</v>
      </c>
      <c r="Q38" s="2572">
        <v>0.3</v>
      </c>
      <c r="R38" s="1824"/>
      <c r="S38" s="105"/>
      <c r="T38" s="105"/>
      <c r="U38" s="105"/>
      <c r="V38" s="646"/>
      <c r="W38" s="127"/>
      <c r="X38" s="1001"/>
      <c r="Y38" s="88"/>
      <c r="Z38" s="393"/>
      <c r="AA38" s="4"/>
      <c r="AB38" s="4"/>
      <c r="AC38" s="10"/>
      <c r="AD38" s="105"/>
      <c r="AE38" s="105"/>
      <c r="AF38" s="105"/>
      <c r="AG38" s="105"/>
      <c r="AH38" s="105"/>
      <c r="AI38" s="105"/>
    </row>
    <row r="39" spans="1:35" ht="12.75" customHeight="1">
      <c r="A39" s="495">
        <v>29</v>
      </c>
      <c r="B39" s="515" t="s">
        <v>267</v>
      </c>
      <c r="C39" s="2525">
        <v>1.75</v>
      </c>
      <c r="D39" s="2540">
        <f>'12-18л. РАСКЛАДКА'!R37</f>
        <v>1.92</v>
      </c>
      <c r="E39" s="671">
        <f>'12-18л. РАСКЛАДКА'!R92</f>
        <v>1.7</v>
      </c>
      <c r="F39" s="672">
        <f>'12-18л. РАСКЛАДКА'!R153</f>
        <v>1.3</v>
      </c>
      <c r="G39" s="670">
        <f>'12-18л. РАСКЛАДКА'!R214</f>
        <v>1</v>
      </c>
      <c r="H39" s="673">
        <f>'12-18л. РАСКЛАДКА'!R269</f>
        <v>1.92</v>
      </c>
      <c r="I39" s="670">
        <f>'12-18л. РАСКЛАДКА'!R327</f>
        <v>1.4100000000000001</v>
      </c>
      <c r="J39" s="673">
        <f>'12-18л. РАСКЛАДКА'!R386</f>
        <v>2.6999999999999997</v>
      </c>
      <c r="K39" s="671">
        <f>'12-18л. РАСКЛАДКА'!R435</f>
        <v>2</v>
      </c>
      <c r="L39" s="671">
        <f>'12-18л. РАСКЛАДКА'!R490</f>
        <v>2.5</v>
      </c>
      <c r="M39" s="2541">
        <f>'12-18л. РАСКЛАДКА'!R550</f>
        <v>2.29</v>
      </c>
      <c r="N39" s="2674">
        <f t="shared" si="0"/>
        <v>18.739999999999998</v>
      </c>
      <c r="O39" s="1751">
        <f t="shared" si="1"/>
        <v>7.0857142857142748</v>
      </c>
      <c r="P39" s="1477">
        <f t="shared" si="2"/>
        <v>17.5</v>
      </c>
      <c r="Q39" s="2572">
        <v>5</v>
      </c>
      <c r="R39" s="1824"/>
      <c r="S39" s="105"/>
      <c r="T39" s="105"/>
      <c r="U39" s="105"/>
      <c r="V39" s="646"/>
      <c r="W39" s="127"/>
      <c r="X39" s="1001"/>
      <c r="Y39" s="88"/>
      <c r="Z39" s="393"/>
      <c r="AA39" s="4"/>
      <c r="AB39" s="4"/>
      <c r="AC39" s="10"/>
      <c r="AD39" s="105"/>
      <c r="AE39" s="105"/>
      <c r="AF39" s="105"/>
      <c r="AG39" s="105"/>
      <c r="AH39" s="105"/>
      <c r="AI39" s="105"/>
    </row>
    <row r="40" spans="1:35" ht="13.5" customHeight="1">
      <c r="A40" s="495">
        <v>30</v>
      </c>
      <c r="B40" s="253" t="s">
        <v>133</v>
      </c>
      <c r="C40" s="2525">
        <v>1.4</v>
      </c>
      <c r="D40" s="2540">
        <f>'12-18л. РАСКЛАДКА'!R38</f>
        <v>0</v>
      </c>
      <c r="E40" s="671">
        <f>'12-18л. РАСКЛАДКА'!R93</f>
        <v>0</v>
      </c>
      <c r="F40" s="672">
        <f>'12-18л. РАСКЛАДКА'!R154</f>
        <v>0</v>
      </c>
      <c r="G40" s="670">
        <f>'12-18л. РАСКЛАДКА'!R215</f>
        <v>0</v>
      </c>
      <c r="H40" s="673">
        <f>'12-18л. РАСКЛАДКА'!R270</f>
        <v>0</v>
      </c>
      <c r="I40" s="670">
        <f>'12-18л. РАСКЛАДКА'!R328</f>
        <v>0</v>
      </c>
      <c r="J40" s="673">
        <f>'12-18л. РАСКЛАДКА'!R387</f>
        <v>0</v>
      </c>
      <c r="K40" s="671">
        <f>'12-18л. РАСКЛАДКА'!R436</f>
        <v>10</v>
      </c>
      <c r="L40" s="671">
        <f>'12-18л. РАСКЛАДКА'!R491</f>
        <v>0</v>
      </c>
      <c r="M40" s="2541">
        <f>'12-18л. РАСКЛАДКА'!R551</f>
        <v>0</v>
      </c>
      <c r="N40" s="2674">
        <f t="shared" si="0"/>
        <v>10</v>
      </c>
      <c r="O40" s="1751">
        <f t="shared" si="1"/>
        <v>-28.571428571428569</v>
      </c>
      <c r="P40" s="1477">
        <f t="shared" si="2"/>
        <v>14</v>
      </c>
      <c r="Q40" s="2572">
        <v>4</v>
      </c>
      <c r="R40" s="1824"/>
      <c r="S40" s="105"/>
      <c r="T40" s="105"/>
      <c r="U40" s="105"/>
      <c r="V40" s="646"/>
      <c r="W40" s="127"/>
      <c r="X40" s="649"/>
      <c r="Y40" s="88"/>
      <c r="Z40" s="393"/>
      <c r="AA40" s="4"/>
      <c r="AB40" s="4"/>
      <c r="AC40" s="10"/>
      <c r="AD40" s="105"/>
      <c r="AE40" s="105"/>
      <c r="AF40" s="105"/>
      <c r="AG40" s="105"/>
      <c r="AH40" s="105"/>
      <c r="AI40" s="105"/>
    </row>
    <row r="41" spans="1:35" ht="12" customHeight="1">
      <c r="A41" s="495">
        <v>31</v>
      </c>
      <c r="B41" s="253" t="s">
        <v>134</v>
      </c>
      <c r="C41" s="2684">
        <v>0.7</v>
      </c>
      <c r="D41" s="2540">
        <f>'12-18л. РАСКЛАДКА'!R39</f>
        <v>1.5109999999999999</v>
      </c>
      <c r="E41" s="671">
        <f>'12-18л. РАСКЛАДКА'!R94</f>
        <v>0.41000000000000003</v>
      </c>
      <c r="F41" s="689">
        <f>'12-18л. РАСКЛАДКА'!R155</f>
        <v>1.5709999999999997</v>
      </c>
      <c r="G41" s="670">
        <f>'12-18л. РАСКЛАДКА'!R216</f>
        <v>1.343</v>
      </c>
      <c r="H41" s="673">
        <f>'12-18л. РАСКЛАДКА'!R271</f>
        <v>3.3000000000000002E-2</v>
      </c>
      <c r="I41" s="670">
        <f>'12-18л. РАСКЛАДКА'!R329</f>
        <v>1.8150000000000003E-2</v>
      </c>
      <c r="J41" s="673">
        <f>'12-18л. РАСКЛАДКА'!R388</f>
        <v>0.32400000000000001</v>
      </c>
      <c r="K41" s="688">
        <f>'12-18л. РАСКЛАДКА'!R437</f>
        <v>0.97</v>
      </c>
      <c r="L41" s="690">
        <f>'12-18л. РАСКЛАДКА'!R492</f>
        <v>1.06E-2</v>
      </c>
      <c r="M41" s="2541">
        <f>'12-18л. РАСКЛАДКА'!R552</f>
        <v>1.3140000000000001</v>
      </c>
      <c r="N41" s="2674">
        <f t="shared" si="0"/>
        <v>7.5047499999999996</v>
      </c>
      <c r="O41" s="1751">
        <f t="shared" si="1"/>
        <v>7.2107142857142748</v>
      </c>
      <c r="P41" s="1477">
        <f t="shared" si="2"/>
        <v>7</v>
      </c>
      <c r="Q41" s="2572">
        <v>2</v>
      </c>
      <c r="R41" s="1824"/>
      <c r="S41" s="105"/>
      <c r="T41" s="105"/>
      <c r="U41" s="105"/>
      <c r="V41" s="646"/>
      <c r="W41" s="127"/>
      <c r="X41" s="1484"/>
      <c r="Y41" s="88"/>
      <c r="Z41" s="393"/>
      <c r="AA41" s="4"/>
      <c r="AB41" s="4"/>
      <c r="AC41" s="10"/>
      <c r="AD41" s="105"/>
      <c r="AE41" s="105"/>
      <c r="AF41" s="105"/>
      <c r="AG41" s="105"/>
      <c r="AH41" s="105"/>
      <c r="AI41" s="105"/>
    </row>
    <row r="42" spans="1:35" ht="11.25" customHeight="1">
      <c r="A42" s="495">
        <v>32</v>
      </c>
      <c r="B42" s="253" t="s">
        <v>54</v>
      </c>
      <c r="C42" s="2525">
        <v>31.5</v>
      </c>
      <c r="D42" s="2542">
        <f>'12-18л. МЕНЮ '!D84</f>
        <v>37.608999999999995</v>
      </c>
      <c r="E42" s="676">
        <f>'12-18л. МЕНЮ '!D138</f>
        <v>33.641999999999996</v>
      </c>
      <c r="F42" s="676">
        <f>'12-18л. МЕНЮ '!D192</f>
        <v>26.388000000000002</v>
      </c>
      <c r="G42" s="676">
        <f>'12-18л. МЕНЮ '!D243</f>
        <v>36.042000000000002</v>
      </c>
      <c r="H42" s="676">
        <f>'12-18л. МЕНЮ '!D298</f>
        <v>37.561999999999998</v>
      </c>
      <c r="I42" s="676">
        <f>'12-18л. МЕНЮ '!D353</f>
        <v>27.076999999999998</v>
      </c>
      <c r="J42" s="676">
        <f>'12-18л. МЕНЮ '!D413</f>
        <v>24.276</v>
      </c>
      <c r="K42" s="676">
        <f>'12-18л. МЕНЮ '!D466</f>
        <v>27.431000000000001</v>
      </c>
      <c r="L42" s="676">
        <f>'12-18л. МЕНЮ '!D520</f>
        <v>28.459999999999994</v>
      </c>
      <c r="M42" s="2543">
        <f>'12-18л. МЕНЮ '!D575</f>
        <v>32.201999999999998</v>
      </c>
      <c r="N42" s="2674">
        <f t="shared" si="0"/>
        <v>310.68900000000002</v>
      </c>
      <c r="O42" s="1751">
        <f t="shared" si="1"/>
        <v>-1.3685714285714283</v>
      </c>
      <c r="P42" s="1477">
        <f t="shared" si="2"/>
        <v>315</v>
      </c>
      <c r="Q42" s="2572">
        <v>90</v>
      </c>
      <c r="R42" s="1824"/>
      <c r="S42" s="105"/>
      <c r="T42" s="105"/>
      <c r="U42" s="105"/>
      <c r="V42" s="646"/>
      <c r="W42" s="127"/>
      <c r="X42" s="1480"/>
      <c r="Y42" s="1482"/>
      <c r="Z42" s="393"/>
      <c r="AA42" s="4"/>
      <c r="AB42" s="4"/>
      <c r="AC42" s="10"/>
      <c r="AD42" s="105"/>
      <c r="AE42" s="105"/>
      <c r="AF42" s="105"/>
      <c r="AG42" s="105"/>
      <c r="AH42" s="105"/>
      <c r="AI42" s="105"/>
    </row>
    <row r="43" spans="1:35" ht="9.75" customHeight="1">
      <c r="A43" s="495">
        <v>33</v>
      </c>
      <c r="B43" s="253" t="s">
        <v>55</v>
      </c>
      <c r="C43" s="2525">
        <v>32.200000000000003</v>
      </c>
      <c r="D43" s="2542">
        <f>'12-18л. МЕНЮ '!E84</f>
        <v>34.727899999999998</v>
      </c>
      <c r="E43" s="676">
        <f>'12-18л. МЕНЮ '!E138</f>
        <v>37.818999999999996</v>
      </c>
      <c r="F43" s="676">
        <f>'12-18л. МЕНЮ '!E192</f>
        <v>31.959</v>
      </c>
      <c r="G43" s="676">
        <f>'12-18л. МЕНЮ '!E243</f>
        <v>46.812000000000005</v>
      </c>
      <c r="H43" s="676">
        <f>'12-18л. МЕНЮ '!E298</f>
        <v>24.249000000000002</v>
      </c>
      <c r="I43" s="676">
        <f>'12-18л. МЕНЮ '!E353</f>
        <v>36.910000000000004</v>
      </c>
      <c r="J43" s="676">
        <f>'12-18л. МЕНЮ '!E413</f>
        <v>27.167000000000005</v>
      </c>
      <c r="K43" s="676">
        <f>'12-18л. МЕНЮ '!E466</f>
        <v>25.048000000000005</v>
      </c>
      <c r="L43" s="676">
        <f>'12-18л. МЕНЮ '!E520</f>
        <v>23.086200000000002</v>
      </c>
      <c r="M43" s="2543">
        <f>'12-18л. МЕНЮ '!E575</f>
        <v>23.145</v>
      </c>
      <c r="N43" s="2674">
        <f t="shared" si="0"/>
        <v>310.92310000000003</v>
      </c>
      <c r="O43" s="1751">
        <f t="shared" si="1"/>
        <v>-3.4400310559006044</v>
      </c>
      <c r="P43" s="1477">
        <f t="shared" si="2"/>
        <v>322</v>
      </c>
      <c r="Q43" s="2572">
        <v>92</v>
      </c>
      <c r="R43" s="1824"/>
      <c r="S43" s="105"/>
      <c r="T43" s="105"/>
      <c r="U43" s="105"/>
      <c r="V43" s="646"/>
      <c r="W43" s="127"/>
      <c r="X43" s="1480"/>
      <c r="Y43" s="1482"/>
      <c r="Z43" s="393"/>
      <c r="AA43" s="4"/>
      <c r="AB43" s="4"/>
      <c r="AC43" s="10"/>
      <c r="AD43" s="105"/>
      <c r="AE43" s="105"/>
      <c r="AF43" s="105"/>
      <c r="AG43" s="105"/>
      <c r="AH43" s="105"/>
      <c r="AI43" s="105"/>
    </row>
    <row r="44" spans="1:35" ht="10.5" customHeight="1">
      <c r="A44" s="495">
        <v>34</v>
      </c>
      <c r="B44" s="253" t="s">
        <v>56</v>
      </c>
      <c r="C44" s="2525">
        <v>134.05000000000001</v>
      </c>
      <c r="D44" s="2544">
        <f>'12-18л. МЕНЮ '!F84</f>
        <v>112.40199999999999</v>
      </c>
      <c r="E44" s="676">
        <f>'12-18л. МЕНЮ '!F138</f>
        <v>96.283999999999992</v>
      </c>
      <c r="F44" s="676">
        <f>'12-18л. МЕНЮ '!F192</f>
        <v>122.345</v>
      </c>
      <c r="G44" s="676">
        <f>'12-18л. МЕНЮ '!F243</f>
        <v>100.282</v>
      </c>
      <c r="H44" s="676">
        <f>'12-18л. МЕНЮ '!F298</f>
        <v>132.39899999999997</v>
      </c>
      <c r="I44" s="676">
        <f>'12-18л. МЕНЮ '!F353</f>
        <v>121.111</v>
      </c>
      <c r="J44" s="676">
        <f>'12-18л. МЕНЮ '!F413</f>
        <v>131.3767</v>
      </c>
      <c r="K44" s="676">
        <f>'12-18л. МЕНЮ '!F466</f>
        <v>145.392</v>
      </c>
      <c r="L44" s="676">
        <f>'12-18л. МЕНЮ '!F520</f>
        <v>147.20690000000002</v>
      </c>
      <c r="M44" s="2543">
        <f>'12-18л. МЕНЮ '!F575</f>
        <v>153.0077</v>
      </c>
      <c r="N44" s="2674">
        <f t="shared" si="0"/>
        <v>1261.8063000000002</v>
      </c>
      <c r="O44" s="1751">
        <f t="shared" si="1"/>
        <v>-5.8704737038418386</v>
      </c>
      <c r="P44" s="1477">
        <f t="shared" si="2"/>
        <v>1340.5</v>
      </c>
      <c r="Q44" s="2572">
        <v>383</v>
      </c>
      <c r="R44" s="1824"/>
      <c r="S44" s="105"/>
      <c r="T44" s="105"/>
      <c r="U44" s="105"/>
      <c r="V44" s="646"/>
      <c r="W44" s="127"/>
      <c r="X44" s="1480"/>
      <c r="Y44" s="1482"/>
      <c r="Z44" s="393"/>
      <c r="AA44" s="4"/>
      <c r="AB44" s="4"/>
      <c r="AC44" s="10"/>
      <c r="AD44" s="105"/>
      <c r="AE44" s="105"/>
      <c r="AF44" s="105"/>
      <c r="AG44" s="105"/>
      <c r="AH44" s="105"/>
      <c r="AI44" s="105"/>
    </row>
    <row r="45" spans="1:35" ht="12.75" customHeight="1" thickBot="1">
      <c r="A45" s="516">
        <v>35</v>
      </c>
      <c r="B45" s="517" t="s">
        <v>57</v>
      </c>
      <c r="C45" s="2530">
        <v>952</v>
      </c>
      <c r="D45" s="2545">
        <f>'12-18л. МЕНЮ '!G84</f>
        <v>914.27099999999996</v>
      </c>
      <c r="E45" s="679">
        <f>'12-18л. МЕНЮ '!G138</f>
        <v>942.27900000000011</v>
      </c>
      <c r="F45" s="679">
        <f>'12-18л. МЕНЮ '!G192</f>
        <v>904.29100000000005</v>
      </c>
      <c r="G45" s="679">
        <f>'12-18л. МЕНЮ '!G243</f>
        <v>965.31899999999996</v>
      </c>
      <c r="H45" s="679">
        <f>'12-18л. МЕНЮ '!G298</f>
        <v>1007.562</v>
      </c>
      <c r="I45" s="679">
        <f>'12-18л. МЕНЮ '!G353</f>
        <v>960.77500000000009</v>
      </c>
      <c r="J45" s="680">
        <f>'12-18л. МЕНЮ '!G413</f>
        <v>899.52859999999998</v>
      </c>
      <c r="K45" s="679">
        <f>'12-18л. МЕНЮ '!G466</f>
        <v>916.43799999999999</v>
      </c>
      <c r="L45" s="679">
        <f>'12-18л. МЕНЮ '!G520</f>
        <v>925.04200000000014</v>
      </c>
      <c r="M45" s="2546">
        <f>'12-18л. МЕНЮ '!G575</f>
        <v>952.61500000000001</v>
      </c>
      <c r="N45" s="2678">
        <f t="shared" si="0"/>
        <v>9388.1206000000002</v>
      </c>
      <c r="O45" s="1752">
        <f t="shared" si="1"/>
        <v>-1.3852878151260484</v>
      </c>
      <c r="P45" s="1478">
        <f t="shared" si="2"/>
        <v>9520</v>
      </c>
      <c r="Q45" s="2576">
        <v>2720</v>
      </c>
      <c r="R45" s="1824"/>
      <c r="S45" s="105"/>
      <c r="T45" s="105"/>
      <c r="U45" s="105"/>
      <c r="V45" s="665"/>
      <c r="W45" s="127"/>
      <c r="X45" s="1483"/>
      <c r="Y45" s="1482"/>
      <c r="Z45" s="393"/>
      <c r="AA45" s="4"/>
      <c r="AB45" s="4"/>
      <c r="AC45" s="10"/>
      <c r="AD45" s="105"/>
      <c r="AE45" s="105"/>
      <c r="AF45" s="105"/>
      <c r="AG45" s="105"/>
      <c r="AH45" s="105"/>
      <c r="AI45" s="105"/>
    </row>
    <row r="46" spans="1:35">
      <c r="AA46" s="506"/>
    </row>
    <row r="47" spans="1:3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35" ht="13.5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39" ht="12.75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S49" s="427"/>
      <c r="W49" s="427"/>
    </row>
    <row r="50" spans="1:39" ht="12.75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39" ht="11.25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39" ht="11.25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39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39">
      <c r="A54" t="s">
        <v>271</v>
      </c>
    </row>
    <row r="55" spans="1:39">
      <c r="A55" t="s">
        <v>272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</row>
    <row r="56" spans="1:39">
      <c r="A56" t="s">
        <v>273</v>
      </c>
      <c r="N56" s="287"/>
      <c r="O56" s="287"/>
      <c r="AL56">
        <v>36.799999999999997</v>
      </c>
      <c r="AM56">
        <f>AM62/AL62*AL56</f>
        <v>5.1520000000000001</v>
      </c>
    </row>
    <row r="57" spans="1:3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87"/>
      <c r="Q57" s="287"/>
      <c r="AL57">
        <v>100</v>
      </c>
      <c r="AM57">
        <v>14</v>
      </c>
    </row>
    <row r="58" spans="1:39">
      <c r="A58" s="1" t="s">
        <v>274</v>
      </c>
      <c r="AL58">
        <v>100</v>
      </c>
      <c r="AM58">
        <v>14</v>
      </c>
    </row>
    <row r="59" spans="1:39">
      <c r="A59" t="s">
        <v>275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AL59">
        <v>100</v>
      </c>
      <c r="AM59">
        <v>14</v>
      </c>
    </row>
    <row r="60" spans="1:39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287"/>
      <c r="Q60" s="287"/>
      <c r="T60" s="388"/>
      <c r="AL60">
        <v>100</v>
      </c>
      <c r="AM60">
        <v>14</v>
      </c>
    </row>
    <row r="61" spans="1:39">
      <c r="AL61">
        <v>100</v>
      </c>
      <c r="AM61">
        <v>14</v>
      </c>
    </row>
    <row r="62" spans="1:39">
      <c r="AL62">
        <v>100</v>
      </c>
      <c r="AM62">
        <v>14</v>
      </c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1:29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</row>
    <row r="88" spans="1:29">
      <c r="A88" s="216"/>
      <c r="B88" s="105"/>
      <c r="C88" s="216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213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</row>
    <row r="89" spans="1:29">
      <c r="A89" s="105"/>
      <c r="B89" s="127"/>
      <c r="C89" s="393"/>
      <c r="D89" s="220"/>
      <c r="E89" s="220"/>
      <c r="F89" s="220"/>
      <c r="G89" s="220"/>
      <c r="H89" s="220"/>
      <c r="I89" s="220"/>
      <c r="J89" s="220"/>
      <c r="K89" s="220"/>
      <c r="L89" s="127"/>
      <c r="M89" s="127"/>
      <c r="N89" s="97"/>
      <c r="O89" s="97"/>
      <c r="P89" s="127"/>
      <c r="Q89" s="393"/>
      <c r="R89" s="105"/>
      <c r="S89" s="393"/>
      <c r="T89" s="127"/>
      <c r="U89" s="105"/>
      <c r="V89" s="105"/>
      <c r="W89" s="105"/>
      <c r="X89" s="105"/>
      <c r="Y89" s="105"/>
      <c r="Z89" s="105"/>
      <c r="AA89" s="105"/>
      <c r="AB89" s="105"/>
      <c r="AC89" s="105"/>
    </row>
    <row r="90" spans="1:29">
      <c r="A90" s="105"/>
      <c r="B90" s="127"/>
      <c r="C90" s="97"/>
      <c r="D90" s="220"/>
      <c r="E90" s="220"/>
      <c r="F90" s="220"/>
      <c r="G90" s="220"/>
      <c r="H90" s="220"/>
      <c r="I90" s="220"/>
      <c r="J90" s="220"/>
      <c r="K90" s="220"/>
      <c r="L90" s="127"/>
      <c r="M90" s="127"/>
      <c r="N90" s="97"/>
      <c r="O90" s="97"/>
      <c r="P90" s="127"/>
      <c r="Q90" s="393"/>
      <c r="R90" s="105"/>
      <c r="S90" s="393"/>
      <c r="T90" s="127"/>
      <c r="U90" s="105"/>
      <c r="V90" s="105"/>
      <c r="W90" s="105"/>
      <c r="X90" s="105"/>
      <c r="Y90" s="105"/>
      <c r="Z90" s="105"/>
      <c r="AA90" s="105"/>
      <c r="AB90" s="105"/>
      <c r="AC90" s="105"/>
    </row>
    <row r="91" spans="1:29">
      <c r="A91" s="105"/>
      <c r="B91" s="393"/>
      <c r="C91" s="393"/>
      <c r="D91" s="220"/>
      <c r="E91" s="220"/>
      <c r="F91" s="220"/>
      <c r="G91" s="220"/>
      <c r="H91" s="105"/>
      <c r="I91" s="105"/>
      <c r="J91" s="220"/>
      <c r="K91" s="103"/>
      <c r="L91" s="127"/>
      <c r="M91" s="127"/>
      <c r="N91" s="97"/>
      <c r="O91" s="97"/>
      <c r="P91" s="393"/>
      <c r="Q91" s="393"/>
      <c r="R91" s="105"/>
      <c r="S91" s="393"/>
      <c r="T91" s="127"/>
      <c r="U91" s="105"/>
      <c r="V91" s="105"/>
      <c r="W91" s="105"/>
      <c r="X91" s="105"/>
      <c r="Y91" s="105"/>
      <c r="Z91" s="105"/>
      <c r="AA91" s="641"/>
      <c r="AB91" s="105"/>
      <c r="AC91" s="105"/>
    </row>
    <row r="92" spans="1:29">
      <c r="A92" s="105"/>
      <c r="B92" s="127"/>
      <c r="C92" s="127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97"/>
      <c r="O92" s="97"/>
      <c r="P92" s="393"/>
      <c r="Q92" s="393"/>
      <c r="R92" s="105"/>
      <c r="S92" s="393"/>
      <c r="T92" s="127"/>
      <c r="U92" s="105"/>
      <c r="V92" s="105"/>
      <c r="W92" s="105"/>
      <c r="X92" s="105"/>
      <c r="Y92" s="361"/>
      <c r="Z92" s="105"/>
      <c r="AA92" s="641"/>
      <c r="AB92" s="105"/>
      <c r="AC92" s="105"/>
    </row>
    <row r="93" spans="1:29">
      <c r="A93" s="105"/>
      <c r="B93" s="393"/>
      <c r="C93" s="105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97"/>
      <c r="O93" s="97"/>
      <c r="P93" s="127"/>
      <c r="Q93" s="393"/>
      <c r="R93" s="105"/>
      <c r="S93" s="393"/>
      <c r="T93" s="127"/>
      <c r="U93" s="105"/>
      <c r="V93" s="105"/>
      <c r="W93" s="105"/>
      <c r="X93" s="105"/>
      <c r="Y93" s="361"/>
      <c r="Z93" s="105"/>
      <c r="AA93" s="642"/>
      <c r="AB93" s="105"/>
      <c r="AC93" s="105"/>
    </row>
    <row r="94" spans="1:29">
      <c r="A94" s="105"/>
      <c r="B94" s="127"/>
      <c r="C94" s="220"/>
      <c r="D94" s="127"/>
      <c r="E94" s="127"/>
      <c r="F94" s="127"/>
      <c r="G94" s="127"/>
      <c r="H94" s="100"/>
      <c r="I94" s="127"/>
      <c r="J94" s="127"/>
      <c r="K94" s="127"/>
      <c r="L94" s="127"/>
      <c r="M94" s="100"/>
      <c r="N94" s="97"/>
      <c r="O94" s="97"/>
      <c r="P94" s="220"/>
      <c r="Q94" s="393"/>
      <c r="R94" s="127"/>
      <c r="S94" s="393"/>
      <c r="T94" s="127"/>
      <c r="U94" s="105"/>
      <c r="V94" s="294"/>
      <c r="W94" s="393"/>
      <c r="X94" s="163"/>
      <c r="Y94" s="643"/>
      <c r="Z94" s="105"/>
      <c r="AA94" s="642"/>
      <c r="AB94" s="105"/>
      <c r="AC94" s="105"/>
    </row>
    <row r="95" spans="1:29">
      <c r="A95" s="163"/>
      <c r="B95" s="127"/>
      <c r="C95" s="644"/>
      <c r="D95" s="660"/>
      <c r="E95" s="645"/>
      <c r="F95" s="645"/>
      <c r="G95" s="645"/>
      <c r="H95" s="645"/>
      <c r="I95" s="645"/>
      <c r="J95" s="645"/>
      <c r="K95" s="645"/>
      <c r="L95" s="645"/>
      <c r="M95" s="645"/>
      <c r="N95" s="644"/>
      <c r="O95" s="393"/>
      <c r="P95" s="393"/>
      <c r="Q95" s="105"/>
      <c r="R95" s="534"/>
      <c r="S95" s="105"/>
      <c r="T95" s="105"/>
      <c r="U95" s="105"/>
      <c r="V95" s="646"/>
      <c r="W95" s="127"/>
      <c r="X95" s="121"/>
      <c r="Y95" s="647"/>
      <c r="Z95" s="105"/>
      <c r="AA95" s="648"/>
      <c r="AB95" s="105"/>
      <c r="AC95" s="105"/>
    </row>
    <row r="96" spans="1:29">
      <c r="A96" s="163"/>
      <c r="B96" s="127"/>
      <c r="C96" s="644"/>
      <c r="D96" s="660"/>
      <c r="E96" s="645"/>
      <c r="F96" s="645"/>
      <c r="G96" s="645"/>
      <c r="H96" s="645"/>
      <c r="I96" s="645"/>
      <c r="J96" s="645"/>
      <c r="K96" s="645"/>
      <c r="L96" s="645"/>
      <c r="M96" s="645"/>
      <c r="N96" s="649"/>
      <c r="O96" s="650"/>
      <c r="P96" s="393"/>
      <c r="Q96" s="105"/>
      <c r="R96" s="105"/>
      <c r="S96" s="105"/>
      <c r="T96" s="105"/>
      <c r="U96" s="105"/>
      <c r="V96" s="646"/>
      <c r="W96" s="127"/>
      <c r="X96" s="121"/>
      <c r="Y96" s="647"/>
      <c r="Z96" s="105"/>
      <c r="AA96" s="648"/>
      <c r="AB96" s="105"/>
      <c r="AC96" s="105"/>
    </row>
    <row r="97" spans="1:29">
      <c r="A97" s="163"/>
      <c r="B97" s="127"/>
      <c r="C97" s="644"/>
      <c r="D97" s="660"/>
      <c r="E97" s="645"/>
      <c r="F97" s="645"/>
      <c r="G97" s="660"/>
      <c r="H97" s="645"/>
      <c r="I97" s="645"/>
      <c r="J97" s="660"/>
      <c r="K97" s="645"/>
      <c r="L97" s="645"/>
      <c r="M97" s="645"/>
      <c r="N97" s="644"/>
      <c r="O97" s="650"/>
      <c r="P97" s="393"/>
      <c r="Q97" s="105"/>
      <c r="R97" s="105"/>
      <c r="S97" s="105"/>
      <c r="T97" s="105"/>
      <c r="U97" s="105"/>
      <c r="V97" s="646"/>
      <c r="W97" s="127"/>
      <c r="X97" s="121"/>
      <c r="Y97" s="647"/>
      <c r="Z97" s="105"/>
      <c r="AA97" s="651"/>
      <c r="AB97" s="105"/>
      <c r="AC97" s="105"/>
    </row>
    <row r="98" spans="1:29">
      <c r="A98" s="163"/>
      <c r="B98" s="127"/>
      <c r="C98" s="644"/>
      <c r="D98" s="660"/>
      <c r="E98" s="645"/>
      <c r="F98" s="645"/>
      <c r="G98" s="645"/>
      <c r="H98" s="645"/>
      <c r="I98" s="645"/>
      <c r="J98" s="645"/>
      <c r="K98" s="645"/>
      <c r="L98" s="645"/>
      <c r="M98" s="660"/>
      <c r="N98" s="652"/>
      <c r="O98" s="650"/>
      <c r="P98" s="393"/>
      <c r="Q98" s="105"/>
      <c r="R98" s="105"/>
      <c r="S98" s="105"/>
      <c r="T98" s="105"/>
      <c r="U98" s="105"/>
      <c r="V98" s="646"/>
      <c r="W98" s="127"/>
      <c r="X98" s="121"/>
      <c r="Y98" s="647"/>
      <c r="Z98" s="105"/>
      <c r="AA98" s="648"/>
      <c r="AB98" s="105"/>
      <c r="AC98" s="105"/>
    </row>
    <row r="99" spans="1:29">
      <c r="A99" s="163"/>
      <c r="B99" s="127"/>
      <c r="C99" s="644"/>
      <c r="D99" s="660"/>
      <c r="E99" s="645"/>
      <c r="F99" s="645"/>
      <c r="G99" s="645"/>
      <c r="H99" s="645"/>
      <c r="I99" s="645"/>
      <c r="J99" s="645"/>
      <c r="K99" s="645"/>
      <c r="L99" s="645"/>
      <c r="M99" s="645"/>
      <c r="N99" s="644"/>
      <c r="O99" s="650"/>
      <c r="P99" s="393"/>
      <c r="Q99" s="105"/>
      <c r="R99" s="105"/>
      <c r="S99" s="105"/>
      <c r="T99" s="105"/>
      <c r="U99" s="105"/>
      <c r="V99" s="646"/>
      <c r="W99" s="127"/>
      <c r="X99" s="121"/>
      <c r="Y99" s="647"/>
      <c r="Z99" s="105"/>
      <c r="AA99" s="653"/>
      <c r="AB99" s="105"/>
      <c r="AC99" s="105"/>
    </row>
    <row r="100" spans="1:29">
      <c r="A100" s="163"/>
      <c r="B100" s="127"/>
      <c r="C100" s="644"/>
      <c r="D100" s="660"/>
      <c r="E100" s="645"/>
      <c r="F100" s="645"/>
      <c r="G100" s="645"/>
      <c r="H100" s="645"/>
      <c r="I100" s="645"/>
      <c r="J100" s="645"/>
      <c r="K100" s="645"/>
      <c r="L100" s="645"/>
      <c r="M100" s="645"/>
      <c r="N100" s="644"/>
      <c r="O100" s="650"/>
      <c r="P100" s="393"/>
      <c r="Q100" s="105"/>
      <c r="R100" s="105"/>
      <c r="S100" s="105"/>
      <c r="T100" s="105"/>
      <c r="U100" s="105"/>
      <c r="V100" s="646"/>
      <c r="W100" s="127"/>
      <c r="X100" s="121"/>
      <c r="Y100" s="647"/>
      <c r="Z100" s="105"/>
      <c r="AA100" s="651"/>
      <c r="AB100" s="105"/>
      <c r="AC100" s="105"/>
    </row>
    <row r="101" spans="1:29">
      <c r="A101" s="163"/>
      <c r="B101" s="127"/>
      <c r="C101" s="644"/>
      <c r="D101" s="660"/>
      <c r="E101" s="645"/>
      <c r="F101" s="97"/>
      <c r="G101" s="655"/>
      <c r="H101" s="660"/>
      <c r="I101" s="645"/>
      <c r="J101" s="645"/>
      <c r="K101" s="645"/>
      <c r="L101" s="645"/>
      <c r="M101" s="645"/>
      <c r="N101" s="654"/>
      <c r="O101" s="650"/>
      <c r="P101" s="393"/>
      <c r="Q101" s="105"/>
      <c r="R101" s="105"/>
      <c r="S101" s="105"/>
      <c r="T101" s="105"/>
      <c r="U101" s="105"/>
      <c r="V101" s="646"/>
      <c r="W101" s="127"/>
      <c r="X101" s="121"/>
      <c r="Y101" s="647"/>
      <c r="Z101" s="105"/>
      <c r="AA101" s="653"/>
      <c r="AB101" s="105"/>
      <c r="AC101" s="105"/>
    </row>
    <row r="102" spans="1:29">
      <c r="A102" s="163"/>
      <c r="B102" s="127"/>
      <c r="C102" s="644"/>
      <c r="D102" s="660"/>
      <c r="E102" s="645"/>
      <c r="F102" s="645"/>
      <c r="G102" s="645"/>
      <c r="H102" s="645"/>
      <c r="I102" s="645"/>
      <c r="J102" s="645"/>
      <c r="K102" s="645"/>
      <c r="L102" s="645"/>
      <c r="M102" s="645"/>
      <c r="N102" s="644"/>
      <c r="O102" s="650"/>
      <c r="P102" s="393"/>
      <c r="Q102" s="105"/>
      <c r="R102" s="105"/>
      <c r="S102" s="105"/>
      <c r="T102" s="105"/>
      <c r="U102" s="105"/>
      <c r="V102" s="646"/>
      <c r="W102" s="127"/>
      <c r="X102" s="121"/>
      <c r="Y102" s="647"/>
      <c r="Z102" s="105"/>
      <c r="AA102" s="648"/>
      <c r="AB102" s="105"/>
      <c r="AC102" s="105"/>
    </row>
    <row r="103" spans="1:29">
      <c r="A103" s="163"/>
      <c r="B103" s="127"/>
      <c r="C103" s="644"/>
      <c r="D103" s="660"/>
      <c r="E103" s="645"/>
      <c r="F103" s="645"/>
      <c r="G103" s="645"/>
      <c r="H103" s="645"/>
      <c r="I103" s="645"/>
      <c r="J103" s="645"/>
      <c r="K103" s="645"/>
      <c r="L103" s="645"/>
      <c r="M103" s="645"/>
      <c r="N103" s="644"/>
      <c r="O103" s="650"/>
      <c r="P103" s="393"/>
      <c r="Q103" s="105"/>
      <c r="R103" s="105"/>
      <c r="S103" s="105"/>
      <c r="T103" s="105"/>
      <c r="U103" s="105"/>
      <c r="V103" s="646"/>
      <c r="W103" s="127"/>
      <c r="X103" s="121"/>
      <c r="Y103" s="647"/>
      <c r="Z103" s="105"/>
      <c r="AA103" s="648"/>
      <c r="AB103" s="105"/>
      <c r="AC103" s="105"/>
    </row>
    <row r="104" spans="1:29" ht="12.75" customHeight="1">
      <c r="A104" s="163"/>
      <c r="B104" s="127"/>
      <c r="C104" s="644"/>
      <c r="D104" s="660"/>
      <c r="E104" s="645"/>
      <c r="F104" s="645"/>
      <c r="G104" s="645"/>
      <c r="H104" s="645"/>
      <c r="I104" s="645"/>
      <c r="J104" s="645"/>
      <c r="K104" s="645"/>
      <c r="L104" s="645"/>
      <c r="M104" s="645"/>
      <c r="N104" s="644"/>
      <c r="O104" s="650"/>
      <c r="P104" s="393"/>
      <c r="Q104" s="105"/>
      <c r="R104" s="105"/>
      <c r="S104" s="105"/>
      <c r="T104" s="105"/>
      <c r="U104" s="105"/>
      <c r="V104" s="646"/>
      <c r="W104" s="127"/>
      <c r="X104" s="121"/>
      <c r="Y104" s="647"/>
      <c r="Z104" s="105"/>
      <c r="AA104" s="648"/>
      <c r="AB104" s="105"/>
      <c r="AC104" s="105"/>
    </row>
    <row r="105" spans="1:29" ht="13.5" customHeight="1">
      <c r="A105" s="163"/>
      <c r="B105" s="127"/>
      <c r="C105" s="644"/>
      <c r="D105" s="660"/>
      <c r="E105" s="645"/>
      <c r="F105" s="645"/>
      <c r="G105" s="645"/>
      <c r="H105" s="645"/>
      <c r="I105" s="645"/>
      <c r="J105" s="645"/>
      <c r="K105" s="645"/>
      <c r="L105" s="645"/>
      <c r="M105" s="645"/>
      <c r="N105" s="644"/>
      <c r="O105" s="650"/>
      <c r="P105" s="393"/>
      <c r="Q105" s="105"/>
      <c r="R105" s="105"/>
      <c r="S105" s="105"/>
      <c r="T105" s="105"/>
      <c r="U105" s="105"/>
      <c r="V105" s="646"/>
      <c r="W105" s="127"/>
      <c r="X105" s="121"/>
      <c r="Y105" s="647"/>
      <c r="Z105" s="105"/>
      <c r="AA105" s="648"/>
      <c r="AB105" s="105"/>
      <c r="AC105" s="105"/>
    </row>
    <row r="106" spans="1:29" ht="12.75" customHeight="1">
      <c r="A106" s="163"/>
      <c r="B106" s="127"/>
      <c r="C106" s="644"/>
      <c r="D106" s="660"/>
      <c r="E106" s="645"/>
      <c r="F106" s="645"/>
      <c r="G106" s="645"/>
      <c r="H106" s="645"/>
      <c r="I106" s="645"/>
      <c r="J106" s="645"/>
      <c r="K106" s="645"/>
      <c r="L106" s="645"/>
      <c r="M106" s="645"/>
      <c r="N106" s="644"/>
      <c r="O106" s="650"/>
      <c r="P106" s="393"/>
      <c r="Q106" s="105"/>
      <c r="R106" s="105"/>
      <c r="S106" s="105"/>
      <c r="T106" s="105"/>
      <c r="U106" s="105"/>
      <c r="V106" s="646"/>
      <c r="W106" s="127"/>
      <c r="X106" s="121"/>
      <c r="Y106" s="647"/>
      <c r="Z106" s="105"/>
      <c r="AA106" s="648"/>
      <c r="AB106" s="105"/>
      <c r="AC106" s="105"/>
    </row>
    <row r="107" spans="1:29">
      <c r="A107" s="163"/>
      <c r="B107" s="127"/>
      <c r="C107" s="644"/>
      <c r="D107" s="660"/>
      <c r="E107" s="645"/>
      <c r="F107" s="645"/>
      <c r="G107" s="645"/>
      <c r="H107" s="645"/>
      <c r="I107" s="645"/>
      <c r="J107" s="645"/>
      <c r="K107" s="645"/>
      <c r="L107" s="645"/>
      <c r="M107" s="645"/>
      <c r="N107" s="644"/>
      <c r="O107" s="650"/>
      <c r="P107" s="393"/>
      <c r="Q107" s="105"/>
      <c r="R107" s="105"/>
      <c r="S107" s="105"/>
      <c r="T107" s="105"/>
      <c r="U107" s="105"/>
      <c r="V107" s="646"/>
      <c r="W107" s="127"/>
      <c r="X107" s="121"/>
      <c r="Y107" s="647"/>
      <c r="Z107" s="105"/>
      <c r="AA107" s="648"/>
      <c r="AB107" s="105"/>
      <c r="AC107" s="105"/>
    </row>
    <row r="108" spans="1:29">
      <c r="A108" s="163"/>
      <c r="B108" s="127"/>
      <c r="C108" s="644"/>
      <c r="D108" s="660"/>
      <c r="E108" s="645"/>
      <c r="F108" s="645"/>
      <c r="G108" s="645"/>
      <c r="H108" s="645"/>
      <c r="I108" s="645"/>
      <c r="J108" s="645"/>
      <c r="K108" s="645"/>
      <c r="L108" s="645"/>
      <c r="M108" s="645"/>
      <c r="N108" s="644"/>
      <c r="O108" s="650"/>
      <c r="P108" s="393"/>
      <c r="Q108" s="105"/>
      <c r="R108" s="105"/>
      <c r="S108" s="105"/>
      <c r="T108" s="105"/>
      <c r="U108" s="105"/>
      <c r="V108" s="646"/>
      <c r="W108" s="127"/>
      <c r="X108" s="121"/>
      <c r="Y108" s="647"/>
      <c r="Z108" s="105"/>
      <c r="AA108" s="648"/>
      <c r="AB108" s="105"/>
      <c r="AC108" s="105"/>
    </row>
    <row r="109" spans="1:29">
      <c r="A109" s="163"/>
      <c r="B109" s="127"/>
      <c r="C109" s="644"/>
      <c r="D109" s="660"/>
      <c r="E109" s="645"/>
      <c r="F109" s="645"/>
      <c r="G109" s="645"/>
      <c r="H109" s="645"/>
      <c r="I109" s="645"/>
      <c r="J109" s="645"/>
      <c r="K109" s="645"/>
      <c r="L109" s="645"/>
      <c r="M109" s="645"/>
      <c r="N109" s="644"/>
      <c r="O109" s="650"/>
      <c r="P109" s="393"/>
      <c r="Q109" s="105"/>
      <c r="R109" s="105"/>
      <c r="S109" s="105"/>
      <c r="T109" s="105"/>
      <c r="U109" s="105"/>
      <c r="V109" s="646"/>
      <c r="W109" s="127"/>
      <c r="X109" s="121"/>
      <c r="Y109" s="647"/>
      <c r="Z109" s="105"/>
      <c r="AA109" s="651"/>
      <c r="AB109" s="105"/>
      <c r="AC109" s="105"/>
    </row>
    <row r="110" spans="1:29" ht="12.75" customHeight="1">
      <c r="A110" s="163"/>
      <c r="B110" s="127"/>
      <c r="C110" s="644"/>
      <c r="D110" s="663"/>
      <c r="E110" s="655"/>
      <c r="F110" s="656"/>
      <c r="G110" s="645"/>
      <c r="H110" s="645"/>
      <c r="I110" s="645"/>
      <c r="J110" s="645"/>
      <c r="K110" s="655"/>
      <c r="L110" s="655"/>
      <c r="M110" s="645"/>
      <c r="N110" s="649"/>
      <c r="O110" s="650"/>
      <c r="P110" s="393"/>
      <c r="Q110" s="105"/>
      <c r="R110" s="105"/>
      <c r="S110" s="105"/>
      <c r="T110" s="105"/>
      <c r="U110" s="105"/>
      <c r="V110" s="646"/>
      <c r="W110" s="127"/>
      <c r="X110" s="121"/>
      <c r="Y110" s="647"/>
      <c r="Z110" s="105"/>
      <c r="AA110" s="657"/>
      <c r="AB110" s="105"/>
      <c r="AC110" s="105"/>
    </row>
    <row r="111" spans="1:29" ht="12.75" customHeight="1">
      <c r="A111" s="163"/>
      <c r="B111" s="127"/>
      <c r="C111" s="644"/>
      <c r="D111" s="663"/>
      <c r="E111" s="655"/>
      <c r="F111" s="656"/>
      <c r="G111" s="645"/>
      <c r="H111" s="645"/>
      <c r="I111" s="645"/>
      <c r="J111" s="645"/>
      <c r="K111" s="655"/>
      <c r="L111" s="655"/>
      <c r="M111" s="645"/>
      <c r="N111" s="644"/>
      <c r="O111" s="650"/>
      <c r="P111" s="393"/>
      <c r="Q111" s="105"/>
      <c r="R111" s="105"/>
      <c r="S111" s="105"/>
      <c r="T111" s="105"/>
      <c r="U111" s="105"/>
      <c r="V111" s="646"/>
      <c r="W111" s="127"/>
      <c r="X111" s="121"/>
      <c r="Y111" s="647"/>
      <c r="Z111" s="105"/>
      <c r="AA111" s="648"/>
      <c r="AB111" s="105"/>
      <c r="AC111" s="105"/>
    </row>
    <row r="112" spans="1:29" ht="11.25" customHeight="1">
      <c r="A112" s="163"/>
      <c r="B112" s="127"/>
      <c r="C112" s="644"/>
      <c r="D112" s="663"/>
      <c r="E112" s="655"/>
      <c r="F112" s="656"/>
      <c r="G112" s="645"/>
      <c r="H112" s="645"/>
      <c r="I112" s="645"/>
      <c r="J112" s="645"/>
      <c r="K112" s="655"/>
      <c r="L112" s="655"/>
      <c r="M112" s="645"/>
      <c r="N112" s="644"/>
      <c r="O112" s="650"/>
      <c r="P112" s="393"/>
      <c r="Q112" s="105"/>
      <c r="R112" s="105"/>
      <c r="S112" s="105"/>
      <c r="T112" s="105"/>
      <c r="U112" s="105"/>
      <c r="V112" s="646"/>
      <c r="W112" s="127"/>
      <c r="X112" s="121"/>
      <c r="Y112" s="647"/>
      <c r="Z112" s="105"/>
      <c r="AA112" s="648"/>
      <c r="AB112" s="105"/>
      <c r="AC112" s="105"/>
    </row>
    <row r="113" spans="1:29" ht="12.75" customHeight="1">
      <c r="A113" s="163"/>
      <c r="B113" s="127"/>
      <c r="C113" s="644"/>
      <c r="D113" s="663"/>
      <c r="E113" s="655"/>
      <c r="F113" s="656"/>
      <c r="G113" s="645"/>
      <c r="H113" s="667"/>
      <c r="I113" s="645"/>
      <c r="J113" s="667"/>
      <c r="K113" s="660"/>
      <c r="L113" s="660"/>
      <c r="M113" s="645"/>
      <c r="N113" s="644"/>
      <c r="O113" s="650"/>
      <c r="P113" s="393"/>
      <c r="Q113" s="105"/>
      <c r="R113" s="105"/>
      <c r="S113" s="105"/>
      <c r="T113" s="105"/>
      <c r="U113" s="105"/>
      <c r="V113" s="646"/>
      <c r="W113" s="127"/>
      <c r="X113" s="121"/>
      <c r="Y113" s="647"/>
      <c r="Z113" s="105"/>
      <c r="AA113" s="653"/>
      <c r="AB113" s="105"/>
      <c r="AC113" s="105"/>
    </row>
    <row r="114" spans="1:29" ht="13.5" customHeight="1">
      <c r="A114" s="163"/>
      <c r="B114" s="127"/>
      <c r="C114" s="644"/>
      <c r="D114" s="663"/>
      <c r="E114" s="660"/>
      <c r="F114" s="656"/>
      <c r="G114" s="645"/>
      <c r="H114" s="645"/>
      <c r="I114" s="645"/>
      <c r="J114" s="645"/>
      <c r="K114" s="660"/>
      <c r="L114" s="660"/>
      <c r="M114" s="645"/>
      <c r="N114" s="644"/>
      <c r="O114" s="650"/>
      <c r="P114" s="393"/>
      <c r="Q114" s="105"/>
      <c r="R114" s="105"/>
      <c r="S114" s="105"/>
      <c r="T114" s="105"/>
      <c r="U114" s="105"/>
      <c r="V114" s="646"/>
      <c r="W114" s="127"/>
      <c r="X114" s="121"/>
      <c r="Y114" s="647"/>
      <c r="Z114" s="105"/>
      <c r="AA114" s="648"/>
      <c r="AB114" s="105"/>
      <c r="AC114" s="105"/>
    </row>
    <row r="115" spans="1:29" ht="14.25" customHeight="1">
      <c r="A115" s="163"/>
      <c r="B115" s="127"/>
      <c r="C115" s="644"/>
      <c r="D115" s="663"/>
      <c r="E115" s="655"/>
      <c r="F115" s="656"/>
      <c r="G115" s="645"/>
      <c r="H115" s="645"/>
      <c r="I115" s="645"/>
      <c r="J115" s="645"/>
      <c r="K115" s="660"/>
      <c r="L115" s="655"/>
      <c r="M115" s="645"/>
      <c r="N115" s="644"/>
      <c r="O115" s="650"/>
      <c r="P115" s="393"/>
      <c r="Q115" s="105"/>
      <c r="R115" s="105"/>
      <c r="S115" s="105"/>
      <c r="T115" s="105"/>
      <c r="U115" s="105"/>
      <c r="V115" s="646"/>
      <c r="W115" s="127"/>
      <c r="X115" s="121"/>
      <c r="Y115" s="647"/>
      <c r="Z115" s="105"/>
      <c r="AA115" s="648"/>
      <c r="AB115" s="105"/>
      <c r="AC115" s="105"/>
    </row>
    <row r="116" spans="1:29">
      <c r="A116" s="163"/>
      <c r="B116" s="127"/>
      <c r="C116" s="644"/>
      <c r="D116" s="663"/>
      <c r="E116" s="660"/>
      <c r="F116" s="656"/>
      <c r="G116" s="645"/>
      <c r="H116" s="645"/>
      <c r="I116" s="645"/>
      <c r="J116" s="645"/>
      <c r="K116" s="656"/>
      <c r="L116" s="656"/>
      <c r="M116" s="97"/>
      <c r="N116" s="644"/>
      <c r="O116" s="650"/>
      <c r="P116" s="393"/>
      <c r="Q116" s="105"/>
      <c r="R116" s="105"/>
      <c r="S116" s="105"/>
      <c r="T116" s="105"/>
      <c r="U116" s="105"/>
      <c r="V116" s="646"/>
      <c r="W116" s="127"/>
      <c r="X116" s="121"/>
      <c r="Y116" s="647"/>
      <c r="Z116" s="105"/>
      <c r="AA116" s="648"/>
      <c r="AB116" s="105"/>
      <c r="AC116" s="105"/>
    </row>
    <row r="117" spans="1:29" ht="14.25" customHeight="1">
      <c r="A117" s="163"/>
      <c r="B117" s="127"/>
      <c r="C117" s="644"/>
      <c r="D117" s="663"/>
      <c r="E117" s="660"/>
      <c r="F117" s="660"/>
      <c r="G117" s="645"/>
      <c r="H117" s="645"/>
      <c r="I117" s="645"/>
      <c r="J117" s="655"/>
      <c r="K117" s="667"/>
      <c r="L117" s="660"/>
      <c r="M117" s="656"/>
      <c r="N117" s="644"/>
      <c r="O117" s="650"/>
      <c r="P117" s="393"/>
      <c r="Q117" s="105"/>
      <c r="R117" s="105"/>
      <c r="S117" s="105"/>
      <c r="T117" s="105"/>
      <c r="U117" s="105"/>
      <c r="V117" s="646"/>
      <c r="W117" s="127"/>
      <c r="X117" s="121"/>
      <c r="Y117" s="647"/>
      <c r="Z117" s="105"/>
      <c r="AA117" s="648"/>
      <c r="AB117" s="105"/>
      <c r="AC117" s="105"/>
    </row>
    <row r="118" spans="1:29">
      <c r="A118" s="163"/>
      <c r="B118" s="127"/>
      <c r="C118" s="644"/>
      <c r="D118" s="663"/>
      <c r="E118" s="655"/>
      <c r="F118" s="656"/>
      <c r="G118" s="645"/>
      <c r="H118" s="645"/>
      <c r="I118" s="645"/>
      <c r="J118" s="645"/>
      <c r="K118" s="655"/>
      <c r="L118" s="655"/>
      <c r="M118" s="645"/>
      <c r="N118" s="644"/>
      <c r="O118" s="650"/>
      <c r="P118" s="393"/>
      <c r="Q118" s="105"/>
      <c r="R118" s="105"/>
      <c r="S118" s="105"/>
      <c r="T118" s="105"/>
      <c r="U118" s="105"/>
      <c r="V118" s="646"/>
      <c r="W118" s="127"/>
      <c r="X118" s="121"/>
      <c r="Y118" s="647"/>
      <c r="Z118" s="105"/>
      <c r="AA118" s="648"/>
      <c r="AB118" s="105"/>
      <c r="AC118" s="105"/>
    </row>
    <row r="119" spans="1:29" ht="11.25" customHeight="1">
      <c r="A119" s="163"/>
      <c r="B119" s="127"/>
      <c r="C119" s="644"/>
      <c r="D119" s="663"/>
      <c r="E119" s="660"/>
      <c r="F119" s="656"/>
      <c r="G119" s="645"/>
      <c r="H119" s="645"/>
      <c r="I119" s="645"/>
      <c r="J119" s="645"/>
      <c r="K119" s="656"/>
      <c r="L119" s="656"/>
      <c r="M119" s="645"/>
      <c r="N119" s="644"/>
      <c r="O119" s="658"/>
      <c r="P119" s="393"/>
      <c r="Q119" s="105"/>
      <c r="R119" s="105"/>
      <c r="S119" s="105"/>
      <c r="T119" s="105"/>
      <c r="U119" s="105"/>
      <c r="V119" s="646"/>
      <c r="W119" s="127"/>
      <c r="X119" s="121"/>
      <c r="Y119" s="647"/>
      <c r="Z119" s="105"/>
      <c r="AA119" s="659"/>
      <c r="AB119" s="105"/>
      <c r="AC119" s="105"/>
    </row>
    <row r="120" spans="1:29">
      <c r="A120" s="163"/>
      <c r="B120" s="127"/>
      <c r="C120" s="644"/>
      <c r="D120" s="663"/>
      <c r="E120" s="655"/>
      <c r="F120" s="656"/>
      <c r="G120" s="645"/>
      <c r="H120" s="645"/>
      <c r="I120" s="645"/>
      <c r="J120" s="645"/>
      <c r="K120" s="656"/>
      <c r="L120" s="656"/>
      <c r="M120" s="645"/>
      <c r="N120" s="644"/>
      <c r="O120" s="650"/>
      <c r="P120" s="393"/>
      <c r="Q120" s="105"/>
      <c r="R120" s="105"/>
      <c r="S120" s="105"/>
      <c r="T120" s="105"/>
      <c r="U120" s="105"/>
      <c r="V120" s="646"/>
      <c r="W120" s="127"/>
      <c r="X120" s="121"/>
      <c r="Y120" s="647"/>
      <c r="Z120" s="105"/>
      <c r="AA120" s="648"/>
      <c r="AB120" s="105"/>
      <c r="AC120" s="105"/>
    </row>
    <row r="121" spans="1:29">
      <c r="A121" s="163"/>
      <c r="B121" s="127"/>
      <c r="C121" s="644"/>
      <c r="D121" s="663"/>
      <c r="E121" s="656"/>
      <c r="F121" s="660"/>
      <c r="G121" s="645"/>
      <c r="H121" s="645"/>
      <c r="I121" s="645"/>
      <c r="J121" s="645"/>
      <c r="K121" s="667"/>
      <c r="L121" s="660"/>
      <c r="M121" s="645"/>
      <c r="N121" s="644"/>
      <c r="O121" s="658"/>
      <c r="P121" s="393"/>
      <c r="Q121" s="105"/>
      <c r="R121" s="105"/>
      <c r="S121" s="105"/>
      <c r="T121" s="105"/>
      <c r="U121" s="105"/>
      <c r="V121" s="646"/>
      <c r="W121" s="127"/>
      <c r="X121" s="121"/>
      <c r="Y121" s="647"/>
      <c r="Z121" s="105"/>
      <c r="AA121" s="659"/>
      <c r="AB121" s="105"/>
      <c r="AC121" s="105"/>
    </row>
    <row r="122" spans="1:29" hidden="1">
      <c r="A122" s="163"/>
      <c r="B122" s="127"/>
      <c r="C122" s="644"/>
      <c r="D122" s="663"/>
      <c r="E122" s="660"/>
      <c r="F122" s="656"/>
      <c r="G122" s="645"/>
      <c r="H122" s="645"/>
      <c r="I122" s="645"/>
      <c r="J122" s="645"/>
      <c r="K122" s="655"/>
      <c r="L122" s="655"/>
      <c r="M122" s="645"/>
      <c r="N122" s="644"/>
      <c r="O122" s="650"/>
      <c r="P122" s="393"/>
      <c r="Q122" s="105"/>
      <c r="R122" s="105"/>
      <c r="S122" s="105"/>
      <c r="T122" s="105"/>
      <c r="U122" s="105"/>
      <c r="V122" s="646"/>
      <c r="W122" s="127"/>
      <c r="X122" s="121"/>
      <c r="Y122" s="647"/>
      <c r="Z122" s="105"/>
      <c r="AA122" s="653"/>
      <c r="AB122" s="105"/>
      <c r="AC122" s="105"/>
    </row>
    <row r="123" spans="1:29">
      <c r="A123" s="163"/>
      <c r="B123" s="100"/>
      <c r="C123" s="644"/>
      <c r="D123" s="663"/>
      <c r="E123" s="656"/>
      <c r="F123" s="656"/>
      <c r="G123" s="645"/>
      <c r="H123" s="645"/>
      <c r="I123" s="645"/>
      <c r="J123" s="645"/>
      <c r="K123" s="660"/>
      <c r="L123" s="660"/>
      <c r="M123" s="645"/>
      <c r="N123" s="644"/>
      <c r="O123" s="650"/>
      <c r="P123" s="393"/>
      <c r="Q123" s="105"/>
      <c r="R123" s="105"/>
      <c r="S123" s="105"/>
      <c r="T123" s="105"/>
      <c r="U123" s="105"/>
      <c r="V123" s="646"/>
      <c r="W123" s="127"/>
      <c r="X123" s="121"/>
      <c r="Y123" s="647"/>
      <c r="Z123" s="105"/>
      <c r="AA123" s="648"/>
      <c r="AB123" s="105"/>
      <c r="AC123" s="105"/>
    </row>
    <row r="124" spans="1:29">
      <c r="A124" s="163"/>
      <c r="B124" s="127"/>
      <c r="C124" s="644"/>
      <c r="D124" s="663"/>
      <c r="E124" s="655"/>
      <c r="F124" s="656"/>
      <c r="G124" s="667"/>
      <c r="H124" s="645"/>
      <c r="I124" s="645"/>
      <c r="J124" s="645"/>
      <c r="K124" s="655"/>
      <c r="L124" s="656"/>
      <c r="M124" s="645"/>
      <c r="N124" s="649"/>
      <c r="O124" s="658"/>
      <c r="P124" s="393"/>
      <c r="Q124" s="105"/>
      <c r="R124" s="105"/>
      <c r="S124" s="105"/>
      <c r="T124" s="105"/>
      <c r="U124" s="105"/>
      <c r="V124" s="646"/>
      <c r="W124" s="127"/>
      <c r="X124" s="121"/>
      <c r="Y124" s="647"/>
      <c r="Z124" s="105"/>
      <c r="AA124" s="659"/>
      <c r="AB124" s="105"/>
      <c r="AC124" s="105"/>
    </row>
    <row r="125" spans="1:29">
      <c r="A125" s="163"/>
      <c r="B125" s="127"/>
      <c r="C125" s="644"/>
      <c r="D125" s="663"/>
      <c r="E125" s="667"/>
      <c r="F125" s="667"/>
      <c r="G125" s="645"/>
      <c r="H125" s="645"/>
      <c r="I125" s="645"/>
      <c r="J125" s="645"/>
      <c r="K125" s="668"/>
      <c r="L125" s="667"/>
      <c r="M125" s="645"/>
      <c r="N125" s="649"/>
      <c r="O125" s="650"/>
      <c r="P125" s="393"/>
      <c r="Q125" s="105"/>
      <c r="R125" s="105"/>
      <c r="S125" s="105"/>
      <c r="T125" s="105"/>
      <c r="U125" s="105"/>
      <c r="V125" s="646"/>
      <c r="W125" s="127"/>
      <c r="X125" s="121"/>
      <c r="Y125" s="647"/>
      <c r="Z125" s="105"/>
      <c r="AA125" s="662"/>
      <c r="AB125" s="105"/>
      <c r="AC125" s="105"/>
    </row>
    <row r="126" spans="1:29">
      <c r="A126" s="163"/>
      <c r="B126" s="127"/>
      <c r="C126" s="644"/>
      <c r="D126" s="663"/>
      <c r="E126" s="159"/>
      <c r="F126" s="159"/>
      <c r="G126" s="159"/>
      <c r="H126" s="159"/>
      <c r="I126" s="159"/>
      <c r="J126" s="159"/>
      <c r="K126" s="159"/>
      <c r="L126" s="159"/>
      <c r="M126" s="159"/>
      <c r="N126" s="649"/>
      <c r="O126" s="650"/>
      <c r="P126" s="393"/>
      <c r="Q126" s="105"/>
      <c r="R126" s="105"/>
      <c r="S126" s="105"/>
      <c r="T126" s="105"/>
      <c r="U126" s="105"/>
      <c r="V126" s="646"/>
      <c r="W126" s="127"/>
      <c r="X126" s="121"/>
      <c r="Y126" s="647"/>
      <c r="Z126" s="105"/>
      <c r="AA126" s="648"/>
      <c r="AB126" s="105"/>
      <c r="AC126" s="105"/>
    </row>
    <row r="127" spans="1:29" ht="11.25" customHeight="1">
      <c r="A127" s="163"/>
      <c r="B127" s="127"/>
      <c r="C127" s="644"/>
      <c r="D127" s="663"/>
      <c r="E127" s="159"/>
      <c r="F127" s="159"/>
      <c r="G127" s="159"/>
      <c r="H127" s="159"/>
      <c r="I127" s="159"/>
      <c r="J127" s="159"/>
      <c r="K127" s="159"/>
      <c r="L127" s="159"/>
      <c r="M127" s="159"/>
      <c r="N127" s="649"/>
      <c r="O127" s="650"/>
      <c r="P127" s="393"/>
      <c r="Q127" s="105"/>
      <c r="R127" s="105"/>
      <c r="S127" s="105"/>
      <c r="T127" s="105"/>
      <c r="U127" s="105"/>
      <c r="V127" s="646"/>
      <c r="W127" s="127"/>
      <c r="X127" s="121"/>
      <c r="Y127" s="647"/>
      <c r="Z127" s="105"/>
      <c r="AA127" s="648"/>
      <c r="AB127" s="105"/>
      <c r="AC127" s="105"/>
    </row>
    <row r="128" spans="1:29" ht="12.75" customHeight="1">
      <c r="A128" s="163"/>
      <c r="B128" s="127"/>
      <c r="C128" s="644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649"/>
      <c r="O128" s="650"/>
      <c r="P128" s="393"/>
      <c r="Q128" s="105"/>
      <c r="R128" s="105"/>
      <c r="S128" s="105"/>
      <c r="T128" s="105"/>
      <c r="U128" s="105"/>
      <c r="V128" s="646"/>
      <c r="W128" s="127"/>
      <c r="X128" s="121"/>
      <c r="Y128" s="647"/>
      <c r="Z128" s="105"/>
      <c r="AA128" s="648"/>
      <c r="AB128" s="105"/>
      <c r="AC128" s="105"/>
    </row>
    <row r="129" spans="1:29" ht="11.25" customHeight="1">
      <c r="A129" s="163"/>
      <c r="B129" s="127"/>
      <c r="C129" s="644"/>
      <c r="D129" s="159"/>
      <c r="E129" s="159"/>
      <c r="F129" s="159"/>
      <c r="G129" s="159"/>
      <c r="H129" s="159"/>
      <c r="I129" s="159"/>
      <c r="J129" s="664"/>
      <c r="K129" s="159"/>
      <c r="L129" s="159"/>
      <c r="M129" s="159"/>
      <c r="N129" s="652"/>
      <c r="O129" s="650"/>
      <c r="P129" s="393"/>
      <c r="Q129" s="105"/>
      <c r="R129" s="105"/>
      <c r="S129" s="105"/>
      <c r="T129" s="105"/>
      <c r="U129" s="105"/>
      <c r="V129" s="665"/>
      <c r="W129" s="127"/>
      <c r="X129" s="666"/>
      <c r="Y129" s="647"/>
      <c r="Z129" s="105"/>
      <c r="AA129" s="648"/>
      <c r="AB129" s="105"/>
      <c r="AC129" s="105"/>
    </row>
    <row r="130" spans="1:29">
      <c r="A130" s="216"/>
      <c r="B130" s="105"/>
      <c r="C130" s="216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213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</row>
    <row r="131" spans="1:29">
      <c r="A131" s="105"/>
      <c r="B131" s="127"/>
      <c r="C131" s="393"/>
      <c r="D131" s="220"/>
      <c r="E131" s="220"/>
      <c r="F131" s="220"/>
      <c r="G131" s="220"/>
      <c r="H131" s="220"/>
      <c r="I131" s="220"/>
      <c r="J131" s="220"/>
      <c r="K131" s="220"/>
      <c r="L131" s="127"/>
      <c r="M131" s="127"/>
      <c r="N131" s="97"/>
      <c r="O131" s="97"/>
      <c r="P131" s="127"/>
      <c r="Q131" s="393"/>
      <c r="R131" s="105"/>
      <c r="S131" s="393"/>
      <c r="T131" s="127"/>
      <c r="U131" s="105"/>
      <c r="V131" s="105"/>
      <c r="W131" s="105"/>
      <c r="X131" s="105"/>
      <c r="Y131" s="105"/>
      <c r="Z131" s="105"/>
      <c r="AA131" s="105"/>
      <c r="AB131" s="105"/>
      <c r="AC131" s="105"/>
    </row>
    <row r="132" spans="1:29">
      <c r="A132" s="105"/>
      <c r="B132" s="127"/>
      <c r="C132" s="97"/>
      <c r="D132" s="640"/>
      <c r="E132" s="220"/>
      <c r="F132" s="220"/>
      <c r="G132" s="220"/>
      <c r="H132" s="220"/>
      <c r="I132" s="220"/>
      <c r="J132" s="220"/>
      <c r="K132" s="220"/>
      <c r="L132" s="127"/>
      <c r="M132" s="127"/>
      <c r="N132" s="97"/>
      <c r="O132" s="97"/>
      <c r="P132" s="127"/>
      <c r="Q132" s="393"/>
      <c r="R132" s="105"/>
      <c r="S132" s="393"/>
      <c r="T132" s="127"/>
      <c r="U132" s="105"/>
      <c r="V132" s="105"/>
      <c r="W132" s="105"/>
      <c r="X132" s="105"/>
      <c r="Y132" s="105"/>
      <c r="Z132" s="105"/>
      <c r="AA132" s="105"/>
      <c r="AB132" s="105"/>
      <c r="AC132" s="105"/>
    </row>
    <row r="133" spans="1:29">
      <c r="A133" s="105"/>
      <c r="B133" s="393"/>
      <c r="C133" s="393"/>
      <c r="D133" s="220"/>
      <c r="E133" s="220"/>
      <c r="F133" s="220"/>
      <c r="G133" s="220"/>
      <c r="H133" s="105"/>
      <c r="I133" s="105"/>
      <c r="J133" s="220"/>
      <c r="K133" s="103"/>
      <c r="L133" s="127"/>
      <c r="M133" s="127"/>
      <c r="N133" s="97"/>
      <c r="O133" s="97"/>
      <c r="P133" s="393"/>
      <c r="Q133" s="393"/>
      <c r="R133" s="105"/>
      <c r="S133" s="393"/>
      <c r="T133" s="127"/>
      <c r="U133" s="105"/>
      <c r="V133" s="105"/>
      <c r="W133" s="105"/>
      <c r="X133" s="105"/>
      <c r="Y133" s="105"/>
      <c r="Z133" s="105"/>
      <c r="AA133" s="641"/>
      <c r="AB133" s="105"/>
      <c r="AC133" s="105"/>
    </row>
    <row r="134" spans="1:29">
      <c r="A134" s="105"/>
      <c r="B134" s="127"/>
      <c r="C134" s="127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97"/>
      <c r="O134" s="97"/>
      <c r="P134" s="393"/>
      <c r="Q134" s="393"/>
      <c r="R134" s="105"/>
      <c r="S134" s="393"/>
      <c r="T134" s="127"/>
      <c r="U134" s="105"/>
      <c r="V134" s="105"/>
      <c r="W134" s="105"/>
      <c r="X134" s="105"/>
      <c r="Y134" s="361"/>
      <c r="Z134" s="105"/>
      <c r="AA134" s="641"/>
      <c r="AB134" s="105"/>
      <c r="AC134" s="105"/>
    </row>
    <row r="135" spans="1:29">
      <c r="A135" s="105"/>
      <c r="B135" s="393"/>
      <c r="C135" s="105"/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97"/>
      <c r="O135" s="97"/>
      <c r="P135" s="127"/>
      <c r="Q135" s="393"/>
      <c r="R135" s="105"/>
      <c r="S135" s="393"/>
      <c r="T135" s="127"/>
      <c r="U135" s="105"/>
      <c r="V135" s="105"/>
      <c r="W135" s="105"/>
      <c r="X135" s="105"/>
      <c r="Y135" s="361"/>
      <c r="Z135" s="105"/>
      <c r="AA135" s="642"/>
      <c r="AB135" s="105"/>
      <c r="AC135" s="105"/>
    </row>
    <row r="136" spans="1:29">
      <c r="A136" s="105"/>
      <c r="B136" s="127"/>
      <c r="C136" s="220"/>
      <c r="D136" s="127"/>
      <c r="E136" s="127"/>
      <c r="F136" s="127"/>
      <c r="G136" s="127"/>
      <c r="H136" s="100"/>
      <c r="I136" s="127"/>
      <c r="J136" s="127"/>
      <c r="K136" s="127"/>
      <c r="L136" s="127"/>
      <c r="M136" s="100"/>
      <c r="N136" s="97"/>
      <c r="O136" s="97"/>
      <c r="P136" s="220"/>
      <c r="Q136" s="393"/>
      <c r="R136" s="127"/>
      <c r="S136" s="393"/>
      <c r="T136" s="127"/>
      <c r="U136" s="105"/>
      <c r="V136" s="294"/>
      <c r="W136" s="393"/>
      <c r="X136" s="163"/>
      <c r="Y136" s="643"/>
      <c r="Z136" s="105"/>
      <c r="AA136" s="642"/>
      <c r="AB136" s="105"/>
      <c r="AC136" s="105"/>
    </row>
    <row r="137" spans="1:29">
      <c r="A137" s="163"/>
      <c r="B137" s="127"/>
      <c r="C137" s="644"/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4"/>
      <c r="O137" s="393"/>
      <c r="P137" s="393"/>
      <c r="Q137" s="105"/>
      <c r="R137" s="534"/>
      <c r="S137" s="105"/>
      <c r="T137" s="105"/>
      <c r="U137" s="105"/>
      <c r="V137" s="646"/>
      <c r="W137" s="127"/>
      <c r="X137" s="121"/>
      <c r="Y137" s="647"/>
      <c r="Z137" s="105"/>
      <c r="AA137" s="648"/>
      <c r="AB137" s="105"/>
      <c r="AC137" s="105"/>
    </row>
    <row r="138" spans="1:29">
      <c r="A138" s="163"/>
      <c r="B138" s="127"/>
      <c r="C138" s="644"/>
      <c r="D138" s="645"/>
      <c r="E138" s="645"/>
      <c r="F138" s="645"/>
      <c r="G138" s="645"/>
      <c r="H138" s="645"/>
      <c r="I138" s="645"/>
      <c r="J138" s="645"/>
      <c r="K138" s="645"/>
      <c r="L138" s="645"/>
      <c r="M138" s="645"/>
      <c r="N138" s="649"/>
      <c r="O138" s="650"/>
      <c r="P138" s="393"/>
      <c r="Q138" s="105"/>
      <c r="R138" s="105"/>
      <c r="S138" s="105"/>
      <c r="T138" s="105"/>
      <c r="U138" s="105"/>
      <c r="V138" s="646"/>
      <c r="W138" s="127"/>
      <c r="X138" s="121"/>
      <c r="Y138" s="647"/>
      <c r="Z138" s="105"/>
      <c r="AA138" s="648"/>
      <c r="AB138" s="105"/>
      <c r="AC138" s="105"/>
    </row>
    <row r="139" spans="1:29">
      <c r="A139" s="163"/>
      <c r="B139" s="127"/>
      <c r="C139" s="644"/>
      <c r="D139" s="645"/>
      <c r="E139" s="645"/>
      <c r="F139" s="645"/>
      <c r="G139" s="660"/>
      <c r="H139" s="645"/>
      <c r="I139" s="645"/>
      <c r="J139" s="660"/>
      <c r="K139" s="645"/>
      <c r="L139" s="645"/>
      <c r="M139" s="645"/>
      <c r="N139" s="644"/>
      <c r="O139" s="650"/>
      <c r="P139" s="393"/>
      <c r="Q139" s="105"/>
      <c r="R139" s="105"/>
      <c r="S139" s="105"/>
      <c r="T139" s="105"/>
      <c r="U139" s="105"/>
      <c r="V139" s="646"/>
      <c r="W139" s="127"/>
      <c r="X139" s="121"/>
      <c r="Y139" s="647"/>
      <c r="Z139" s="105"/>
      <c r="AA139" s="651"/>
      <c r="AB139" s="105"/>
      <c r="AC139" s="105"/>
    </row>
    <row r="140" spans="1:29">
      <c r="A140" s="163"/>
      <c r="B140" s="127"/>
      <c r="C140" s="644"/>
      <c r="D140" s="645"/>
      <c r="E140" s="645"/>
      <c r="F140" s="645"/>
      <c r="G140" s="645"/>
      <c r="H140" s="645"/>
      <c r="I140" s="645"/>
      <c r="J140" s="645"/>
      <c r="K140" s="645"/>
      <c r="L140" s="645"/>
      <c r="M140" s="660"/>
      <c r="N140" s="652"/>
      <c r="O140" s="650"/>
      <c r="P140" s="393"/>
      <c r="Q140" s="105"/>
      <c r="R140" s="105"/>
      <c r="S140" s="105"/>
      <c r="T140" s="105"/>
      <c r="U140" s="105"/>
      <c r="V140" s="646"/>
      <c r="W140" s="127"/>
      <c r="X140" s="121"/>
      <c r="Y140" s="647"/>
      <c r="Z140" s="105"/>
      <c r="AA140" s="648"/>
      <c r="AB140" s="105"/>
      <c r="AC140" s="105"/>
    </row>
    <row r="141" spans="1:29">
      <c r="A141" s="163"/>
      <c r="B141" s="127"/>
      <c r="C141" s="644"/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4"/>
      <c r="O141" s="650"/>
      <c r="P141" s="393"/>
      <c r="Q141" s="105"/>
      <c r="R141" s="105"/>
      <c r="S141" s="105"/>
      <c r="T141" s="105"/>
      <c r="U141" s="105"/>
      <c r="V141" s="646"/>
      <c r="W141" s="127"/>
      <c r="X141" s="121"/>
      <c r="Y141" s="647"/>
      <c r="Z141" s="105"/>
      <c r="AA141" s="653"/>
      <c r="AB141" s="105"/>
      <c r="AC141" s="105"/>
    </row>
    <row r="142" spans="1:29">
      <c r="A142" s="163"/>
      <c r="B142" s="127"/>
      <c r="C142" s="644"/>
      <c r="D142" s="645"/>
      <c r="E142" s="645"/>
      <c r="F142" s="645"/>
      <c r="G142" s="645"/>
      <c r="H142" s="645"/>
      <c r="I142" s="645"/>
      <c r="J142" s="645"/>
      <c r="K142" s="645"/>
      <c r="L142" s="645"/>
      <c r="M142" s="645"/>
      <c r="N142" s="644"/>
      <c r="O142" s="650"/>
      <c r="P142" s="393"/>
      <c r="Q142" s="105"/>
      <c r="R142" s="105"/>
      <c r="S142" s="105"/>
      <c r="T142" s="105"/>
      <c r="U142" s="105"/>
      <c r="V142" s="646"/>
      <c r="W142" s="127"/>
      <c r="X142" s="121"/>
      <c r="Y142" s="647"/>
      <c r="Z142" s="105"/>
      <c r="AA142" s="651"/>
      <c r="AB142" s="105"/>
      <c r="AC142" s="105"/>
    </row>
    <row r="143" spans="1:29">
      <c r="A143" s="163"/>
      <c r="B143" s="127"/>
      <c r="C143" s="644"/>
      <c r="D143" s="645"/>
      <c r="E143" s="645"/>
      <c r="F143" s="97"/>
      <c r="G143" s="655"/>
      <c r="H143" s="660"/>
      <c r="I143" s="645"/>
      <c r="J143" s="645"/>
      <c r="K143" s="645"/>
      <c r="L143" s="645"/>
      <c r="M143" s="645"/>
      <c r="N143" s="654"/>
      <c r="O143" s="650"/>
      <c r="P143" s="393"/>
      <c r="Q143" s="105"/>
      <c r="R143" s="105"/>
      <c r="S143" s="105"/>
      <c r="T143" s="105"/>
      <c r="U143" s="105"/>
      <c r="V143" s="646"/>
      <c r="W143" s="127"/>
      <c r="X143" s="121"/>
      <c r="Y143" s="647"/>
      <c r="Z143" s="105"/>
      <c r="AA143" s="653"/>
      <c r="AB143" s="105"/>
      <c r="AC143" s="105"/>
    </row>
    <row r="144" spans="1:29">
      <c r="A144" s="163"/>
      <c r="B144" s="127"/>
      <c r="C144" s="644"/>
      <c r="D144" s="531"/>
      <c r="E144" s="645"/>
      <c r="F144" s="645"/>
      <c r="G144" s="645"/>
      <c r="H144" s="645"/>
      <c r="I144" s="645"/>
      <c r="J144" s="645"/>
      <c r="K144" s="645"/>
      <c r="L144" s="645"/>
      <c r="M144" s="645"/>
      <c r="N144" s="644"/>
      <c r="O144" s="650"/>
      <c r="P144" s="393"/>
      <c r="Q144" s="105"/>
      <c r="R144" s="105"/>
      <c r="S144" s="105"/>
      <c r="T144" s="105"/>
      <c r="U144" s="105"/>
      <c r="V144" s="646"/>
      <c r="W144" s="127"/>
      <c r="X144" s="121"/>
      <c r="Y144" s="647"/>
      <c r="Z144" s="105"/>
      <c r="AA144" s="648"/>
      <c r="AB144" s="105"/>
      <c r="AC144" s="105"/>
    </row>
    <row r="145" spans="1:29">
      <c r="A145" s="163"/>
      <c r="B145" s="127"/>
      <c r="C145" s="644"/>
      <c r="D145" s="531"/>
      <c r="E145" s="645"/>
      <c r="F145" s="645"/>
      <c r="G145" s="645"/>
      <c r="H145" s="645"/>
      <c r="I145" s="645"/>
      <c r="J145" s="645"/>
      <c r="K145" s="645"/>
      <c r="L145" s="645"/>
      <c r="M145" s="645"/>
      <c r="N145" s="644"/>
      <c r="O145" s="650"/>
      <c r="P145" s="393"/>
      <c r="Q145" s="105"/>
      <c r="R145" s="105"/>
      <c r="S145" s="105"/>
      <c r="T145" s="105"/>
      <c r="U145" s="105"/>
      <c r="V145" s="646"/>
      <c r="W145" s="127"/>
      <c r="X145" s="121"/>
      <c r="Y145" s="647"/>
      <c r="Z145" s="105"/>
      <c r="AA145" s="648"/>
      <c r="AB145" s="105"/>
      <c r="AC145" s="105"/>
    </row>
    <row r="146" spans="1:29">
      <c r="A146" s="163"/>
      <c r="B146" s="127"/>
      <c r="C146" s="644"/>
      <c r="D146" s="531"/>
      <c r="E146" s="645"/>
      <c r="F146" s="645"/>
      <c r="G146" s="645"/>
      <c r="H146" s="645"/>
      <c r="I146" s="645"/>
      <c r="J146" s="645"/>
      <c r="K146" s="645"/>
      <c r="L146" s="645"/>
      <c r="M146" s="645"/>
      <c r="N146" s="644"/>
      <c r="O146" s="650"/>
      <c r="P146" s="393"/>
      <c r="Q146" s="105"/>
      <c r="R146" s="105"/>
      <c r="S146" s="105"/>
      <c r="T146" s="105"/>
      <c r="U146" s="105"/>
      <c r="V146" s="646"/>
      <c r="W146" s="127"/>
      <c r="X146" s="121"/>
      <c r="Y146" s="647"/>
      <c r="Z146" s="105"/>
      <c r="AA146" s="648"/>
      <c r="AB146" s="105"/>
      <c r="AC146" s="105"/>
    </row>
    <row r="147" spans="1:29">
      <c r="A147" s="163"/>
      <c r="B147" s="127"/>
      <c r="C147" s="644"/>
      <c r="D147" s="531"/>
      <c r="E147" s="645"/>
      <c r="F147" s="645"/>
      <c r="G147" s="645"/>
      <c r="H147" s="645"/>
      <c r="I147" s="645"/>
      <c r="J147" s="645"/>
      <c r="K147" s="645"/>
      <c r="L147" s="645"/>
      <c r="M147" s="645"/>
      <c r="N147" s="644"/>
      <c r="O147" s="650"/>
      <c r="P147" s="393"/>
      <c r="Q147" s="105"/>
      <c r="R147" s="105"/>
      <c r="S147" s="105"/>
      <c r="T147" s="105"/>
      <c r="U147" s="105"/>
      <c r="V147" s="646"/>
      <c r="W147" s="127"/>
      <c r="X147" s="121"/>
      <c r="Y147" s="647"/>
      <c r="Z147" s="105"/>
      <c r="AA147" s="648"/>
      <c r="AB147" s="105"/>
      <c r="AC147" s="105"/>
    </row>
    <row r="148" spans="1:29">
      <c r="A148" s="163"/>
      <c r="B148" s="127"/>
      <c r="C148" s="644"/>
      <c r="D148" s="531"/>
      <c r="E148" s="645"/>
      <c r="F148" s="645"/>
      <c r="G148" s="645"/>
      <c r="H148" s="645"/>
      <c r="I148" s="645"/>
      <c r="J148" s="645"/>
      <c r="K148" s="645"/>
      <c r="L148" s="645"/>
      <c r="M148" s="645"/>
      <c r="N148" s="644"/>
      <c r="O148" s="650"/>
      <c r="P148" s="393"/>
      <c r="Q148" s="105"/>
      <c r="R148" s="105"/>
      <c r="S148" s="105"/>
      <c r="T148" s="105"/>
      <c r="U148" s="105"/>
      <c r="V148" s="646"/>
      <c r="W148" s="127"/>
      <c r="X148" s="121"/>
      <c r="Y148" s="647"/>
      <c r="Z148" s="105"/>
      <c r="AA148" s="648"/>
      <c r="AB148" s="105"/>
      <c r="AC148" s="105"/>
    </row>
    <row r="149" spans="1:29">
      <c r="A149" s="163"/>
      <c r="B149" s="127"/>
      <c r="C149" s="644"/>
      <c r="D149" s="531"/>
      <c r="E149" s="645"/>
      <c r="F149" s="645"/>
      <c r="G149" s="645"/>
      <c r="H149" s="645"/>
      <c r="I149" s="645"/>
      <c r="J149" s="645"/>
      <c r="K149" s="645"/>
      <c r="L149" s="645"/>
      <c r="M149" s="645"/>
      <c r="N149" s="644"/>
      <c r="O149" s="650"/>
      <c r="P149" s="393"/>
      <c r="Q149" s="105"/>
      <c r="R149" s="105"/>
      <c r="S149" s="105"/>
      <c r="T149" s="105"/>
      <c r="U149" s="105"/>
      <c r="V149" s="646"/>
      <c r="W149" s="127"/>
      <c r="X149" s="121"/>
      <c r="Y149" s="647"/>
      <c r="Z149" s="105"/>
      <c r="AA149" s="648"/>
      <c r="AB149" s="105"/>
      <c r="AC149" s="105"/>
    </row>
    <row r="150" spans="1:29" ht="13.5" customHeight="1">
      <c r="A150" s="163"/>
      <c r="B150" s="127"/>
      <c r="C150" s="644"/>
      <c r="D150" s="531"/>
      <c r="E150" s="645"/>
      <c r="F150" s="645"/>
      <c r="G150" s="645"/>
      <c r="H150" s="645"/>
      <c r="I150" s="645"/>
      <c r="J150" s="645"/>
      <c r="K150" s="645"/>
      <c r="L150" s="645"/>
      <c r="M150" s="645"/>
      <c r="N150" s="644"/>
      <c r="O150" s="650"/>
      <c r="P150" s="393"/>
      <c r="Q150" s="105"/>
      <c r="R150" s="105"/>
      <c r="S150" s="105"/>
      <c r="T150" s="105"/>
      <c r="U150" s="105"/>
      <c r="V150" s="646"/>
      <c r="W150" s="127"/>
      <c r="X150" s="121"/>
      <c r="Y150" s="647"/>
      <c r="Z150" s="105"/>
      <c r="AA150" s="648"/>
      <c r="AB150" s="105"/>
      <c r="AC150" s="105"/>
    </row>
    <row r="151" spans="1:29">
      <c r="A151" s="163"/>
      <c r="B151" s="127"/>
      <c r="C151" s="644"/>
      <c r="D151" s="531"/>
      <c r="E151" s="645"/>
      <c r="F151" s="645"/>
      <c r="G151" s="645"/>
      <c r="H151" s="645"/>
      <c r="I151" s="645"/>
      <c r="J151" s="645"/>
      <c r="K151" s="645"/>
      <c r="L151" s="645"/>
      <c r="M151" s="645"/>
      <c r="N151" s="644"/>
      <c r="O151" s="650"/>
      <c r="P151" s="393"/>
      <c r="Q151" s="105"/>
      <c r="R151" s="105"/>
      <c r="S151" s="105"/>
      <c r="T151" s="105"/>
      <c r="U151" s="105"/>
      <c r="V151" s="646"/>
      <c r="W151" s="127"/>
      <c r="X151" s="121"/>
      <c r="Y151" s="647"/>
      <c r="Z151" s="105"/>
      <c r="AA151" s="651"/>
      <c r="AB151" s="105"/>
      <c r="AC151" s="105"/>
    </row>
    <row r="152" spans="1:29" ht="12.75" customHeight="1">
      <c r="A152" s="163"/>
      <c r="B152" s="127"/>
      <c r="C152" s="644"/>
      <c r="D152" s="531"/>
      <c r="E152" s="655"/>
      <c r="F152" s="656"/>
      <c r="G152" s="645"/>
      <c r="H152" s="645"/>
      <c r="I152" s="645"/>
      <c r="J152" s="645"/>
      <c r="K152" s="655"/>
      <c r="L152" s="655"/>
      <c r="M152" s="645"/>
      <c r="N152" s="649"/>
      <c r="O152" s="650"/>
      <c r="P152" s="393"/>
      <c r="Q152" s="105"/>
      <c r="R152" s="105"/>
      <c r="S152" s="105"/>
      <c r="T152" s="105"/>
      <c r="U152" s="105"/>
      <c r="V152" s="646"/>
      <c r="W152" s="127"/>
      <c r="X152" s="121"/>
      <c r="Y152" s="647"/>
      <c r="Z152" s="105"/>
      <c r="AA152" s="657"/>
      <c r="AB152" s="105"/>
      <c r="AC152" s="105"/>
    </row>
    <row r="153" spans="1:29">
      <c r="A153" s="163"/>
      <c r="B153" s="127"/>
      <c r="C153" s="644"/>
      <c r="D153" s="531"/>
      <c r="E153" s="655"/>
      <c r="F153" s="656"/>
      <c r="G153" s="645"/>
      <c r="H153" s="645"/>
      <c r="I153" s="645"/>
      <c r="J153" s="645"/>
      <c r="K153" s="655"/>
      <c r="L153" s="655"/>
      <c r="M153" s="645"/>
      <c r="N153" s="644"/>
      <c r="O153" s="650"/>
      <c r="P153" s="393"/>
      <c r="Q153" s="105"/>
      <c r="R153" s="105"/>
      <c r="S153" s="105"/>
      <c r="T153" s="105"/>
      <c r="U153" s="105"/>
      <c r="V153" s="646"/>
      <c r="W153" s="127"/>
      <c r="X153" s="121"/>
      <c r="Y153" s="647"/>
      <c r="Z153" s="105"/>
      <c r="AA153" s="648"/>
      <c r="AB153" s="105"/>
      <c r="AC153" s="105"/>
    </row>
    <row r="154" spans="1:29" ht="12.75" customHeight="1">
      <c r="A154" s="163"/>
      <c r="B154" s="127"/>
      <c r="C154" s="644"/>
      <c r="D154" s="531"/>
      <c r="E154" s="655"/>
      <c r="F154" s="656"/>
      <c r="G154" s="645"/>
      <c r="H154" s="645"/>
      <c r="I154" s="645"/>
      <c r="J154" s="645"/>
      <c r="K154" s="655"/>
      <c r="L154" s="655"/>
      <c r="M154" s="645"/>
      <c r="N154" s="644"/>
      <c r="O154" s="650"/>
      <c r="P154" s="393"/>
      <c r="Q154" s="105"/>
      <c r="R154" s="105"/>
      <c r="S154" s="105"/>
      <c r="T154" s="105"/>
      <c r="U154" s="105"/>
      <c r="V154" s="646"/>
      <c r="W154" s="127"/>
      <c r="X154" s="121"/>
      <c r="Y154" s="647"/>
      <c r="Z154" s="105"/>
      <c r="AA154" s="648"/>
      <c r="AB154" s="105"/>
      <c r="AC154" s="105"/>
    </row>
    <row r="155" spans="1:29">
      <c r="A155" s="163"/>
      <c r="B155" s="127"/>
      <c r="C155" s="644"/>
      <c r="D155" s="669"/>
      <c r="E155" s="655"/>
      <c r="F155" s="656"/>
      <c r="G155" s="645"/>
      <c r="H155" s="667"/>
      <c r="I155" s="645"/>
      <c r="J155" s="667"/>
      <c r="K155" s="660"/>
      <c r="L155" s="660"/>
      <c r="M155" s="645"/>
      <c r="N155" s="644"/>
      <c r="O155" s="650"/>
      <c r="P155" s="393"/>
      <c r="Q155" s="105"/>
      <c r="R155" s="105"/>
      <c r="S155" s="105"/>
      <c r="T155" s="105"/>
      <c r="U155" s="105"/>
      <c r="V155" s="646"/>
      <c r="W155" s="127"/>
      <c r="X155" s="121"/>
      <c r="Y155" s="647"/>
      <c r="Z155" s="105"/>
      <c r="AA155" s="653"/>
      <c r="AB155" s="105"/>
      <c r="AC155" s="105"/>
    </row>
    <row r="156" spans="1:29">
      <c r="A156" s="163"/>
      <c r="B156" s="127"/>
      <c r="C156" s="644"/>
      <c r="D156" s="531"/>
      <c r="E156" s="660"/>
      <c r="F156" s="656"/>
      <c r="G156" s="645"/>
      <c r="H156" s="645"/>
      <c r="I156" s="645"/>
      <c r="J156" s="645"/>
      <c r="K156" s="660"/>
      <c r="L156" s="660"/>
      <c r="M156" s="645"/>
      <c r="N156" s="644"/>
      <c r="O156" s="650"/>
      <c r="P156" s="393"/>
      <c r="Q156" s="105"/>
      <c r="R156" s="105"/>
      <c r="S156" s="105"/>
      <c r="T156" s="105"/>
      <c r="U156" s="105"/>
      <c r="V156" s="646"/>
      <c r="W156" s="127"/>
      <c r="X156" s="121"/>
      <c r="Y156" s="647"/>
      <c r="Z156" s="105"/>
      <c r="AA156" s="648"/>
      <c r="AB156" s="105"/>
      <c r="AC156" s="105"/>
    </row>
    <row r="157" spans="1:29">
      <c r="A157" s="163"/>
      <c r="B157" s="127"/>
      <c r="C157" s="644"/>
      <c r="D157" s="531"/>
      <c r="E157" s="655"/>
      <c r="F157" s="656"/>
      <c r="G157" s="645"/>
      <c r="H157" s="645"/>
      <c r="I157" s="645"/>
      <c r="J157" s="645"/>
      <c r="K157" s="660"/>
      <c r="L157" s="655"/>
      <c r="M157" s="645"/>
      <c r="N157" s="644"/>
      <c r="O157" s="650"/>
      <c r="P157" s="393"/>
      <c r="Q157" s="105"/>
      <c r="R157" s="105"/>
      <c r="S157" s="105"/>
      <c r="T157" s="105"/>
      <c r="U157" s="105"/>
      <c r="V157" s="646"/>
      <c r="W157" s="127"/>
      <c r="X157" s="121"/>
      <c r="Y157" s="647"/>
      <c r="Z157" s="105"/>
      <c r="AA157" s="648"/>
      <c r="AB157" s="105"/>
      <c r="AC157" s="105"/>
    </row>
    <row r="158" spans="1:29">
      <c r="A158" s="163"/>
      <c r="B158" s="127"/>
      <c r="C158" s="644"/>
      <c r="D158" s="531"/>
      <c r="E158" s="660"/>
      <c r="F158" s="656"/>
      <c r="G158" s="645"/>
      <c r="H158" s="645"/>
      <c r="I158" s="645"/>
      <c r="J158" s="645"/>
      <c r="K158" s="656"/>
      <c r="L158" s="656"/>
      <c r="M158" s="97"/>
      <c r="N158" s="644"/>
      <c r="O158" s="650"/>
      <c r="P158" s="393"/>
      <c r="Q158" s="105"/>
      <c r="R158" s="105"/>
      <c r="S158" s="105"/>
      <c r="T158" s="105"/>
      <c r="U158" s="105"/>
      <c r="V158" s="646"/>
      <c r="W158" s="127"/>
      <c r="X158" s="121"/>
      <c r="Y158" s="647"/>
      <c r="Z158" s="105"/>
      <c r="AA158" s="648"/>
      <c r="AB158" s="105"/>
      <c r="AC158" s="105"/>
    </row>
    <row r="159" spans="1:29">
      <c r="A159" s="163"/>
      <c r="B159" s="127"/>
      <c r="C159" s="644"/>
      <c r="D159" s="531"/>
      <c r="E159" s="660"/>
      <c r="F159" s="660"/>
      <c r="G159" s="645"/>
      <c r="H159" s="645"/>
      <c r="I159" s="645"/>
      <c r="J159" s="655"/>
      <c r="K159" s="667"/>
      <c r="L159" s="660"/>
      <c r="M159" s="656"/>
      <c r="N159" s="644"/>
      <c r="O159" s="650"/>
      <c r="P159" s="393"/>
      <c r="Q159" s="105"/>
      <c r="R159" s="105"/>
      <c r="S159" s="105"/>
      <c r="T159" s="105"/>
      <c r="U159" s="105"/>
      <c r="V159" s="646"/>
      <c r="W159" s="127"/>
      <c r="X159" s="121"/>
      <c r="Y159" s="647"/>
      <c r="Z159" s="105"/>
      <c r="AA159" s="648"/>
      <c r="AB159" s="105"/>
      <c r="AC159" s="105"/>
    </row>
    <row r="160" spans="1:29" ht="10.5" customHeight="1">
      <c r="A160" s="163"/>
      <c r="B160" s="127"/>
      <c r="C160" s="644"/>
      <c r="D160" s="531"/>
      <c r="E160" s="655"/>
      <c r="F160" s="656"/>
      <c r="G160" s="645"/>
      <c r="H160" s="645"/>
      <c r="I160" s="645"/>
      <c r="J160" s="645"/>
      <c r="K160" s="655"/>
      <c r="L160" s="655"/>
      <c r="M160" s="645"/>
      <c r="N160" s="644"/>
      <c r="O160" s="650"/>
      <c r="P160" s="393"/>
      <c r="Q160" s="105"/>
      <c r="R160" s="105"/>
      <c r="S160" s="105"/>
      <c r="T160" s="105"/>
      <c r="U160" s="105"/>
      <c r="V160" s="646"/>
      <c r="W160" s="127"/>
      <c r="X160" s="121"/>
      <c r="Y160" s="647"/>
      <c r="Z160" s="105"/>
      <c r="AA160" s="648"/>
      <c r="AB160" s="105"/>
      <c r="AC160" s="105"/>
    </row>
    <row r="161" spans="1:29" ht="12.75" customHeight="1">
      <c r="A161" s="163"/>
      <c r="B161" s="127"/>
      <c r="C161" s="644"/>
      <c r="D161" s="531"/>
      <c r="E161" s="660"/>
      <c r="F161" s="656"/>
      <c r="G161" s="645"/>
      <c r="H161" s="645"/>
      <c r="I161" s="645"/>
      <c r="J161" s="645"/>
      <c r="K161" s="656"/>
      <c r="L161" s="656"/>
      <c r="M161" s="645"/>
      <c r="N161" s="644"/>
      <c r="O161" s="658"/>
      <c r="P161" s="393"/>
      <c r="Q161" s="105"/>
      <c r="R161" s="105"/>
      <c r="S161" s="105"/>
      <c r="T161" s="105"/>
      <c r="U161" s="105"/>
      <c r="V161" s="646"/>
      <c r="W161" s="127"/>
      <c r="X161" s="121"/>
      <c r="Y161" s="647"/>
      <c r="Z161" s="105"/>
      <c r="AA161" s="659"/>
      <c r="AB161" s="105"/>
      <c r="AC161" s="105"/>
    </row>
    <row r="162" spans="1:29">
      <c r="A162" s="163"/>
      <c r="B162" s="127"/>
      <c r="C162" s="644"/>
      <c r="D162" s="531"/>
      <c r="E162" s="655"/>
      <c r="F162" s="656"/>
      <c r="G162" s="645"/>
      <c r="H162" s="645"/>
      <c r="I162" s="645"/>
      <c r="J162" s="645"/>
      <c r="K162" s="656"/>
      <c r="L162" s="656"/>
      <c r="M162" s="645"/>
      <c r="N162" s="644"/>
      <c r="O162" s="650"/>
      <c r="P162" s="393"/>
      <c r="Q162" s="105"/>
      <c r="R162" s="105"/>
      <c r="S162" s="105"/>
      <c r="T162" s="105"/>
      <c r="U162" s="105"/>
      <c r="V162" s="646"/>
      <c r="W162" s="127"/>
      <c r="X162" s="121"/>
      <c r="Y162" s="647"/>
      <c r="Z162" s="105"/>
      <c r="AA162" s="648"/>
      <c r="AB162" s="105"/>
      <c r="AC162" s="105"/>
    </row>
    <row r="163" spans="1:29" ht="12.75" customHeight="1">
      <c r="A163" s="163"/>
      <c r="B163" s="127"/>
      <c r="C163" s="644"/>
      <c r="D163" s="531"/>
      <c r="E163" s="656"/>
      <c r="F163" s="660"/>
      <c r="G163" s="645"/>
      <c r="H163" s="645"/>
      <c r="I163" s="645"/>
      <c r="J163" s="645"/>
      <c r="K163" s="667"/>
      <c r="L163" s="660"/>
      <c r="M163" s="645"/>
      <c r="N163" s="644"/>
      <c r="O163" s="658"/>
      <c r="P163" s="393"/>
      <c r="Q163" s="105"/>
      <c r="R163" s="105"/>
      <c r="S163" s="105"/>
      <c r="T163" s="105"/>
      <c r="U163" s="105"/>
      <c r="V163" s="646"/>
      <c r="W163" s="127"/>
      <c r="X163" s="121"/>
      <c r="Y163" s="647"/>
      <c r="Z163" s="105"/>
      <c r="AA163" s="659"/>
      <c r="AB163" s="105"/>
      <c r="AC163" s="105"/>
    </row>
    <row r="164" spans="1:29" hidden="1">
      <c r="A164" s="163"/>
      <c r="B164" s="127"/>
      <c r="C164" s="644"/>
      <c r="D164" s="531"/>
      <c r="E164" s="660"/>
      <c r="F164" s="656"/>
      <c r="G164" s="645"/>
      <c r="H164" s="645"/>
      <c r="I164" s="645"/>
      <c r="J164" s="645"/>
      <c r="K164" s="655"/>
      <c r="L164" s="655"/>
      <c r="M164" s="645"/>
      <c r="N164" s="644"/>
      <c r="O164" s="650"/>
      <c r="P164" s="393"/>
      <c r="Q164" s="105"/>
      <c r="R164" s="105"/>
      <c r="S164" s="105"/>
      <c r="T164" s="105"/>
      <c r="U164" s="105"/>
      <c r="V164" s="646"/>
      <c r="W164" s="127"/>
      <c r="X164" s="121"/>
      <c r="Y164" s="647"/>
      <c r="Z164" s="105"/>
      <c r="AA164" s="653"/>
      <c r="AB164" s="105"/>
      <c r="AC164" s="105"/>
    </row>
    <row r="165" spans="1:29" ht="13.5" customHeight="1">
      <c r="A165" s="163"/>
      <c r="B165" s="100"/>
      <c r="C165" s="644"/>
      <c r="D165" s="531"/>
      <c r="E165" s="656"/>
      <c r="F165" s="656"/>
      <c r="G165" s="645"/>
      <c r="H165" s="645"/>
      <c r="I165" s="645"/>
      <c r="J165" s="645"/>
      <c r="K165" s="660"/>
      <c r="L165" s="660"/>
      <c r="M165" s="645"/>
      <c r="N165" s="644"/>
      <c r="O165" s="650"/>
      <c r="P165" s="393"/>
      <c r="Q165" s="105"/>
      <c r="R165" s="105"/>
      <c r="S165" s="105"/>
      <c r="T165" s="105"/>
      <c r="U165" s="105"/>
      <c r="V165" s="646"/>
      <c r="W165" s="127"/>
      <c r="X165" s="121"/>
      <c r="Y165" s="647"/>
      <c r="Z165" s="105"/>
      <c r="AA165" s="648"/>
      <c r="AB165" s="105"/>
      <c r="AC165" s="105"/>
    </row>
    <row r="166" spans="1:29" ht="12.75" customHeight="1">
      <c r="A166" s="163"/>
      <c r="B166" s="127"/>
      <c r="C166" s="644"/>
      <c r="D166" s="531"/>
      <c r="E166" s="655"/>
      <c r="F166" s="656"/>
      <c r="G166" s="667"/>
      <c r="H166" s="645"/>
      <c r="I166" s="645"/>
      <c r="J166" s="645"/>
      <c r="K166" s="655"/>
      <c r="L166" s="656"/>
      <c r="M166" s="645"/>
      <c r="N166" s="649"/>
      <c r="O166" s="658"/>
      <c r="P166" s="393"/>
      <c r="Q166" s="105"/>
      <c r="R166" s="105"/>
      <c r="S166" s="105"/>
      <c r="T166" s="105"/>
      <c r="U166" s="105"/>
      <c r="V166" s="646"/>
      <c r="W166" s="127"/>
      <c r="X166" s="121"/>
      <c r="Y166" s="647"/>
      <c r="Z166" s="105"/>
      <c r="AA166" s="659"/>
      <c r="AB166" s="105"/>
      <c r="AC166" s="105"/>
    </row>
    <row r="167" spans="1:29" ht="12.75" customHeight="1">
      <c r="A167" s="163"/>
      <c r="B167" s="127"/>
      <c r="C167" s="644"/>
      <c r="D167" s="531"/>
      <c r="E167" s="667"/>
      <c r="F167" s="667"/>
      <c r="G167" s="645"/>
      <c r="H167" s="645"/>
      <c r="I167" s="645"/>
      <c r="J167" s="645"/>
      <c r="K167" s="668"/>
      <c r="L167" s="667"/>
      <c r="M167" s="645"/>
      <c r="N167" s="649"/>
      <c r="O167" s="650"/>
      <c r="P167" s="393"/>
      <c r="Q167" s="105"/>
      <c r="R167" s="105"/>
      <c r="S167" s="105"/>
      <c r="T167" s="105"/>
      <c r="U167" s="105"/>
      <c r="V167" s="646"/>
      <c r="W167" s="127"/>
      <c r="X167" s="121"/>
      <c r="Y167" s="647"/>
      <c r="Z167" s="105"/>
      <c r="AA167" s="662"/>
      <c r="AB167" s="105"/>
      <c r="AC167" s="105"/>
    </row>
    <row r="168" spans="1:29" ht="12.75" customHeight="1">
      <c r="A168" s="163"/>
      <c r="B168" s="127"/>
      <c r="C168" s="644"/>
      <c r="D168" s="663"/>
      <c r="E168" s="159"/>
      <c r="F168" s="159"/>
      <c r="G168" s="159"/>
      <c r="H168" s="159"/>
      <c r="I168" s="159"/>
      <c r="J168" s="159"/>
      <c r="K168" s="159"/>
      <c r="L168" s="159"/>
      <c r="M168" s="159"/>
      <c r="N168" s="649"/>
      <c r="O168" s="650"/>
      <c r="P168" s="393"/>
      <c r="Q168" s="105"/>
      <c r="R168" s="105"/>
      <c r="S168" s="105"/>
      <c r="T168" s="105"/>
      <c r="U168" s="105"/>
      <c r="V168" s="646"/>
      <c r="W168" s="127"/>
      <c r="X168" s="121"/>
      <c r="Y168" s="647"/>
      <c r="Z168" s="105"/>
      <c r="AA168" s="648"/>
      <c r="AB168" s="105"/>
      <c r="AC168" s="105"/>
    </row>
    <row r="169" spans="1:29" ht="12.75" customHeight="1">
      <c r="A169" s="163"/>
      <c r="B169" s="127"/>
      <c r="C169" s="644"/>
      <c r="D169" s="663"/>
      <c r="E169" s="159"/>
      <c r="F169" s="159"/>
      <c r="G169" s="159"/>
      <c r="H169" s="159"/>
      <c r="I169" s="159"/>
      <c r="J169" s="159"/>
      <c r="K169" s="159"/>
      <c r="L169" s="159"/>
      <c r="M169" s="159"/>
      <c r="N169" s="649"/>
      <c r="O169" s="650"/>
      <c r="P169" s="393"/>
      <c r="Q169" s="105"/>
      <c r="R169" s="105"/>
      <c r="S169" s="105"/>
      <c r="T169" s="105"/>
      <c r="U169" s="105"/>
      <c r="V169" s="646"/>
      <c r="W169" s="127"/>
      <c r="X169" s="121"/>
      <c r="Y169" s="647"/>
      <c r="Z169" s="105"/>
      <c r="AA169" s="648"/>
      <c r="AB169" s="105"/>
      <c r="AC169" s="105"/>
    </row>
    <row r="170" spans="1:29" ht="11.25" customHeight="1">
      <c r="A170" s="163"/>
      <c r="B170" s="127"/>
      <c r="C170" s="644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649"/>
      <c r="O170" s="650"/>
      <c r="P170" s="393"/>
      <c r="Q170" s="105"/>
      <c r="R170" s="105"/>
      <c r="S170" s="105"/>
      <c r="T170" s="105"/>
      <c r="U170" s="105"/>
      <c r="V170" s="646"/>
      <c r="W170" s="127"/>
      <c r="X170" s="121"/>
      <c r="Y170" s="647"/>
      <c r="Z170" s="105"/>
      <c r="AA170" s="648"/>
      <c r="AB170" s="105"/>
      <c r="AC170" s="105"/>
    </row>
    <row r="171" spans="1:29" ht="12.75" customHeight="1">
      <c r="A171" s="163"/>
      <c r="B171" s="127"/>
      <c r="C171" s="644"/>
      <c r="D171" s="159"/>
      <c r="E171" s="159"/>
      <c r="F171" s="159"/>
      <c r="G171" s="159"/>
      <c r="H171" s="159"/>
      <c r="I171" s="159"/>
      <c r="J171" s="664"/>
      <c r="K171" s="159"/>
      <c r="L171" s="159"/>
      <c r="M171" s="159"/>
      <c r="N171" s="652"/>
      <c r="O171" s="650"/>
      <c r="P171" s="393"/>
      <c r="Q171" s="105"/>
      <c r="R171" s="105"/>
      <c r="S171" s="105"/>
      <c r="T171" s="105"/>
      <c r="U171" s="105"/>
      <c r="V171" s="665"/>
      <c r="W171" s="127"/>
      <c r="X171" s="666"/>
      <c r="Y171" s="647"/>
      <c r="Z171" s="105"/>
      <c r="AA171" s="648"/>
      <c r="AB171" s="105"/>
      <c r="AC171" s="105"/>
    </row>
    <row r="172" spans="1:29" ht="11.25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</row>
    <row r="173" spans="1:29" ht="12.75" customHeight="1">
      <c r="A173" s="216"/>
      <c r="B173" s="105"/>
      <c r="C173" s="216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213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</row>
    <row r="174" spans="1:29">
      <c r="A174" s="105"/>
      <c r="B174" s="127"/>
      <c r="C174" s="393"/>
      <c r="D174" s="220"/>
      <c r="E174" s="220"/>
      <c r="F174" s="220"/>
      <c r="G174" s="220"/>
      <c r="H174" s="220"/>
      <c r="I174" s="220"/>
      <c r="J174" s="220"/>
      <c r="K174" s="220"/>
      <c r="L174" s="127"/>
      <c r="M174" s="127"/>
      <c r="N174" s="97"/>
      <c r="O174" s="97"/>
      <c r="P174" s="127"/>
      <c r="Q174" s="393"/>
      <c r="R174" s="105"/>
      <c r="S174" s="393"/>
      <c r="T174" s="127"/>
      <c r="U174" s="105"/>
      <c r="V174" s="105"/>
      <c r="W174" s="105"/>
      <c r="X174" s="105"/>
      <c r="Y174" s="105"/>
      <c r="Z174" s="105"/>
      <c r="AA174" s="105"/>
      <c r="AB174" s="105"/>
      <c r="AC174" s="105"/>
    </row>
    <row r="175" spans="1:29">
      <c r="A175" s="105"/>
      <c r="B175" s="127"/>
      <c r="C175" s="97"/>
      <c r="D175" s="220"/>
      <c r="E175" s="220"/>
      <c r="F175" s="220"/>
      <c r="G175" s="220"/>
      <c r="H175" s="220"/>
      <c r="I175" s="220"/>
      <c r="J175" s="220"/>
      <c r="K175" s="220"/>
      <c r="L175" s="127"/>
      <c r="M175" s="127"/>
      <c r="N175" s="97"/>
      <c r="O175" s="97"/>
      <c r="P175" s="127"/>
      <c r="Q175" s="393"/>
      <c r="R175" s="105"/>
      <c r="S175" s="393"/>
      <c r="T175" s="127"/>
      <c r="U175" s="105"/>
      <c r="V175" s="105"/>
      <c r="W175" s="105"/>
      <c r="X175" s="105"/>
      <c r="Y175" s="105"/>
      <c r="Z175" s="105"/>
      <c r="AA175" s="105"/>
      <c r="AB175" s="105"/>
      <c r="AC175" s="105"/>
    </row>
    <row r="176" spans="1:29">
      <c r="A176" s="105"/>
      <c r="B176" s="393"/>
      <c r="C176" s="393"/>
      <c r="D176" s="220"/>
      <c r="E176" s="220"/>
      <c r="F176" s="220"/>
      <c r="G176" s="220"/>
      <c r="H176" s="105"/>
      <c r="I176" s="105"/>
      <c r="J176" s="220"/>
      <c r="K176" s="103"/>
      <c r="L176" s="127"/>
      <c r="M176" s="127"/>
      <c r="N176" s="97"/>
      <c r="O176" s="97"/>
      <c r="P176" s="393"/>
      <c r="Q176" s="393"/>
      <c r="R176" s="105"/>
      <c r="S176" s="393"/>
      <c r="T176" s="127"/>
      <c r="U176" s="105"/>
      <c r="V176" s="105"/>
      <c r="W176" s="105"/>
      <c r="X176" s="105"/>
      <c r="Y176" s="105"/>
      <c r="Z176" s="105"/>
      <c r="AA176" s="641"/>
      <c r="AB176" s="105"/>
      <c r="AC176" s="105"/>
    </row>
    <row r="177" spans="1:29">
      <c r="A177" s="105"/>
      <c r="B177" s="127"/>
      <c r="C177" s="127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97"/>
      <c r="O177" s="97"/>
      <c r="P177" s="393"/>
      <c r="Q177" s="393"/>
      <c r="R177" s="105"/>
      <c r="S177" s="393"/>
      <c r="T177" s="127"/>
      <c r="U177" s="105"/>
      <c r="V177" s="105"/>
      <c r="W177" s="105"/>
      <c r="X177" s="105"/>
      <c r="Y177" s="361"/>
      <c r="Z177" s="105"/>
      <c r="AA177" s="641"/>
      <c r="AB177" s="105"/>
      <c r="AC177" s="105"/>
    </row>
    <row r="178" spans="1:29">
      <c r="A178" s="105"/>
      <c r="B178" s="393"/>
      <c r="C178" s="105"/>
      <c r="D178" s="393"/>
      <c r="E178" s="393"/>
      <c r="F178" s="393"/>
      <c r="G178" s="393"/>
      <c r="H178" s="393"/>
      <c r="I178" s="393"/>
      <c r="J178" s="393"/>
      <c r="K178" s="393"/>
      <c r="L178" s="393"/>
      <c r="M178" s="393"/>
      <c r="N178" s="97"/>
      <c r="O178" s="97"/>
      <c r="P178" s="127"/>
      <c r="Q178" s="393"/>
      <c r="R178" s="105"/>
      <c r="S178" s="393"/>
      <c r="T178" s="127"/>
      <c r="U178" s="105"/>
      <c r="V178" s="105"/>
      <c r="W178" s="105"/>
      <c r="X178" s="105"/>
      <c r="Y178" s="361"/>
      <c r="Z178" s="105"/>
      <c r="AA178" s="642"/>
      <c r="AB178" s="105"/>
      <c r="AC178" s="105"/>
    </row>
    <row r="179" spans="1:29">
      <c r="A179" s="105"/>
      <c r="B179" s="127"/>
      <c r="C179" s="220"/>
      <c r="D179" s="127"/>
      <c r="E179" s="127"/>
      <c r="F179" s="127"/>
      <c r="G179" s="127"/>
      <c r="H179" s="100"/>
      <c r="I179" s="127"/>
      <c r="J179" s="127"/>
      <c r="K179" s="127"/>
      <c r="L179" s="127"/>
      <c r="M179" s="100"/>
      <c r="N179" s="97"/>
      <c r="O179" s="97"/>
      <c r="P179" s="220"/>
      <c r="Q179" s="393"/>
      <c r="R179" s="127"/>
      <c r="S179" s="393"/>
      <c r="T179" s="127"/>
      <c r="U179" s="105"/>
      <c r="V179" s="294"/>
      <c r="W179" s="393"/>
      <c r="X179" s="163"/>
      <c r="Y179" s="643"/>
      <c r="Z179" s="105"/>
      <c r="AA179" s="642"/>
      <c r="AB179" s="105"/>
      <c r="AC179" s="105"/>
    </row>
    <row r="180" spans="1:29">
      <c r="A180" s="163"/>
      <c r="B180" s="127"/>
      <c r="C180" s="644"/>
      <c r="D180" s="660"/>
      <c r="E180" s="645"/>
      <c r="F180" s="645"/>
      <c r="G180" s="645"/>
      <c r="H180" s="645"/>
      <c r="I180" s="645"/>
      <c r="J180" s="645"/>
      <c r="K180" s="645"/>
      <c r="L180" s="645"/>
      <c r="M180" s="645"/>
      <c r="N180" s="644"/>
      <c r="O180" s="393"/>
      <c r="P180" s="393"/>
      <c r="Q180" s="105"/>
      <c r="R180" s="534"/>
      <c r="S180" s="105"/>
      <c r="T180" s="105"/>
      <c r="U180" s="105"/>
      <c r="V180" s="646"/>
      <c r="W180" s="127"/>
      <c r="X180" s="121"/>
      <c r="Y180" s="647"/>
      <c r="Z180" s="105"/>
      <c r="AA180" s="648"/>
      <c r="AB180" s="105"/>
      <c r="AC180" s="105"/>
    </row>
    <row r="181" spans="1:29">
      <c r="A181" s="163"/>
      <c r="B181" s="127"/>
      <c r="C181" s="644"/>
      <c r="D181" s="660"/>
      <c r="E181" s="645"/>
      <c r="F181" s="645"/>
      <c r="G181" s="645"/>
      <c r="H181" s="645"/>
      <c r="I181" s="645"/>
      <c r="J181" s="645"/>
      <c r="K181" s="645"/>
      <c r="L181" s="645"/>
      <c r="M181" s="645"/>
      <c r="N181" s="649"/>
      <c r="O181" s="650"/>
      <c r="P181" s="393"/>
      <c r="Q181" s="105"/>
      <c r="R181" s="105"/>
      <c r="S181" s="105"/>
      <c r="T181" s="105"/>
      <c r="U181" s="105"/>
      <c r="V181" s="646"/>
      <c r="W181" s="127"/>
      <c r="X181" s="121"/>
      <c r="Y181" s="647"/>
      <c r="Z181" s="105"/>
      <c r="AA181" s="648"/>
      <c r="AB181" s="105"/>
      <c r="AC181" s="105"/>
    </row>
    <row r="182" spans="1:29" ht="12" customHeight="1">
      <c r="A182" s="163"/>
      <c r="B182" s="127"/>
      <c r="C182" s="644"/>
      <c r="D182" s="660"/>
      <c r="E182" s="645"/>
      <c r="F182" s="645"/>
      <c r="G182" s="660"/>
      <c r="H182" s="645"/>
      <c r="I182" s="645"/>
      <c r="J182" s="660"/>
      <c r="K182" s="645"/>
      <c r="L182" s="645"/>
      <c r="M182" s="645"/>
      <c r="N182" s="644"/>
      <c r="O182" s="650"/>
      <c r="P182" s="393"/>
      <c r="Q182" s="105"/>
      <c r="R182" s="105"/>
      <c r="S182" s="105"/>
      <c r="T182" s="105"/>
      <c r="U182" s="105"/>
      <c r="V182" s="646"/>
      <c r="W182" s="127"/>
      <c r="X182" s="121"/>
      <c r="Y182" s="647"/>
      <c r="Z182" s="105"/>
      <c r="AA182" s="651"/>
      <c r="AB182" s="105"/>
      <c r="AC182" s="105"/>
    </row>
    <row r="183" spans="1:29">
      <c r="A183" s="163"/>
      <c r="B183" s="127"/>
      <c r="C183" s="644"/>
      <c r="D183" s="660"/>
      <c r="E183" s="645"/>
      <c r="F183" s="645"/>
      <c r="G183" s="645"/>
      <c r="H183" s="645"/>
      <c r="I183" s="645"/>
      <c r="J183" s="645"/>
      <c r="K183" s="645"/>
      <c r="L183" s="645"/>
      <c r="M183" s="660"/>
      <c r="N183" s="652"/>
      <c r="O183" s="650"/>
      <c r="P183" s="393"/>
      <c r="Q183" s="105"/>
      <c r="R183" s="105"/>
      <c r="S183" s="105"/>
      <c r="T183" s="105"/>
      <c r="U183" s="105"/>
      <c r="V183" s="646"/>
      <c r="W183" s="127"/>
      <c r="X183" s="121"/>
      <c r="Y183" s="647"/>
      <c r="Z183" s="105"/>
      <c r="AA183" s="648"/>
      <c r="AB183" s="105"/>
      <c r="AC183" s="105"/>
    </row>
    <row r="184" spans="1:29" ht="12.75" customHeight="1">
      <c r="A184" s="163"/>
      <c r="B184" s="127"/>
      <c r="C184" s="644"/>
      <c r="D184" s="660"/>
      <c r="E184" s="645"/>
      <c r="F184" s="645"/>
      <c r="G184" s="645"/>
      <c r="H184" s="645"/>
      <c r="I184" s="645"/>
      <c r="J184" s="645"/>
      <c r="K184" s="645"/>
      <c r="L184" s="645"/>
      <c r="M184" s="645"/>
      <c r="N184" s="644"/>
      <c r="O184" s="650"/>
      <c r="P184" s="393"/>
      <c r="Q184" s="105"/>
      <c r="R184" s="105"/>
      <c r="S184" s="105"/>
      <c r="T184" s="105"/>
      <c r="U184" s="105"/>
      <c r="V184" s="646"/>
      <c r="W184" s="127"/>
      <c r="X184" s="121"/>
      <c r="Y184" s="647"/>
      <c r="Z184" s="105"/>
      <c r="AA184" s="653"/>
      <c r="AB184" s="105"/>
      <c r="AC184" s="105"/>
    </row>
    <row r="185" spans="1:29">
      <c r="A185" s="163"/>
      <c r="B185" s="127"/>
      <c r="C185" s="644"/>
      <c r="D185" s="660"/>
      <c r="E185" s="645"/>
      <c r="F185" s="645"/>
      <c r="G185" s="645"/>
      <c r="H185" s="645"/>
      <c r="I185" s="645"/>
      <c r="J185" s="645"/>
      <c r="K185" s="645"/>
      <c r="L185" s="645"/>
      <c r="M185" s="645"/>
      <c r="N185" s="644"/>
      <c r="O185" s="650"/>
      <c r="P185" s="393"/>
      <c r="Q185" s="105"/>
      <c r="R185" s="105"/>
      <c r="S185" s="105"/>
      <c r="T185" s="105"/>
      <c r="U185" s="105"/>
      <c r="V185" s="646"/>
      <c r="W185" s="127"/>
      <c r="X185" s="121"/>
      <c r="Y185" s="647"/>
      <c r="Z185" s="105"/>
      <c r="AA185" s="651"/>
      <c r="AB185" s="105"/>
      <c r="AC185" s="105"/>
    </row>
    <row r="186" spans="1:29" ht="15" customHeight="1">
      <c r="A186" s="163"/>
      <c r="B186" s="127"/>
      <c r="C186" s="644"/>
      <c r="D186" s="660"/>
      <c r="E186" s="645"/>
      <c r="F186" s="97"/>
      <c r="G186" s="655"/>
      <c r="H186" s="660"/>
      <c r="I186" s="645"/>
      <c r="J186" s="645"/>
      <c r="K186" s="645"/>
      <c r="L186" s="645"/>
      <c r="M186" s="645"/>
      <c r="N186" s="654"/>
      <c r="O186" s="650"/>
      <c r="P186" s="393"/>
      <c r="Q186" s="105"/>
      <c r="R186" s="105"/>
      <c r="S186" s="105"/>
      <c r="T186" s="105"/>
      <c r="U186" s="105"/>
      <c r="V186" s="646"/>
      <c r="W186" s="127"/>
      <c r="X186" s="121"/>
      <c r="Y186" s="647"/>
      <c r="Z186" s="105"/>
      <c r="AA186" s="653"/>
      <c r="AB186" s="105"/>
      <c r="AC186" s="105"/>
    </row>
    <row r="187" spans="1:29">
      <c r="A187" s="163"/>
      <c r="B187" s="127"/>
      <c r="C187" s="644"/>
      <c r="D187" s="660"/>
      <c r="E187" s="645"/>
      <c r="F187" s="645"/>
      <c r="G187" s="645"/>
      <c r="H187" s="645"/>
      <c r="I187" s="645"/>
      <c r="J187" s="645"/>
      <c r="K187" s="645"/>
      <c r="L187" s="645"/>
      <c r="M187" s="645"/>
      <c r="N187" s="644"/>
      <c r="O187" s="650"/>
      <c r="P187" s="393"/>
      <c r="Q187" s="105"/>
      <c r="R187" s="105"/>
      <c r="S187" s="105"/>
      <c r="T187" s="105"/>
      <c r="U187" s="105"/>
      <c r="V187" s="646"/>
      <c r="W187" s="127"/>
      <c r="X187" s="121"/>
      <c r="Y187" s="647"/>
      <c r="Z187" s="105"/>
      <c r="AA187" s="648"/>
      <c r="AB187" s="105"/>
      <c r="AC187" s="105"/>
    </row>
    <row r="188" spans="1:29">
      <c r="A188" s="163"/>
      <c r="B188" s="127"/>
      <c r="C188" s="644"/>
      <c r="D188" s="660"/>
      <c r="E188" s="645"/>
      <c r="F188" s="645"/>
      <c r="G188" s="645"/>
      <c r="H188" s="645"/>
      <c r="I188" s="645"/>
      <c r="J188" s="645"/>
      <c r="K188" s="645"/>
      <c r="L188" s="645"/>
      <c r="M188" s="645"/>
      <c r="N188" s="644"/>
      <c r="O188" s="650"/>
      <c r="P188" s="393"/>
      <c r="Q188" s="105"/>
      <c r="R188" s="105"/>
      <c r="S188" s="105"/>
      <c r="T188" s="105"/>
      <c r="U188" s="105"/>
      <c r="V188" s="646"/>
      <c r="W188" s="127"/>
      <c r="X188" s="121"/>
      <c r="Y188" s="647"/>
      <c r="Z188" s="105"/>
      <c r="AA188" s="648"/>
      <c r="AB188" s="105"/>
      <c r="AC188" s="105"/>
    </row>
    <row r="189" spans="1:29">
      <c r="A189" s="163"/>
      <c r="B189" s="127"/>
      <c r="C189" s="644"/>
      <c r="D189" s="660"/>
      <c r="E189" s="645"/>
      <c r="F189" s="645"/>
      <c r="G189" s="645"/>
      <c r="H189" s="645"/>
      <c r="I189" s="645"/>
      <c r="J189" s="645"/>
      <c r="K189" s="645"/>
      <c r="L189" s="645"/>
      <c r="M189" s="645"/>
      <c r="N189" s="644"/>
      <c r="O189" s="650"/>
      <c r="P189" s="393"/>
      <c r="Q189" s="105"/>
      <c r="R189" s="105"/>
      <c r="S189" s="105"/>
      <c r="T189" s="105"/>
      <c r="U189" s="105"/>
      <c r="V189" s="646"/>
      <c r="W189" s="127"/>
      <c r="X189" s="121"/>
      <c r="Y189" s="647"/>
      <c r="Z189" s="105"/>
      <c r="AA189" s="648"/>
      <c r="AB189" s="105"/>
      <c r="AC189" s="105"/>
    </row>
    <row r="190" spans="1:29">
      <c r="A190" s="163"/>
      <c r="B190" s="127"/>
      <c r="C190" s="644"/>
      <c r="D190" s="660"/>
      <c r="E190" s="645"/>
      <c r="F190" s="645"/>
      <c r="G190" s="645"/>
      <c r="H190" s="645"/>
      <c r="I190" s="645"/>
      <c r="J190" s="645"/>
      <c r="K190" s="645"/>
      <c r="L190" s="645"/>
      <c r="M190" s="645"/>
      <c r="N190" s="644"/>
      <c r="O190" s="650"/>
      <c r="P190" s="393"/>
      <c r="Q190" s="105"/>
      <c r="R190" s="105"/>
      <c r="S190" s="105"/>
      <c r="T190" s="105"/>
      <c r="U190" s="105"/>
      <c r="V190" s="646"/>
      <c r="W190" s="127"/>
      <c r="X190" s="121"/>
      <c r="Y190" s="647"/>
      <c r="Z190" s="105"/>
      <c r="AA190" s="648"/>
      <c r="AB190" s="105"/>
      <c r="AC190" s="105"/>
    </row>
    <row r="191" spans="1:29">
      <c r="A191" s="163"/>
      <c r="B191" s="127"/>
      <c r="C191" s="644"/>
      <c r="D191" s="660"/>
      <c r="E191" s="645"/>
      <c r="F191" s="645"/>
      <c r="G191" s="645"/>
      <c r="H191" s="645"/>
      <c r="I191" s="645"/>
      <c r="J191" s="645"/>
      <c r="K191" s="645"/>
      <c r="L191" s="645"/>
      <c r="M191" s="645"/>
      <c r="N191" s="644"/>
      <c r="O191" s="650"/>
      <c r="P191" s="393"/>
      <c r="Q191" s="105"/>
      <c r="R191" s="105"/>
      <c r="S191" s="105"/>
      <c r="T191" s="105"/>
      <c r="U191" s="105"/>
      <c r="V191" s="646"/>
      <c r="W191" s="127"/>
      <c r="X191" s="121"/>
      <c r="Y191" s="647"/>
      <c r="Z191" s="105"/>
      <c r="AA191" s="648"/>
      <c r="AB191" s="105"/>
      <c r="AC191" s="105"/>
    </row>
    <row r="192" spans="1:29">
      <c r="A192" s="163"/>
      <c r="B192" s="127"/>
      <c r="C192" s="644"/>
      <c r="D192" s="660"/>
      <c r="E192" s="645"/>
      <c r="F192" s="645"/>
      <c r="G192" s="645"/>
      <c r="H192" s="645"/>
      <c r="I192" s="645"/>
      <c r="J192" s="645"/>
      <c r="K192" s="645"/>
      <c r="L192" s="645"/>
      <c r="M192" s="645"/>
      <c r="N192" s="644"/>
      <c r="O192" s="650"/>
      <c r="P192" s="393"/>
      <c r="Q192" s="105"/>
      <c r="R192" s="105"/>
      <c r="S192" s="105"/>
      <c r="T192" s="105"/>
      <c r="U192" s="105"/>
      <c r="V192" s="646"/>
      <c r="W192" s="127"/>
      <c r="X192" s="121"/>
      <c r="Y192" s="647"/>
      <c r="Z192" s="105"/>
      <c r="AA192" s="648"/>
      <c r="AB192" s="105"/>
      <c r="AC192" s="105"/>
    </row>
    <row r="193" spans="1:29">
      <c r="A193" s="163"/>
      <c r="B193" s="127"/>
      <c r="C193" s="644"/>
      <c r="D193" s="660"/>
      <c r="E193" s="645"/>
      <c r="F193" s="645"/>
      <c r="G193" s="645"/>
      <c r="H193" s="645"/>
      <c r="I193" s="645"/>
      <c r="J193" s="645"/>
      <c r="K193" s="645"/>
      <c r="L193" s="645"/>
      <c r="M193" s="645"/>
      <c r="N193" s="644"/>
      <c r="O193" s="650"/>
      <c r="P193" s="393"/>
      <c r="Q193" s="105"/>
      <c r="R193" s="105"/>
      <c r="S193" s="105"/>
      <c r="T193" s="105"/>
      <c r="U193" s="105"/>
      <c r="V193" s="646"/>
      <c r="W193" s="127"/>
      <c r="X193" s="121"/>
      <c r="Y193" s="647"/>
      <c r="Z193" s="105"/>
      <c r="AA193" s="648"/>
      <c r="AB193" s="105"/>
      <c r="AC193" s="105"/>
    </row>
    <row r="194" spans="1:29" ht="13.5" customHeight="1">
      <c r="A194" s="163"/>
      <c r="B194" s="127"/>
      <c r="C194" s="644"/>
      <c r="D194" s="660"/>
      <c r="E194" s="645"/>
      <c r="F194" s="645"/>
      <c r="G194" s="645"/>
      <c r="H194" s="645"/>
      <c r="I194" s="645"/>
      <c r="J194" s="645"/>
      <c r="K194" s="645"/>
      <c r="L194" s="645"/>
      <c r="M194" s="645"/>
      <c r="N194" s="644"/>
      <c r="O194" s="650"/>
      <c r="P194" s="393"/>
      <c r="Q194" s="105"/>
      <c r="R194" s="105"/>
      <c r="S194" s="105"/>
      <c r="T194" s="105"/>
      <c r="U194" s="105"/>
      <c r="V194" s="646"/>
      <c r="W194" s="127"/>
      <c r="X194" s="121"/>
      <c r="Y194" s="647"/>
      <c r="Z194" s="105"/>
      <c r="AA194" s="651"/>
      <c r="AB194" s="105"/>
      <c r="AC194" s="105"/>
    </row>
    <row r="195" spans="1:29" ht="12" customHeight="1">
      <c r="A195" s="163"/>
      <c r="B195" s="127"/>
      <c r="C195" s="644"/>
      <c r="D195" s="663"/>
      <c r="E195" s="655"/>
      <c r="F195" s="656"/>
      <c r="G195" s="645"/>
      <c r="H195" s="645"/>
      <c r="I195" s="645"/>
      <c r="J195" s="645"/>
      <c r="K195" s="655"/>
      <c r="L195" s="655"/>
      <c r="M195" s="645"/>
      <c r="N195" s="649"/>
      <c r="O195" s="650"/>
      <c r="P195" s="393"/>
      <c r="Q195" s="105"/>
      <c r="R195" s="105"/>
      <c r="S195" s="105"/>
      <c r="T195" s="105"/>
      <c r="U195" s="105"/>
      <c r="V195" s="646"/>
      <c r="W195" s="127"/>
      <c r="X195" s="121"/>
      <c r="Y195" s="647"/>
      <c r="Z195" s="105"/>
      <c r="AA195" s="657"/>
      <c r="AB195" s="105"/>
      <c r="AC195" s="105"/>
    </row>
    <row r="196" spans="1:29">
      <c r="A196" s="163"/>
      <c r="B196" s="127"/>
      <c r="C196" s="644"/>
      <c r="D196" s="663"/>
      <c r="E196" s="655"/>
      <c r="F196" s="656"/>
      <c r="G196" s="645"/>
      <c r="H196" s="645"/>
      <c r="I196" s="645"/>
      <c r="J196" s="645"/>
      <c r="K196" s="655"/>
      <c r="L196" s="655"/>
      <c r="M196" s="645"/>
      <c r="N196" s="644"/>
      <c r="O196" s="650"/>
      <c r="P196" s="393"/>
      <c r="Q196" s="105"/>
      <c r="R196" s="105"/>
      <c r="S196" s="105"/>
      <c r="T196" s="105"/>
      <c r="U196" s="105"/>
      <c r="V196" s="646"/>
      <c r="W196" s="127"/>
      <c r="X196" s="121"/>
      <c r="Y196" s="647"/>
      <c r="Z196" s="105"/>
      <c r="AA196" s="648"/>
      <c r="AB196" s="105"/>
      <c r="AC196" s="105"/>
    </row>
    <row r="197" spans="1:29" ht="13.5" customHeight="1">
      <c r="A197" s="163"/>
      <c r="B197" s="127"/>
      <c r="C197" s="644"/>
      <c r="D197" s="663"/>
      <c r="E197" s="655"/>
      <c r="F197" s="656"/>
      <c r="G197" s="645"/>
      <c r="H197" s="645"/>
      <c r="I197" s="645"/>
      <c r="J197" s="645"/>
      <c r="K197" s="655"/>
      <c r="L197" s="655"/>
      <c r="M197" s="645"/>
      <c r="N197" s="644"/>
      <c r="O197" s="650"/>
      <c r="P197" s="393"/>
      <c r="Q197" s="105"/>
      <c r="R197" s="105"/>
      <c r="S197" s="105"/>
      <c r="T197" s="105"/>
      <c r="U197" s="105"/>
      <c r="V197" s="646"/>
      <c r="W197" s="127"/>
      <c r="X197" s="121"/>
      <c r="Y197" s="647"/>
      <c r="Z197" s="105"/>
      <c r="AA197" s="648"/>
      <c r="AB197" s="105"/>
      <c r="AC197" s="105"/>
    </row>
    <row r="198" spans="1:29">
      <c r="A198" s="163"/>
      <c r="B198" s="127"/>
      <c r="C198" s="644"/>
      <c r="D198" s="663"/>
      <c r="E198" s="655"/>
      <c r="F198" s="656"/>
      <c r="G198" s="645"/>
      <c r="H198" s="667"/>
      <c r="I198" s="645"/>
      <c r="J198" s="667"/>
      <c r="K198" s="660"/>
      <c r="L198" s="660"/>
      <c r="M198" s="645"/>
      <c r="N198" s="644"/>
      <c r="O198" s="650"/>
      <c r="P198" s="393"/>
      <c r="Q198" s="105"/>
      <c r="R198" s="105"/>
      <c r="S198" s="105"/>
      <c r="T198" s="105"/>
      <c r="U198" s="105"/>
      <c r="V198" s="646"/>
      <c r="W198" s="127"/>
      <c r="X198" s="121"/>
      <c r="Y198" s="647"/>
      <c r="Z198" s="105"/>
      <c r="AA198" s="653"/>
      <c r="AB198" s="105"/>
      <c r="AC198" s="105"/>
    </row>
    <row r="199" spans="1:29">
      <c r="A199" s="163"/>
      <c r="B199" s="127"/>
      <c r="C199" s="644"/>
      <c r="D199" s="663"/>
      <c r="E199" s="660"/>
      <c r="F199" s="656"/>
      <c r="G199" s="645"/>
      <c r="H199" s="645"/>
      <c r="I199" s="645"/>
      <c r="J199" s="645"/>
      <c r="K199" s="660"/>
      <c r="L199" s="660"/>
      <c r="M199" s="645"/>
      <c r="N199" s="644"/>
      <c r="O199" s="650"/>
      <c r="P199" s="393"/>
      <c r="Q199" s="105"/>
      <c r="R199" s="105"/>
      <c r="S199" s="105"/>
      <c r="T199" s="105"/>
      <c r="U199" s="105"/>
      <c r="V199" s="646"/>
      <c r="W199" s="127"/>
      <c r="X199" s="121"/>
      <c r="Y199" s="647"/>
      <c r="Z199" s="105"/>
      <c r="AA199" s="648"/>
      <c r="AB199" s="105"/>
      <c r="AC199" s="105"/>
    </row>
    <row r="200" spans="1:29" ht="12" customHeight="1">
      <c r="A200" s="163"/>
      <c r="B200" s="127"/>
      <c r="C200" s="644"/>
      <c r="D200" s="663"/>
      <c r="E200" s="655"/>
      <c r="F200" s="656"/>
      <c r="G200" s="645"/>
      <c r="H200" s="645"/>
      <c r="I200" s="645"/>
      <c r="J200" s="645"/>
      <c r="K200" s="660"/>
      <c r="L200" s="655"/>
      <c r="M200" s="645"/>
      <c r="N200" s="644"/>
      <c r="O200" s="650"/>
      <c r="P200" s="393"/>
      <c r="Q200" s="105"/>
      <c r="R200" s="105"/>
      <c r="S200" s="105"/>
      <c r="T200" s="105"/>
      <c r="U200" s="105"/>
      <c r="V200" s="646"/>
      <c r="W200" s="127"/>
      <c r="X200" s="121"/>
      <c r="Y200" s="647"/>
      <c r="Z200" s="105"/>
      <c r="AA200" s="648"/>
      <c r="AB200" s="105"/>
      <c r="AC200" s="105"/>
    </row>
    <row r="201" spans="1:29" ht="12.75" customHeight="1">
      <c r="A201" s="163"/>
      <c r="B201" s="127"/>
      <c r="C201" s="644"/>
      <c r="D201" s="663"/>
      <c r="E201" s="660"/>
      <c r="F201" s="656"/>
      <c r="G201" s="645"/>
      <c r="H201" s="645"/>
      <c r="I201" s="645"/>
      <c r="J201" s="645"/>
      <c r="K201" s="656"/>
      <c r="L201" s="656"/>
      <c r="M201" s="97"/>
      <c r="N201" s="644"/>
      <c r="O201" s="650"/>
      <c r="P201" s="393"/>
      <c r="Q201" s="105"/>
      <c r="R201" s="105"/>
      <c r="S201" s="105"/>
      <c r="T201" s="105"/>
      <c r="U201" s="105"/>
      <c r="V201" s="646"/>
      <c r="W201" s="127"/>
      <c r="X201" s="121"/>
      <c r="Y201" s="647"/>
      <c r="Z201" s="105"/>
      <c r="AA201" s="648"/>
      <c r="AB201" s="105"/>
      <c r="AC201" s="105"/>
    </row>
    <row r="202" spans="1:29" ht="11.25" customHeight="1">
      <c r="A202" s="163"/>
      <c r="B202" s="127"/>
      <c r="C202" s="644"/>
      <c r="D202" s="663"/>
      <c r="E202" s="660"/>
      <c r="F202" s="660"/>
      <c r="G202" s="645"/>
      <c r="H202" s="645"/>
      <c r="I202" s="645"/>
      <c r="J202" s="655"/>
      <c r="K202" s="667"/>
      <c r="L202" s="660"/>
      <c r="M202" s="656"/>
      <c r="N202" s="644"/>
      <c r="O202" s="650"/>
      <c r="P202" s="393"/>
      <c r="Q202" s="105"/>
      <c r="R202" s="105"/>
      <c r="S202" s="105"/>
      <c r="T202" s="105"/>
      <c r="U202" s="105"/>
      <c r="V202" s="646"/>
      <c r="W202" s="127"/>
      <c r="X202" s="121"/>
      <c r="Y202" s="647"/>
      <c r="Z202" s="105"/>
      <c r="AA202" s="648"/>
      <c r="AB202" s="105"/>
      <c r="AC202" s="105"/>
    </row>
    <row r="203" spans="1:29" ht="12" customHeight="1">
      <c r="A203" s="163"/>
      <c r="B203" s="127"/>
      <c r="C203" s="644"/>
      <c r="D203" s="663"/>
      <c r="E203" s="655"/>
      <c r="F203" s="656"/>
      <c r="G203" s="645"/>
      <c r="H203" s="645"/>
      <c r="I203" s="645"/>
      <c r="J203" s="645"/>
      <c r="K203" s="655"/>
      <c r="L203" s="655"/>
      <c r="M203" s="645"/>
      <c r="N203" s="644"/>
      <c r="O203" s="650"/>
      <c r="P203" s="393"/>
      <c r="Q203" s="105"/>
      <c r="R203" s="105"/>
      <c r="S203" s="105"/>
      <c r="T203" s="105"/>
      <c r="U203" s="105"/>
      <c r="V203" s="646"/>
      <c r="W203" s="127"/>
      <c r="X203" s="121"/>
      <c r="Y203" s="647"/>
      <c r="Z203" s="105"/>
      <c r="AA203" s="648"/>
      <c r="AB203" s="105"/>
      <c r="AC203" s="105"/>
    </row>
    <row r="204" spans="1:29">
      <c r="A204" s="163"/>
      <c r="B204" s="127"/>
      <c r="C204" s="644"/>
      <c r="D204" s="663"/>
      <c r="E204" s="660"/>
      <c r="F204" s="656"/>
      <c r="G204" s="645"/>
      <c r="H204" s="645"/>
      <c r="I204" s="645"/>
      <c r="J204" s="645"/>
      <c r="K204" s="656"/>
      <c r="L204" s="656"/>
      <c r="M204" s="645"/>
      <c r="N204" s="644"/>
      <c r="O204" s="658"/>
      <c r="P204" s="393"/>
      <c r="Q204" s="105"/>
      <c r="R204" s="105"/>
      <c r="S204" s="105"/>
      <c r="T204" s="105"/>
      <c r="U204" s="105"/>
      <c r="V204" s="646"/>
      <c r="W204" s="127"/>
      <c r="X204" s="121"/>
      <c r="Y204" s="647"/>
      <c r="Z204" s="105"/>
      <c r="AA204" s="659"/>
      <c r="AB204" s="105"/>
      <c r="AC204" s="105"/>
    </row>
    <row r="205" spans="1:29" ht="13.5" customHeight="1">
      <c r="A205" s="163"/>
      <c r="B205" s="127"/>
      <c r="C205" s="644"/>
      <c r="D205" s="663"/>
      <c r="E205" s="655"/>
      <c r="F205" s="656"/>
      <c r="G205" s="645"/>
      <c r="H205" s="645"/>
      <c r="I205" s="645"/>
      <c r="J205" s="645"/>
      <c r="K205" s="656"/>
      <c r="L205" s="656"/>
      <c r="M205" s="645"/>
      <c r="N205" s="644"/>
      <c r="O205" s="650"/>
      <c r="P205" s="393"/>
      <c r="Q205" s="105"/>
      <c r="R205" s="105"/>
      <c r="S205" s="105"/>
      <c r="T205" s="105"/>
      <c r="U205" s="105"/>
      <c r="V205" s="646"/>
      <c r="W205" s="127"/>
      <c r="X205" s="121"/>
      <c r="Y205" s="647"/>
      <c r="Z205" s="105"/>
      <c r="AA205" s="648"/>
      <c r="AB205" s="105"/>
      <c r="AC205" s="105"/>
    </row>
    <row r="206" spans="1:29" ht="13.5" customHeight="1">
      <c r="A206" s="163"/>
      <c r="B206" s="127"/>
      <c r="C206" s="644"/>
      <c r="D206" s="663"/>
      <c r="E206" s="656"/>
      <c r="F206" s="660"/>
      <c r="G206" s="645"/>
      <c r="H206" s="645"/>
      <c r="I206" s="645"/>
      <c r="J206" s="645"/>
      <c r="K206" s="667"/>
      <c r="L206" s="660"/>
      <c r="M206" s="645"/>
      <c r="N206" s="644"/>
      <c r="O206" s="658"/>
      <c r="P206" s="393"/>
      <c r="Q206" s="105"/>
      <c r="R206" s="105"/>
      <c r="S206" s="105"/>
      <c r="T206" s="105"/>
      <c r="U206" s="105"/>
      <c r="V206" s="646"/>
      <c r="W206" s="127"/>
      <c r="X206" s="121"/>
      <c r="Y206" s="647"/>
      <c r="Z206" s="105"/>
      <c r="AA206" s="659"/>
      <c r="AB206" s="105"/>
      <c r="AC206" s="105"/>
    </row>
    <row r="207" spans="1:29" hidden="1">
      <c r="A207" s="163"/>
      <c r="B207" s="127"/>
      <c r="C207" s="644"/>
      <c r="D207" s="663"/>
      <c r="E207" s="660"/>
      <c r="F207" s="656"/>
      <c r="G207" s="645"/>
      <c r="H207" s="645"/>
      <c r="I207" s="645"/>
      <c r="J207" s="645"/>
      <c r="K207" s="655"/>
      <c r="L207" s="655"/>
      <c r="M207" s="645"/>
      <c r="N207" s="644"/>
      <c r="O207" s="650"/>
      <c r="P207" s="393"/>
      <c r="Q207" s="105"/>
      <c r="R207" s="105"/>
      <c r="S207" s="105"/>
      <c r="T207" s="105"/>
      <c r="U207" s="105"/>
      <c r="V207" s="646"/>
      <c r="W207" s="127"/>
      <c r="X207" s="121"/>
      <c r="Y207" s="647"/>
      <c r="Z207" s="105"/>
      <c r="AA207" s="653"/>
      <c r="AB207" s="105"/>
      <c r="AC207" s="105"/>
    </row>
    <row r="208" spans="1:29" ht="13.5" customHeight="1">
      <c r="A208" s="163"/>
      <c r="B208" s="100"/>
      <c r="C208" s="644"/>
      <c r="D208" s="663"/>
      <c r="E208" s="656"/>
      <c r="F208" s="656"/>
      <c r="G208" s="645"/>
      <c r="H208" s="645"/>
      <c r="I208" s="645"/>
      <c r="J208" s="645"/>
      <c r="K208" s="660"/>
      <c r="L208" s="660"/>
      <c r="M208" s="645"/>
      <c r="N208" s="644"/>
      <c r="O208" s="650"/>
      <c r="P208" s="393"/>
      <c r="Q208" s="105"/>
      <c r="R208" s="105"/>
      <c r="S208" s="105"/>
      <c r="T208" s="105"/>
      <c r="U208" s="105"/>
      <c r="V208" s="646"/>
      <c r="W208" s="127"/>
      <c r="X208" s="121"/>
      <c r="Y208" s="647"/>
      <c r="Z208" s="105"/>
      <c r="AA208" s="648"/>
      <c r="AB208" s="105"/>
      <c r="AC208" s="105"/>
    </row>
    <row r="209" spans="1:29" ht="12" customHeight="1">
      <c r="A209" s="163"/>
      <c r="B209" s="127"/>
      <c r="C209" s="644"/>
      <c r="D209" s="663"/>
      <c r="E209" s="655"/>
      <c r="F209" s="656"/>
      <c r="G209" s="667"/>
      <c r="H209" s="645"/>
      <c r="I209" s="645"/>
      <c r="J209" s="645"/>
      <c r="K209" s="655"/>
      <c r="L209" s="656"/>
      <c r="M209" s="645"/>
      <c r="N209" s="649"/>
      <c r="O209" s="658"/>
      <c r="P209" s="393"/>
      <c r="Q209" s="105"/>
      <c r="R209" s="105"/>
      <c r="S209" s="105"/>
      <c r="T209" s="105"/>
      <c r="U209" s="105"/>
      <c r="V209" s="646"/>
      <c r="W209" s="127"/>
      <c r="X209" s="121"/>
      <c r="Y209" s="647"/>
      <c r="Z209" s="105"/>
      <c r="AA209" s="659"/>
      <c r="AB209" s="105"/>
      <c r="AC209" s="105"/>
    </row>
    <row r="210" spans="1:29" ht="13.5" customHeight="1">
      <c r="A210" s="163"/>
      <c r="B210" s="127"/>
      <c r="C210" s="644"/>
      <c r="D210" s="663"/>
      <c r="E210" s="667"/>
      <c r="F210" s="667"/>
      <c r="G210" s="645"/>
      <c r="H210" s="645"/>
      <c r="I210" s="645"/>
      <c r="J210" s="645"/>
      <c r="K210" s="668"/>
      <c r="L210" s="667"/>
      <c r="M210" s="645"/>
      <c r="N210" s="649"/>
      <c r="O210" s="650"/>
      <c r="P210" s="393"/>
      <c r="Q210" s="105"/>
      <c r="R210" s="105"/>
      <c r="S210" s="105"/>
      <c r="T210" s="105"/>
      <c r="U210" s="105"/>
      <c r="V210" s="646"/>
      <c r="W210" s="127"/>
      <c r="X210" s="121"/>
      <c r="Y210" s="647"/>
      <c r="Z210" s="105"/>
      <c r="AA210" s="662"/>
      <c r="AB210" s="105"/>
      <c r="AC210" s="105"/>
    </row>
    <row r="211" spans="1:29">
      <c r="A211" s="163"/>
      <c r="B211" s="127"/>
      <c r="C211" s="644"/>
      <c r="D211" s="663"/>
      <c r="E211" s="159"/>
      <c r="F211" s="159"/>
      <c r="G211" s="159"/>
      <c r="H211" s="159"/>
      <c r="I211" s="159"/>
      <c r="J211" s="159"/>
      <c r="K211" s="159"/>
      <c r="L211" s="159"/>
      <c r="M211" s="159"/>
      <c r="N211" s="649"/>
      <c r="O211" s="650"/>
      <c r="P211" s="393"/>
      <c r="Q211" s="105"/>
      <c r="R211" s="105"/>
      <c r="S211" s="105"/>
      <c r="T211" s="105"/>
      <c r="U211" s="105"/>
      <c r="V211" s="646"/>
      <c r="W211" s="127"/>
      <c r="X211" s="121"/>
      <c r="Y211" s="647"/>
      <c r="Z211" s="105"/>
      <c r="AA211" s="648"/>
      <c r="AB211" s="105"/>
      <c r="AC211" s="105"/>
    </row>
    <row r="212" spans="1:29" ht="12.75" customHeight="1">
      <c r="A212" s="163"/>
      <c r="B212" s="127"/>
      <c r="C212" s="644"/>
      <c r="D212" s="663"/>
      <c r="E212" s="159"/>
      <c r="F212" s="159"/>
      <c r="G212" s="159"/>
      <c r="H212" s="159"/>
      <c r="I212" s="159"/>
      <c r="J212" s="159"/>
      <c r="K212" s="159"/>
      <c r="L212" s="159"/>
      <c r="M212" s="159"/>
      <c r="N212" s="649"/>
      <c r="O212" s="650"/>
      <c r="P212" s="393"/>
      <c r="Q212" s="105"/>
      <c r="R212" s="105"/>
      <c r="S212" s="105"/>
      <c r="T212" s="105"/>
      <c r="U212" s="105"/>
      <c r="V212" s="646"/>
      <c r="W212" s="127"/>
      <c r="X212" s="121"/>
      <c r="Y212" s="647"/>
      <c r="Z212" s="105"/>
      <c r="AA212" s="648"/>
      <c r="AB212" s="105"/>
      <c r="AC212" s="105"/>
    </row>
    <row r="213" spans="1:29" ht="12" customHeight="1">
      <c r="A213" s="163"/>
      <c r="B213" s="127"/>
      <c r="C213" s="644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649"/>
      <c r="O213" s="650"/>
      <c r="P213" s="393"/>
      <c r="Q213" s="105"/>
      <c r="R213" s="105"/>
      <c r="S213" s="105"/>
      <c r="T213" s="105"/>
      <c r="U213" s="105"/>
      <c r="V213" s="646"/>
      <c r="W213" s="127"/>
      <c r="X213" s="121"/>
      <c r="Y213" s="647"/>
      <c r="Z213" s="105"/>
      <c r="AA213" s="648"/>
      <c r="AB213" s="105"/>
      <c r="AC213" s="105"/>
    </row>
    <row r="214" spans="1:29" ht="12.75" customHeight="1">
      <c r="A214" s="163"/>
      <c r="B214" s="127"/>
      <c r="C214" s="644"/>
      <c r="D214" s="159"/>
      <c r="E214" s="159"/>
      <c r="F214" s="159"/>
      <c r="G214" s="159"/>
      <c r="H214" s="159"/>
      <c r="I214" s="159"/>
      <c r="J214" s="664"/>
      <c r="K214" s="159"/>
      <c r="L214" s="159"/>
      <c r="M214" s="159"/>
      <c r="N214" s="652"/>
      <c r="O214" s="650"/>
      <c r="P214" s="393"/>
      <c r="Q214" s="105"/>
      <c r="R214" s="105"/>
      <c r="S214" s="105"/>
      <c r="T214" s="105"/>
      <c r="U214" s="105"/>
      <c r="V214" s="665"/>
      <c r="W214" s="127"/>
      <c r="X214" s="666"/>
      <c r="Y214" s="647"/>
      <c r="Z214" s="105"/>
      <c r="AA214" s="648"/>
      <c r="AB214" s="105"/>
      <c r="AC214" s="105"/>
    </row>
    <row r="215" spans="1:29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</row>
    <row r="216" spans="1:29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</row>
    <row r="217" spans="1:29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</row>
    <row r="218" spans="1:29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</row>
  </sheetData>
  <pageMargins left="0.118055555555556" right="0.118055555555556" top="0.15763888888888899" bottom="0.15763888888888899" header="0.51180555555555496" footer="0.51180555555555496"/>
  <pageSetup paperSize="9" scale="9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356"/>
  <sheetViews>
    <sheetView workbookViewId="0">
      <pane xSplit="1" topLeftCell="B1" activePane="topRight" state="frozen"/>
      <selection pane="topRight" activeCell="Q44" sqref="A1:Q44"/>
    </sheetView>
  </sheetViews>
  <sheetFormatPr defaultRowHeight="14.4"/>
  <cols>
    <col min="1" max="1" width="4" customWidth="1"/>
    <col min="2" max="2" width="32.6640625" customWidth="1"/>
    <col min="3" max="3" width="8.6640625" customWidth="1"/>
    <col min="4" max="4" width="7.33203125" customWidth="1"/>
    <col min="5" max="5" width="6.88671875" customWidth="1"/>
    <col min="6" max="6" width="6.44140625" customWidth="1"/>
    <col min="7" max="7" width="7.109375" customWidth="1"/>
    <col min="8" max="8" width="6.88671875" customWidth="1"/>
    <col min="9" max="9" width="6" customWidth="1"/>
    <col min="10" max="10" width="6.88671875" customWidth="1"/>
    <col min="11" max="11" width="6.6640625" customWidth="1"/>
    <col min="12" max="12" width="6.44140625" customWidth="1"/>
    <col min="13" max="13" width="6.6640625" customWidth="1"/>
    <col min="14" max="14" width="9" customWidth="1"/>
    <col min="15" max="15" width="7.33203125" customWidth="1"/>
    <col min="16" max="16" width="5.6640625" customWidth="1"/>
    <col min="17" max="17" width="6.6640625" customWidth="1"/>
    <col min="18" max="18" width="12.109375" customWidth="1"/>
    <col min="22" max="22" width="7.6640625" customWidth="1"/>
    <col min="23" max="23" width="15.5546875" customWidth="1"/>
    <col min="24" max="24" width="8.109375" customWidth="1"/>
    <col min="25" max="25" width="7.33203125" customWidth="1"/>
    <col min="27" max="28" width="12.109375" customWidth="1"/>
    <col min="29" max="29" width="12.88671875" customWidth="1"/>
    <col min="30" max="30" width="8" customWidth="1"/>
  </cols>
  <sheetData>
    <row r="1" spans="1:35" ht="15" thickBot="1">
      <c r="A1" s="98" t="s">
        <v>440</v>
      </c>
      <c r="C1" s="98" t="s">
        <v>19</v>
      </c>
      <c r="I1" t="s">
        <v>379</v>
      </c>
      <c r="N1" s="10"/>
      <c r="O1" s="10"/>
      <c r="P1" s="105"/>
      <c r="Q1" s="213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13.5" customHeight="1">
      <c r="A2" s="78"/>
      <c r="B2" s="508"/>
      <c r="C2" s="31" t="s">
        <v>20</v>
      </c>
      <c r="D2" s="56" t="s">
        <v>309</v>
      </c>
      <c r="E2" s="56"/>
      <c r="F2" s="56"/>
      <c r="G2" s="56"/>
      <c r="H2" s="56"/>
      <c r="I2" s="56"/>
      <c r="J2" s="56"/>
      <c r="K2" s="56"/>
      <c r="L2" s="43"/>
      <c r="M2" s="43"/>
      <c r="N2" s="185" t="s">
        <v>21</v>
      </c>
      <c r="O2" s="185" t="s">
        <v>22</v>
      </c>
      <c r="P2" s="1464" t="s">
        <v>579</v>
      </c>
      <c r="Q2" s="1464" t="s">
        <v>579</v>
      </c>
      <c r="R2" s="10"/>
      <c r="S2" s="393"/>
      <c r="T2" s="127"/>
      <c r="U2" s="105"/>
      <c r="V2" s="105"/>
      <c r="W2" s="105"/>
      <c r="X2" s="105"/>
      <c r="Y2" s="105"/>
      <c r="Z2" s="105"/>
      <c r="AA2" s="105"/>
      <c r="AD2" s="105"/>
      <c r="AE2" s="105"/>
      <c r="AF2" s="105"/>
      <c r="AG2" s="105"/>
      <c r="AH2" s="105"/>
      <c r="AI2" s="105"/>
    </row>
    <row r="3" spans="1:35" ht="13.5" customHeight="1">
      <c r="A3" s="50"/>
      <c r="B3" s="509"/>
      <c r="C3" s="510" t="s">
        <v>254</v>
      </c>
      <c r="D3" s="611" t="s">
        <v>382</v>
      </c>
      <c r="E3" s="18"/>
      <c r="F3" s="18"/>
      <c r="G3" s="18"/>
      <c r="H3" s="18"/>
      <c r="I3" s="18"/>
      <c r="J3" s="18"/>
      <c r="K3" s="18"/>
      <c r="L3" s="17"/>
      <c r="M3" s="17"/>
      <c r="N3" s="510" t="s">
        <v>270</v>
      </c>
      <c r="O3" s="510" t="s">
        <v>23</v>
      </c>
      <c r="P3" s="1465" t="s">
        <v>122</v>
      </c>
      <c r="Q3" s="1465" t="s">
        <v>122</v>
      </c>
      <c r="R3" s="10"/>
      <c r="S3" s="393"/>
      <c r="T3" s="127"/>
      <c r="U3" s="105"/>
      <c r="V3" s="105"/>
      <c r="W3" s="105"/>
      <c r="X3" s="105"/>
      <c r="Y3" s="105"/>
      <c r="Z3" s="105"/>
      <c r="AA3" s="105"/>
      <c r="AD3" s="105"/>
      <c r="AE3" s="105"/>
      <c r="AF3" s="105"/>
      <c r="AG3" s="105"/>
      <c r="AH3" s="105"/>
      <c r="AI3" s="105"/>
    </row>
    <row r="4" spans="1:35" ht="12.75" customHeight="1" thickBot="1">
      <c r="A4" s="50"/>
      <c r="B4" s="511" t="s">
        <v>24</v>
      </c>
      <c r="C4" s="59" t="s">
        <v>21</v>
      </c>
      <c r="D4" s="61" t="s">
        <v>269</v>
      </c>
      <c r="E4" s="61"/>
      <c r="F4" s="61"/>
      <c r="G4" s="61"/>
      <c r="H4" t="s">
        <v>268</v>
      </c>
      <c r="J4" s="61"/>
      <c r="K4" s="51" t="s">
        <v>135</v>
      </c>
      <c r="L4" s="44"/>
      <c r="M4" s="44"/>
      <c r="N4" s="510" t="s">
        <v>26</v>
      </c>
      <c r="O4" s="510" t="s">
        <v>25</v>
      </c>
      <c r="P4" s="1466" t="s">
        <v>580</v>
      </c>
      <c r="Q4" s="1465" t="s">
        <v>580</v>
      </c>
      <c r="R4" s="545"/>
      <c r="S4" s="393"/>
      <c r="T4" s="127"/>
      <c r="U4" s="105"/>
      <c r="V4" s="105"/>
      <c r="W4" s="105"/>
      <c r="X4" s="105"/>
      <c r="Y4" s="105"/>
      <c r="Z4" s="105"/>
      <c r="AA4" s="641"/>
      <c r="AD4" s="105"/>
      <c r="AE4" s="105"/>
      <c r="AF4" s="105"/>
      <c r="AG4" s="105"/>
      <c r="AH4" s="105"/>
      <c r="AI4" s="105"/>
    </row>
    <row r="5" spans="1:35">
      <c r="A5" s="50" t="s">
        <v>255</v>
      </c>
      <c r="B5" s="509"/>
      <c r="C5" s="58" t="s">
        <v>38</v>
      </c>
      <c r="D5" s="31" t="s">
        <v>27</v>
      </c>
      <c r="E5" s="31" t="s">
        <v>28</v>
      </c>
      <c r="F5" s="31" t="s">
        <v>29</v>
      </c>
      <c r="G5" s="31" t="s">
        <v>30</v>
      </c>
      <c r="H5" s="30" t="s">
        <v>31</v>
      </c>
      <c r="I5" s="31" t="s">
        <v>32</v>
      </c>
      <c r="J5" s="30" t="s">
        <v>33</v>
      </c>
      <c r="K5" s="31" t="s">
        <v>34</v>
      </c>
      <c r="L5" s="30" t="s">
        <v>35</v>
      </c>
      <c r="M5" s="1401" t="s">
        <v>36</v>
      </c>
      <c r="N5" s="510">
        <v>10</v>
      </c>
      <c r="O5" s="510" t="s">
        <v>37</v>
      </c>
      <c r="P5" s="510" t="s">
        <v>26</v>
      </c>
      <c r="Q5" s="1467" t="s">
        <v>581</v>
      </c>
      <c r="R5" s="10"/>
      <c r="S5" s="393"/>
      <c r="T5" s="127"/>
      <c r="U5" s="105"/>
      <c r="V5" s="105"/>
      <c r="W5" s="105"/>
      <c r="X5" s="105"/>
      <c r="Y5" s="361"/>
      <c r="Z5" s="105"/>
      <c r="AA5" s="641"/>
      <c r="AD5" s="105"/>
      <c r="AE5" s="105"/>
      <c r="AF5" s="105"/>
      <c r="AG5" s="105"/>
      <c r="AH5" s="105"/>
      <c r="AI5" s="105"/>
    </row>
    <row r="6" spans="1:35" ht="12" customHeight="1">
      <c r="A6" s="50"/>
      <c r="B6" s="511" t="s">
        <v>256</v>
      </c>
      <c r="D6" s="59" t="s">
        <v>39</v>
      </c>
      <c r="E6" s="59" t="s">
        <v>39</v>
      </c>
      <c r="F6" s="59" t="s">
        <v>39</v>
      </c>
      <c r="G6" s="59" t="s">
        <v>39</v>
      </c>
      <c r="H6" s="26" t="s">
        <v>39</v>
      </c>
      <c r="I6" s="59" t="s">
        <v>39</v>
      </c>
      <c r="J6" s="59" t="s">
        <v>39</v>
      </c>
      <c r="K6" s="26" t="s">
        <v>39</v>
      </c>
      <c r="L6" s="59" t="s">
        <v>39</v>
      </c>
      <c r="M6" s="503" t="s">
        <v>39</v>
      </c>
      <c r="N6" s="510" t="s">
        <v>582</v>
      </c>
      <c r="O6" s="510" t="s">
        <v>248</v>
      </c>
      <c r="P6" s="510" t="s">
        <v>583</v>
      </c>
      <c r="Q6" s="1467"/>
      <c r="R6" s="545"/>
      <c r="S6" s="393"/>
      <c r="T6" s="127"/>
      <c r="U6" s="105"/>
      <c r="V6" s="105"/>
      <c r="W6" s="105"/>
      <c r="X6" s="105"/>
      <c r="Y6" s="361"/>
      <c r="Z6" s="105"/>
      <c r="AA6" s="642"/>
      <c r="AD6" s="105"/>
      <c r="AE6" s="105"/>
      <c r="AF6" s="105"/>
      <c r="AG6" s="105"/>
      <c r="AH6" s="105"/>
      <c r="AI6" s="105"/>
    </row>
    <row r="7" spans="1:35" ht="14.25" customHeight="1" thickBot="1">
      <c r="A7" s="50"/>
      <c r="B7" s="512"/>
      <c r="C7" s="62" t="s">
        <v>257</v>
      </c>
      <c r="D7" s="44"/>
      <c r="E7" s="45"/>
      <c r="F7" s="44"/>
      <c r="G7" s="45"/>
      <c r="H7" s="87"/>
      <c r="I7" s="45"/>
      <c r="J7" s="45"/>
      <c r="K7" s="44"/>
      <c r="L7" s="45"/>
      <c r="M7" s="87"/>
      <c r="N7" s="510"/>
      <c r="O7" s="510" t="s">
        <v>249</v>
      </c>
      <c r="P7" s="1486">
        <v>0.1</v>
      </c>
      <c r="Q7" s="1468">
        <v>1</v>
      </c>
      <c r="R7" s="4"/>
      <c r="S7" s="393"/>
      <c r="T7" s="127"/>
      <c r="U7" s="105"/>
      <c r="V7" s="294"/>
      <c r="W7" s="393"/>
      <c r="X7" s="163"/>
      <c r="Y7" s="643"/>
      <c r="Z7" s="105"/>
      <c r="AA7" s="642"/>
      <c r="AD7" s="105"/>
      <c r="AE7" s="105"/>
      <c r="AF7" s="105"/>
      <c r="AG7" s="105"/>
      <c r="AH7" s="105"/>
      <c r="AI7" s="105"/>
    </row>
    <row r="8" spans="1:35">
      <c r="A8" s="513">
        <v>1</v>
      </c>
      <c r="B8" s="514" t="s">
        <v>258</v>
      </c>
      <c r="C8" s="200">
        <v>12</v>
      </c>
      <c r="D8" s="169">
        <f>'12-18л. РАСКЛАДКА'!T7</f>
        <v>0</v>
      </c>
      <c r="E8" s="64">
        <f>'12-18л. РАСКЛАДКА'!T62</f>
        <v>40</v>
      </c>
      <c r="F8" s="64">
        <f>'12-18л. РАСКЛАДКА'!T123</f>
        <v>0</v>
      </c>
      <c r="G8" s="64">
        <f>'12-18л. РАСКЛАДКА'!T184</f>
        <v>0</v>
      </c>
      <c r="H8" s="64">
        <f>'12-18л. РАСКЛАДКА'!T239</f>
        <v>0</v>
      </c>
      <c r="I8" s="64">
        <f>'12-18л. РАСКЛАДКА'!T297</f>
        <v>0</v>
      </c>
      <c r="J8" s="64">
        <f>'12-18л. РАСКЛАДКА'!T356</f>
        <v>40</v>
      </c>
      <c r="K8" s="64">
        <f>'12-18л. РАСКЛАДКА'!T405</f>
        <v>0</v>
      </c>
      <c r="L8" s="64">
        <f>'12-18л. РАСКЛАДКА'!T460</f>
        <v>20</v>
      </c>
      <c r="M8" s="1402">
        <f>'12-18л. РАСКЛАДКА'!T520</f>
        <v>20</v>
      </c>
      <c r="N8" s="1469">
        <f>D8+E8+F8+G8+H8+I8+J8+K8+L8+M8</f>
        <v>120</v>
      </c>
      <c r="O8" s="1819">
        <f>(N8*100/P8)-100</f>
        <v>0</v>
      </c>
      <c r="P8" s="2592">
        <f>(Q8*10/100)*10</f>
        <v>120</v>
      </c>
      <c r="Q8" s="2571">
        <v>120</v>
      </c>
      <c r="R8" s="1557"/>
      <c r="S8" s="105"/>
      <c r="T8" s="105"/>
      <c r="U8" s="105"/>
      <c r="V8" s="646"/>
      <c r="W8" s="127"/>
      <c r="X8" s="121"/>
      <c r="Y8" s="647"/>
      <c r="Z8" s="105"/>
      <c r="AA8" s="1397"/>
      <c r="AD8" s="105"/>
      <c r="AE8" s="105"/>
      <c r="AF8" s="105"/>
      <c r="AG8" s="105"/>
      <c r="AH8" s="105"/>
      <c r="AI8" s="105"/>
    </row>
    <row r="9" spans="1:35">
      <c r="A9" s="495">
        <v>2</v>
      </c>
      <c r="B9" s="253" t="s">
        <v>40</v>
      </c>
      <c r="C9" s="172">
        <v>20</v>
      </c>
      <c r="D9" s="169">
        <f>'12-18л. РАСКЛАДКА'!T8</f>
        <v>20</v>
      </c>
      <c r="E9" s="64">
        <f>'12-18л. РАСКЛАДКА'!T63</f>
        <v>0</v>
      </c>
      <c r="F9" s="64">
        <f>'12-18л. РАСКЛАДКА'!T124</f>
        <v>57</v>
      </c>
      <c r="G9" s="64">
        <f>'12-18л. РАСКЛАДКА'!T185</f>
        <v>0</v>
      </c>
      <c r="H9" s="64">
        <f>'12-18л. РАСКЛАДКА'!T240</f>
        <v>82</v>
      </c>
      <c r="I9" s="64">
        <f>'12-18л. РАСКЛАДКА'!T298</f>
        <v>0</v>
      </c>
      <c r="J9" s="64">
        <f>'12-18л. РАСКЛАДКА'!T357</f>
        <v>0</v>
      </c>
      <c r="K9" s="64">
        <f>'12-18л. РАСКЛАДКА'!T406</f>
        <v>40</v>
      </c>
      <c r="L9" s="64">
        <f>'12-18л. РАСКЛАДКА'!T461</f>
        <v>0</v>
      </c>
      <c r="M9" s="1402">
        <f>'12-18л. РАСКЛАДКА'!T521</f>
        <v>0</v>
      </c>
      <c r="N9" s="1471">
        <f t="shared" ref="N9:N44" si="0">D9+E9+F9+G9+H9+I9+J9+K9+L9+M9</f>
        <v>199</v>
      </c>
      <c r="O9" s="1751">
        <f t="shared" ref="O9:O44" si="1">(N9*100/P9)-100</f>
        <v>-0.5</v>
      </c>
      <c r="P9" s="2593">
        <f t="shared" ref="P9:P44" si="2">(Q9*10/100)*10</f>
        <v>200</v>
      </c>
      <c r="Q9" s="2572">
        <v>200</v>
      </c>
      <c r="R9" s="1557"/>
      <c r="S9" s="105"/>
      <c r="T9" s="105"/>
      <c r="U9" s="105"/>
      <c r="V9" s="646"/>
      <c r="W9" s="127"/>
      <c r="X9" s="121"/>
      <c r="Y9" s="647"/>
      <c r="Z9" s="105"/>
      <c r="AA9" s="1397"/>
      <c r="AD9" s="105"/>
      <c r="AE9" s="105"/>
      <c r="AF9" s="105"/>
      <c r="AG9" s="105"/>
      <c r="AH9" s="105"/>
      <c r="AI9" s="105"/>
    </row>
    <row r="10" spans="1:35">
      <c r="A10" s="495">
        <v>3</v>
      </c>
      <c r="B10" s="253" t="s">
        <v>41</v>
      </c>
      <c r="C10" s="172">
        <v>2</v>
      </c>
      <c r="D10" s="169">
        <f>'12-18л. РАСКЛАДКА'!T9</f>
        <v>0</v>
      </c>
      <c r="E10" s="64">
        <f>'12-18л. РАСКЛАДКА'!T64</f>
        <v>1.35</v>
      </c>
      <c r="F10" s="64">
        <f>'12-18л. РАСКЛАДКА'!T125</f>
        <v>5.31</v>
      </c>
      <c r="G10" s="64">
        <f>'12-18л. РАСКЛАДКА'!T186</f>
        <v>0</v>
      </c>
      <c r="H10" s="64">
        <f>'12-18л. РАСКЛАДКА'!T241</f>
        <v>0</v>
      </c>
      <c r="I10" s="64">
        <f>'12-18л. РАСКЛАДКА'!T299</f>
        <v>2.75</v>
      </c>
      <c r="J10" s="64">
        <f>'12-18л. РАСКЛАДКА'!T358</f>
        <v>0</v>
      </c>
      <c r="K10" s="64">
        <f>'12-18л. РАСКЛАДКА'!T407</f>
        <v>2.2000000000000002</v>
      </c>
      <c r="L10" s="64">
        <f>'12-18л. РАСКЛАДКА'!T462</f>
        <v>3.3</v>
      </c>
      <c r="M10" s="1402">
        <f>'12-18л. РАСКЛАДКА'!T522</f>
        <v>4.4000000000000004</v>
      </c>
      <c r="N10" s="1471">
        <f t="shared" si="0"/>
        <v>19.310000000000002</v>
      </c>
      <c r="O10" s="1751">
        <f t="shared" si="1"/>
        <v>-3.4499999999999886</v>
      </c>
      <c r="P10" s="2593">
        <f t="shared" si="2"/>
        <v>20</v>
      </c>
      <c r="Q10" s="2572">
        <v>20</v>
      </c>
      <c r="R10" s="1557"/>
      <c r="S10" s="105"/>
      <c r="T10" s="105"/>
      <c r="U10" s="105"/>
      <c r="V10" s="646"/>
      <c r="W10" s="127"/>
      <c r="X10" s="121"/>
      <c r="Y10" s="647"/>
      <c r="Z10" s="105"/>
      <c r="AA10" s="1398"/>
      <c r="AD10" s="105"/>
      <c r="AE10" s="105"/>
      <c r="AF10" s="105"/>
      <c r="AG10" s="105"/>
      <c r="AH10" s="105"/>
      <c r="AI10" s="105"/>
    </row>
    <row r="11" spans="1:35">
      <c r="A11" s="495">
        <v>4</v>
      </c>
      <c r="B11" s="253" t="s">
        <v>42</v>
      </c>
      <c r="C11" s="172">
        <v>5</v>
      </c>
      <c r="D11" s="169">
        <f>'12-18л. РАСКЛАДКА'!T10</f>
        <v>0</v>
      </c>
      <c r="E11" s="64">
        <f>'12-18л. РАСКЛАДКА'!T65</f>
        <v>20.7</v>
      </c>
      <c r="F11" s="64">
        <f>'12-18л. РАСКЛАДКА'!T126</f>
        <v>0</v>
      </c>
      <c r="G11" s="64">
        <f>'12-18л. РАСКЛАДКА'!T187</f>
        <v>10.8</v>
      </c>
      <c r="H11" s="64">
        <f>'12-18л. РАСКЛАДКА'!T242</f>
        <v>0</v>
      </c>
      <c r="I11" s="64">
        <f>'12-18л. РАСКЛАДКА'!T300</f>
        <v>0</v>
      </c>
      <c r="J11" s="64">
        <f>'12-18л. РАСКЛАДКА'!T359</f>
        <v>0</v>
      </c>
      <c r="K11" s="64">
        <f>'12-18л. РАСКЛАДКА'!T408</f>
        <v>0</v>
      </c>
      <c r="L11" s="64">
        <f>'12-18л. РАСКЛАДКА'!T463</f>
        <v>4.91</v>
      </c>
      <c r="M11" s="1402">
        <f>'12-18л. РАСКЛАДКА'!T523</f>
        <v>13.59</v>
      </c>
      <c r="N11" s="1471">
        <f t="shared" si="0"/>
        <v>50</v>
      </c>
      <c r="O11" s="1751">
        <f t="shared" si="1"/>
        <v>0</v>
      </c>
      <c r="P11" s="2593">
        <f t="shared" si="2"/>
        <v>50</v>
      </c>
      <c r="Q11" s="2572">
        <v>50</v>
      </c>
      <c r="R11" s="1557"/>
      <c r="S11" s="105"/>
      <c r="T11" s="105"/>
      <c r="U11" s="105"/>
      <c r="V11" s="646"/>
      <c r="W11" s="127"/>
      <c r="X11" s="121"/>
      <c r="Y11" s="647"/>
      <c r="Z11" s="105"/>
      <c r="AA11" s="1397"/>
      <c r="AD11" s="105"/>
      <c r="AE11" s="105"/>
      <c r="AF11" s="105"/>
      <c r="AG11" s="105"/>
      <c r="AH11" s="105"/>
      <c r="AI11" s="105"/>
    </row>
    <row r="12" spans="1:35">
      <c r="A12" s="495">
        <v>5</v>
      </c>
      <c r="B12" s="253" t="s">
        <v>43</v>
      </c>
      <c r="C12" s="172">
        <v>2</v>
      </c>
      <c r="D12" s="169">
        <f>'12-18л. РАСКЛАДКА'!T11</f>
        <v>0</v>
      </c>
      <c r="E12" s="64">
        <f>'12-18л. РАСКЛАДКА'!T66</f>
        <v>0</v>
      </c>
      <c r="F12" s="64">
        <f>'12-18л. РАСКЛАДКА'!T127</f>
        <v>0</v>
      </c>
      <c r="G12" s="64">
        <f>'12-18л. РАСКЛАДКА'!T188</f>
        <v>0</v>
      </c>
      <c r="H12" s="64">
        <f>'12-18л. РАСКЛАДКА'!T243</f>
        <v>0</v>
      </c>
      <c r="I12" s="64">
        <f>'12-18л. РАСКЛАДКА'!T301</f>
        <v>20.9</v>
      </c>
      <c r="J12" s="64">
        <f>'12-18л. РАСКЛАДКА'!T360</f>
        <v>0</v>
      </c>
      <c r="K12" s="64">
        <f>'12-18л. РАСКЛАДКА'!T409</f>
        <v>0</v>
      </c>
      <c r="L12" s="64">
        <f>'12-18л. РАСКЛАДКА'!T464</f>
        <v>0</v>
      </c>
      <c r="M12" s="1402">
        <f>'12-18л. РАСКЛАДКА'!T524</f>
        <v>0</v>
      </c>
      <c r="N12" s="1471">
        <f t="shared" si="0"/>
        <v>20.9</v>
      </c>
      <c r="O12" s="1751">
        <f t="shared" si="1"/>
        <v>4.5</v>
      </c>
      <c r="P12" s="2593">
        <f t="shared" si="2"/>
        <v>20</v>
      </c>
      <c r="Q12" s="2572">
        <v>20</v>
      </c>
      <c r="R12" s="1557"/>
      <c r="S12" s="105"/>
      <c r="T12" s="105"/>
      <c r="U12" s="105"/>
      <c r="V12" s="646"/>
      <c r="W12" s="127"/>
      <c r="X12" s="121"/>
      <c r="Y12" s="647"/>
      <c r="Z12" s="105"/>
      <c r="AA12" s="1396"/>
      <c r="AD12" s="105"/>
      <c r="AE12" s="105"/>
      <c r="AF12" s="105"/>
      <c r="AG12" s="105"/>
      <c r="AH12" s="105"/>
      <c r="AI12" s="105"/>
    </row>
    <row r="13" spans="1:35">
      <c r="A13" s="495">
        <v>6</v>
      </c>
      <c r="B13" s="253" t="s">
        <v>44</v>
      </c>
      <c r="C13" s="2590">
        <v>18.7</v>
      </c>
      <c r="D13" s="2519">
        <f>'12-18л. РАСКЛАДКА'!T12</f>
        <v>0</v>
      </c>
      <c r="E13" s="2520">
        <f>'12-18л. РАСКЛАДКА'!T67</f>
        <v>0</v>
      </c>
      <c r="F13" s="2520">
        <f>'12-18л. РАСКЛАДКА'!T128</f>
        <v>0</v>
      </c>
      <c r="G13" s="2520">
        <f>'12-18л. РАСКЛАДКА'!T189</f>
        <v>0</v>
      </c>
      <c r="H13" s="2520">
        <f>'12-18л. РАСКЛАДКА'!T244</f>
        <v>0</v>
      </c>
      <c r="I13" s="2520">
        <f>'12-18л. РАСКЛАДКА'!T302</f>
        <v>0</v>
      </c>
      <c r="J13" s="2520">
        <f>'12-18л. РАСКЛАДКА'!T361</f>
        <v>0</v>
      </c>
      <c r="K13" s="2520">
        <f>'12-18л. РАСКЛАДКА'!T410</f>
        <v>83.7</v>
      </c>
      <c r="L13" s="2520">
        <f>'12-18л. РАСКЛАДКА'!T465</f>
        <v>0</v>
      </c>
      <c r="M13" s="2521">
        <f>'12-18л. РАСКЛАДКА'!T525</f>
        <v>21.63</v>
      </c>
      <c r="N13" s="1884">
        <f t="shared" si="0"/>
        <v>105.33</v>
      </c>
      <c r="O13" s="1885">
        <f t="shared" si="1"/>
        <v>-43.673796791443849</v>
      </c>
      <c r="P13" s="2594">
        <f t="shared" si="2"/>
        <v>187</v>
      </c>
      <c r="Q13" s="2573">
        <v>187</v>
      </c>
      <c r="R13" s="1557"/>
      <c r="S13" s="105"/>
      <c r="T13" s="105"/>
      <c r="U13" s="105"/>
      <c r="V13" s="646"/>
      <c r="W13" s="127"/>
      <c r="X13" s="121"/>
      <c r="Y13" s="647"/>
      <c r="Z13" s="105"/>
      <c r="AA13" s="1398"/>
      <c r="AD13" s="105"/>
      <c r="AE13" s="105"/>
      <c r="AF13" s="105"/>
      <c r="AG13" s="105"/>
      <c r="AH13" s="105"/>
      <c r="AI13" s="105"/>
    </row>
    <row r="14" spans="1:35" ht="12.75" customHeight="1">
      <c r="A14" s="1868">
        <v>7</v>
      </c>
      <c r="B14" s="1869" t="s">
        <v>667</v>
      </c>
      <c r="C14" s="2556">
        <v>28.8</v>
      </c>
      <c r="D14" s="2630">
        <f>'12-18л. РАСКЛАДКА'!T13</f>
        <v>0</v>
      </c>
      <c r="E14" s="2630">
        <f>'12-18л. РАСКЛАДКА'!T68</f>
        <v>17.100000000000001</v>
      </c>
      <c r="F14" s="2630">
        <f>'12-18л. РАСКЛАДКА'!T129</f>
        <v>0.58699999999999997</v>
      </c>
      <c r="G14" s="2558">
        <f>'12-18л. РАСКЛАДКА'!T190</f>
        <v>48.72</v>
      </c>
      <c r="H14" s="2557">
        <f>'12-18л. РАСКЛАДКА'!T245</f>
        <v>0</v>
      </c>
      <c r="I14" s="2558">
        <f>'12-18л. РАСКЛАДКА'!T303</f>
        <v>64</v>
      </c>
      <c r="J14" s="2557">
        <f>'12-18л. РАСКЛАДКА'!T362</f>
        <v>0</v>
      </c>
      <c r="K14" s="2558">
        <f>'12-18л. РАСКЛАДКА'!T411</f>
        <v>31.5</v>
      </c>
      <c r="L14" s="2602">
        <f>'12-18л. РАСКЛАДКА'!T466</f>
        <v>46.47</v>
      </c>
      <c r="M14" s="2557">
        <f>'12-18л. РАСКЛАДКА'!T526</f>
        <v>135.33000000000001</v>
      </c>
      <c r="N14" s="1904">
        <f>D14+E14+F14+G14+H14+I14+J14+K14+L14+M14</f>
        <v>343.70699999999999</v>
      </c>
      <c r="O14" s="2561">
        <f t="shared" si="1"/>
        <v>19.34270833333332</v>
      </c>
      <c r="P14" s="2605">
        <f t="shared" si="2"/>
        <v>288</v>
      </c>
      <c r="Q14" s="1880">
        <f>Q16-Q15</f>
        <v>288</v>
      </c>
      <c r="R14" s="1557"/>
      <c r="S14" s="105"/>
      <c r="T14" s="105"/>
      <c r="U14" s="105"/>
      <c r="V14" s="646"/>
      <c r="W14" s="127"/>
      <c r="X14" s="121"/>
      <c r="Y14" s="647"/>
      <c r="Z14" s="105"/>
      <c r="AA14" s="1396"/>
      <c r="AD14" s="105"/>
      <c r="AE14" s="105"/>
      <c r="AF14" s="105"/>
      <c r="AG14" s="105"/>
      <c r="AH14" s="105"/>
      <c r="AI14" s="105"/>
    </row>
    <row r="15" spans="1:35" ht="11.25" customHeight="1">
      <c r="A15" s="1870"/>
      <c r="B15" s="1871" t="s">
        <v>668</v>
      </c>
      <c r="C15" s="2563">
        <v>3.2</v>
      </c>
      <c r="D15" s="2631">
        <f>'12-18л. РАСКЛАДКА'!T14</f>
        <v>0</v>
      </c>
      <c r="E15" s="2631">
        <f>'12-18л. РАСКЛАДКА'!T69</f>
        <v>0</v>
      </c>
      <c r="F15" s="2631">
        <f>'12-18л. РАСКЛАДКА'!T130</f>
        <v>0</v>
      </c>
      <c r="G15" s="2565">
        <f>'12-18л. РАСКЛАДКА'!T191</f>
        <v>0</v>
      </c>
      <c r="H15" s="2564">
        <f>'12-18л. РАСКЛАДКА'!T246</f>
        <v>0</v>
      </c>
      <c r="I15" s="2565">
        <f>'12-18л. РАСКЛАДКА'!T304</f>
        <v>0</v>
      </c>
      <c r="J15" s="2564">
        <f>'12-18л. РАСКЛАДКА'!T363</f>
        <v>0</v>
      </c>
      <c r="K15" s="2565">
        <f>'12-18л. РАСКЛАДКА'!T412</f>
        <v>0</v>
      </c>
      <c r="L15" s="2603">
        <f>'12-18л. РАСКЛАДКА'!T467</f>
        <v>0</v>
      </c>
      <c r="M15" s="2564">
        <v>0</v>
      </c>
      <c r="N15" s="2600">
        <f t="shared" ref="N15:N17" si="3">D15+E15+F15+G15+H15+I15+J15+K15+L15+M15</f>
        <v>0</v>
      </c>
      <c r="O15" s="2568">
        <f t="shared" si="1"/>
        <v>-100</v>
      </c>
      <c r="P15" s="2606">
        <f t="shared" si="2"/>
        <v>32</v>
      </c>
      <c r="Q15" s="2574">
        <f>(Q16/100)*10</f>
        <v>32</v>
      </c>
      <c r="R15" s="1557"/>
      <c r="S15" s="105"/>
      <c r="T15" s="105"/>
      <c r="U15" s="105"/>
      <c r="V15" s="646"/>
      <c r="W15" s="127"/>
      <c r="X15" s="121"/>
      <c r="Y15" s="647"/>
      <c r="Z15" s="105"/>
      <c r="AA15" s="1396"/>
      <c r="AD15" s="105"/>
      <c r="AE15" s="105"/>
      <c r="AF15" s="105"/>
      <c r="AG15" s="105"/>
      <c r="AH15" s="105"/>
      <c r="AI15" s="105"/>
    </row>
    <row r="16" spans="1:35" ht="13.5" customHeight="1">
      <c r="A16" s="1872"/>
      <c r="B16" s="1873" t="s">
        <v>669</v>
      </c>
      <c r="C16" s="2525">
        <v>32</v>
      </c>
      <c r="D16" s="2632">
        <f>'12-18л. РАСКЛАДКА'!T15</f>
        <v>0</v>
      </c>
      <c r="E16" s="2632">
        <f>'12-18л. РАСКЛАДКА'!T70</f>
        <v>17.100000000000001</v>
      </c>
      <c r="F16" s="2632">
        <f>'12-18л. РАСКЛАДКА'!T131</f>
        <v>0.58699999999999997</v>
      </c>
      <c r="G16" s="2629">
        <f>'12-18л. РАСКЛАДКА'!T192</f>
        <v>48.72</v>
      </c>
      <c r="H16" s="2672">
        <f>'12-18л. РАСКЛАДКА'!T247</f>
        <v>0</v>
      </c>
      <c r="I16" s="2629">
        <f>'12-18л. РАСКЛАДКА'!T305</f>
        <v>64</v>
      </c>
      <c r="J16" s="2672">
        <f>'12-18л. РАСКЛАДКА'!T364</f>
        <v>0</v>
      </c>
      <c r="K16" s="2629">
        <f>'12-18л. РАСКЛАДКА'!T413</f>
        <v>31.5</v>
      </c>
      <c r="L16" s="2628">
        <f>'12-18л. РАСКЛАДКА'!T468</f>
        <v>46.47</v>
      </c>
      <c r="M16" s="2591">
        <f t="shared" ref="M16" si="4">M14+M15</f>
        <v>135.33000000000001</v>
      </c>
      <c r="N16" s="2522">
        <f>D16+E16+F16+G16+H16+I16+J16+K16+L16+M16</f>
        <v>343.70699999999999</v>
      </c>
      <c r="O16" s="2528">
        <f t="shared" si="1"/>
        <v>7.4084374999999909</v>
      </c>
      <c r="P16" s="2595">
        <f t="shared" si="2"/>
        <v>320</v>
      </c>
      <c r="Q16" s="2575">
        <v>320</v>
      </c>
      <c r="R16" s="1557"/>
      <c r="S16" s="105"/>
      <c r="T16" s="105"/>
      <c r="U16" s="105"/>
      <c r="V16" s="646"/>
      <c r="W16" s="127"/>
      <c r="X16" s="121"/>
      <c r="Y16" s="647"/>
      <c r="Z16" s="105"/>
      <c r="AA16" s="1396"/>
      <c r="AD16" s="105"/>
      <c r="AE16" s="105"/>
      <c r="AF16" s="105"/>
      <c r="AG16" s="105"/>
      <c r="AH16" s="105"/>
      <c r="AI16" s="105"/>
    </row>
    <row r="17" spans="1:35">
      <c r="A17" s="495">
        <v>8</v>
      </c>
      <c r="B17" s="253" t="s">
        <v>259</v>
      </c>
      <c r="C17" s="172">
        <v>18.5</v>
      </c>
      <c r="D17" s="169">
        <f>'12-18л. РАСКЛАДКА'!T16</f>
        <v>110</v>
      </c>
      <c r="E17" s="670">
        <f>'12-18л. РАСКЛАДКА'!T71</f>
        <v>0</v>
      </c>
      <c r="F17" s="670">
        <f>'12-18л. РАСКЛАДКА'!T132</f>
        <v>27</v>
      </c>
      <c r="G17" s="670">
        <f>'12-18л. РАСКЛАДКА'!T193</f>
        <v>0</v>
      </c>
      <c r="H17" s="670">
        <f>'12-18л. РАСКЛАДКА'!T248</f>
        <v>7</v>
      </c>
      <c r="I17" s="670">
        <f>'12-18л. РАСКЛАДКА'!T306</f>
        <v>0</v>
      </c>
      <c r="J17" s="670">
        <f>'12-18л. РАСКЛАДКА'!T365</f>
        <v>0</v>
      </c>
      <c r="K17" s="670">
        <f>'12-18л. РАСКЛАДКА'!T414</f>
        <v>7</v>
      </c>
      <c r="L17" s="670">
        <f>'12-18л. РАСКЛАДКА'!T469</f>
        <v>0</v>
      </c>
      <c r="M17" s="1402">
        <f>'12-18л. РАСКЛАДКА'!T529</f>
        <v>27</v>
      </c>
      <c r="N17" s="2522">
        <f t="shared" si="3"/>
        <v>178</v>
      </c>
      <c r="O17" s="2523">
        <f t="shared" si="1"/>
        <v>-3.7837837837837895</v>
      </c>
      <c r="P17" s="2596">
        <f t="shared" si="2"/>
        <v>185</v>
      </c>
      <c r="Q17" s="2575">
        <v>185</v>
      </c>
      <c r="R17" s="1557"/>
      <c r="S17" s="105"/>
      <c r="T17" s="105"/>
      <c r="U17" s="105"/>
      <c r="V17" s="646"/>
      <c r="W17" s="127"/>
      <c r="X17" s="121"/>
      <c r="Y17" s="647"/>
      <c r="Z17" s="105"/>
      <c r="AA17" s="1397"/>
      <c r="AD17" s="105"/>
      <c r="AE17" s="105"/>
      <c r="AF17" s="105"/>
      <c r="AG17" s="105"/>
      <c r="AH17" s="105"/>
      <c r="AI17" s="105"/>
    </row>
    <row r="18" spans="1:35">
      <c r="A18" s="495">
        <v>9</v>
      </c>
      <c r="B18" s="253" t="s">
        <v>116</v>
      </c>
      <c r="C18" s="172">
        <v>2</v>
      </c>
      <c r="D18" s="169">
        <f>'12-18л. РАСКЛАДКА'!T17</f>
        <v>0</v>
      </c>
      <c r="E18" s="64">
        <f>'12-18л. РАСКЛАДКА'!T72</f>
        <v>0</v>
      </c>
      <c r="F18" s="64">
        <f>'12-18л. РАСКЛАДКА'!T133</f>
        <v>0</v>
      </c>
      <c r="G18" s="64">
        <f>'12-18л. РАСКЛАДКА'!T194</f>
        <v>0</v>
      </c>
      <c r="H18" s="64">
        <f>'12-18л. РАСКЛАДКА'!T249</f>
        <v>0</v>
      </c>
      <c r="I18" s="64">
        <f>'12-18л. РАСКЛАДКА'!T307</f>
        <v>0</v>
      </c>
      <c r="J18" s="64">
        <f>'12-18л. РАСКЛАДКА'!T366</f>
        <v>20</v>
      </c>
      <c r="K18" s="64">
        <f>'12-18л. РАСКЛАДКА'!T415</f>
        <v>0</v>
      </c>
      <c r="L18" s="64">
        <f>'12-18л. РАСКЛАДКА'!T470</f>
        <v>0</v>
      </c>
      <c r="M18" s="1402">
        <f>'12-18л. РАСКЛАДКА'!T530</f>
        <v>0</v>
      </c>
      <c r="N18" s="1471">
        <f t="shared" si="0"/>
        <v>20</v>
      </c>
      <c r="O18" s="1751">
        <f t="shared" si="1"/>
        <v>0</v>
      </c>
      <c r="P18" s="2593">
        <f t="shared" si="2"/>
        <v>20</v>
      </c>
      <c r="Q18" s="2572">
        <v>20</v>
      </c>
      <c r="R18" s="1557"/>
      <c r="S18" s="105"/>
      <c r="T18" s="105"/>
      <c r="U18" s="105"/>
      <c r="V18" s="646"/>
      <c r="W18" s="127"/>
      <c r="X18" s="121"/>
      <c r="Y18" s="647"/>
      <c r="Z18" s="105"/>
      <c r="AA18" s="1397"/>
      <c r="AD18" s="105"/>
      <c r="AE18" s="105"/>
      <c r="AF18" s="105"/>
      <c r="AG18" s="105"/>
      <c r="AH18" s="105"/>
      <c r="AI18" s="105"/>
    </row>
    <row r="19" spans="1:35">
      <c r="A19" s="495">
        <v>10</v>
      </c>
      <c r="B19" s="253" t="s">
        <v>260</v>
      </c>
      <c r="C19" s="172">
        <v>20</v>
      </c>
      <c r="D19" s="169">
        <f>'12-18л. РАСКЛАДКА'!T18</f>
        <v>0</v>
      </c>
      <c r="E19" s="64">
        <f>'12-18л. РАСКЛАДКА'!T73</f>
        <v>0</v>
      </c>
      <c r="F19" s="64">
        <f>'12-18л. РАСКЛАДКА'!T134</f>
        <v>0</v>
      </c>
      <c r="G19" s="64">
        <f>'12-18л. РАСКЛАДКА'!T195</f>
        <v>0</v>
      </c>
      <c r="H19" s="64">
        <f>'12-18л. РАСКЛАДКА'!T250</f>
        <v>0</v>
      </c>
      <c r="I19" s="64">
        <f>'12-18л. РАСКЛАДКА'!T308</f>
        <v>0</v>
      </c>
      <c r="J19" s="64">
        <f>'12-18л. РАСКЛАДКА'!T367</f>
        <v>0</v>
      </c>
      <c r="K19" s="64">
        <f>'12-18л. РАСКЛАДКА'!T416</f>
        <v>0</v>
      </c>
      <c r="L19" s="64">
        <f>'12-18л. РАСКЛАДКА'!T471</f>
        <v>200</v>
      </c>
      <c r="M19" s="1402">
        <f>'12-18л. РАСКЛАДКА'!T531</f>
        <v>0</v>
      </c>
      <c r="N19" s="1471">
        <f t="shared" si="0"/>
        <v>200</v>
      </c>
      <c r="O19" s="1751">
        <f t="shared" si="1"/>
        <v>0</v>
      </c>
      <c r="P19" s="2593">
        <f t="shared" si="2"/>
        <v>200</v>
      </c>
      <c r="Q19" s="2572">
        <v>200</v>
      </c>
      <c r="R19" s="1557"/>
      <c r="S19" s="105"/>
      <c r="T19" s="105"/>
      <c r="U19" s="105"/>
      <c r="V19" s="646"/>
      <c r="W19" s="127"/>
      <c r="X19" s="121"/>
      <c r="Y19" s="647"/>
      <c r="Z19" s="105"/>
      <c r="AA19" s="1407"/>
      <c r="AD19" s="105"/>
      <c r="AE19" s="105"/>
      <c r="AF19" s="105"/>
      <c r="AG19" s="105"/>
      <c r="AH19" s="105"/>
      <c r="AI19" s="105"/>
    </row>
    <row r="20" spans="1:35">
      <c r="A20" s="495">
        <v>11</v>
      </c>
      <c r="B20" s="253" t="s">
        <v>129</v>
      </c>
      <c r="C20" s="172">
        <v>7.8</v>
      </c>
      <c r="D20" s="169">
        <f>'12-18л. РАСКЛАДКА'!T19</f>
        <v>0</v>
      </c>
      <c r="E20" s="64">
        <f>'12-18л. РАСКЛАДКА'!T74</f>
        <v>0</v>
      </c>
      <c r="F20" s="64">
        <f>'12-18л. РАСКЛАДКА'!T135</f>
        <v>0</v>
      </c>
      <c r="G20" s="64">
        <f>'12-18л. РАСКЛАДКА'!T196</f>
        <v>0</v>
      </c>
      <c r="H20" s="64">
        <f>'12-18л. РАСКЛАДКА'!T251</f>
        <v>47.01</v>
      </c>
      <c r="I20" s="64">
        <f>'12-18л. РАСКЛАДКА'!T309</f>
        <v>0</v>
      </c>
      <c r="J20" s="64">
        <f>'12-18л. РАСКЛАДКА'!T368</f>
        <v>0</v>
      </c>
      <c r="K20" s="64">
        <f>'12-18л. РАСКЛАДКА'!T417</f>
        <v>0</v>
      </c>
      <c r="L20" s="64">
        <f>'12-18л. РАСКЛАДКА'!T472</f>
        <v>30.99</v>
      </c>
      <c r="M20" s="1402">
        <f>'12-18л. РАСКЛАДКА'!T532</f>
        <v>0</v>
      </c>
      <c r="N20" s="1471">
        <f t="shared" si="0"/>
        <v>78</v>
      </c>
      <c r="O20" s="1751">
        <f t="shared" si="1"/>
        <v>0</v>
      </c>
      <c r="P20" s="2593">
        <f t="shared" si="2"/>
        <v>78</v>
      </c>
      <c r="Q20" s="2572">
        <v>78</v>
      </c>
      <c r="R20" s="1557"/>
      <c r="S20" s="105"/>
      <c r="T20" s="105"/>
      <c r="U20" s="105"/>
      <c r="V20" s="646"/>
      <c r="W20" s="127"/>
      <c r="X20" s="121"/>
      <c r="Y20" s="647"/>
      <c r="Z20" s="105"/>
      <c r="AA20" s="1407"/>
      <c r="AD20" s="105"/>
      <c r="AE20" s="105"/>
      <c r="AF20" s="105"/>
      <c r="AG20" s="105"/>
      <c r="AH20" s="105"/>
      <c r="AI20" s="105"/>
    </row>
    <row r="21" spans="1:35">
      <c r="A21" s="495">
        <v>12</v>
      </c>
      <c r="B21" s="253" t="s">
        <v>130</v>
      </c>
      <c r="C21" s="172">
        <v>5.3</v>
      </c>
      <c r="D21" s="169">
        <f>'12-18л. РАСКЛАДКА'!T20</f>
        <v>0</v>
      </c>
      <c r="E21" s="64">
        <f>'12-18л. РАСКЛАДКА'!T75</f>
        <v>0</v>
      </c>
      <c r="F21" s="64">
        <f>'12-18л. РАСКЛАДКА'!T136</f>
        <v>0</v>
      </c>
      <c r="G21" s="64">
        <f>'12-18л. РАСКЛАДКА'!T197</f>
        <v>0</v>
      </c>
      <c r="H21" s="64">
        <f>'12-18л. РАСКЛАДКА'!T252</f>
        <v>29.32</v>
      </c>
      <c r="I21" s="64">
        <f>'12-18л. РАСКЛАДКА'!T310</f>
        <v>0</v>
      </c>
      <c r="J21" s="64">
        <f>'12-18л. РАСКЛАДКА'!T369</f>
        <v>96</v>
      </c>
      <c r="K21" s="64">
        <f>'12-18л. РАСКЛАДКА'!T418</f>
        <v>0</v>
      </c>
      <c r="L21" s="64">
        <f>'12-18л. РАСКЛАДКА'!T473</f>
        <v>23.68</v>
      </c>
      <c r="M21" s="1402">
        <f>'12-18л. РАСКЛАДКА'!T533</f>
        <v>0</v>
      </c>
      <c r="N21" s="1471">
        <f t="shared" si="0"/>
        <v>149</v>
      </c>
      <c r="O21" s="1751">
        <f t="shared" si="1"/>
        <v>181.1320754716981</v>
      </c>
      <c r="P21" s="2593">
        <f t="shared" si="2"/>
        <v>53</v>
      </c>
      <c r="Q21" s="2572">
        <v>53</v>
      </c>
      <c r="R21" s="1557"/>
      <c r="S21" s="105"/>
      <c r="T21" s="105"/>
      <c r="U21" s="105"/>
      <c r="V21" s="646"/>
      <c r="W21" s="127"/>
      <c r="X21" s="121"/>
      <c r="Y21" s="647"/>
      <c r="Z21" s="105"/>
      <c r="AA21" s="1407"/>
      <c r="AD21" s="105"/>
      <c r="AE21" s="105"/>
      <c r="AF21" s="105"/>
      <c r="AG21" s="105"/>
      <c r="AH21" s="105"/>
      <c r="AI21" s="105"/>
    </row>
    <row r="22" spans="1:35" ht="12.75" customHeight="1">
      <c r="A22" s="495">
        <v>13</v>
      </c>
      <c r="B22" s="253" t="s">
        <v>45</v>
      </c>
      <c r="C22" s="172">
        <v>7.7</v>
      </c>
      <c r="D22" s="169">
        <f>'12-18л. РАСКЛАДКА'!T21</f>
        <v>0</v>
      </c>
      <c r="E22" s="64">
        <f>'12-18л. РАСКЛАДКА'!T76</f>
        <v>0</v>
      </c>
      <c r="F22" s="64">
        <f>'12-18л. РАСКЛАДКА'!T137</f>
        <v>77</v>
      </c>
      <c r="G22" s="64">
        <f>'12-18л. РАСКЛАДКА'!T198</f>
        <v>0</v>
      </c>
      <c r="H22" s="64">
        <f>'12-18л. РАСКЛАДКА'!T253</f>
        <v>0</v>
      </c>
      <c r="I22" s="64">
        <f>'12-18л. РАСКЛАДКА'!T311</f>
        <v>0</v>
      </c>
      <c r="J22" s="64">
        <f>'12-18л. РАСКЛАДКА'!T370</f>
        <v>0</v>
      </c>
      <c r="K22" s="64">
        <f>'12-18л. РАСКЛАДКА'!T419</f>
        <v>0</v>
      </c>
      <c r="L22" s="64">
        <f>'12-18л. РАСКЛАДКА'!T474</f>
        <v>0</v>
      </c>
      <c r="M22" s="1402">
        <f>'12-18л. РАСКЛАДКА'!T534</f>
        <v>0</v>
      </c>
      <c r="N22" s="1471">
        <f t="shared" si="0"/>
        <v>77</v>
      </c>
      <c r="O22" s="1751">
        <f t="shared" si="1"/>
        <v>0</v>
      </c>
      <c r="P22" s="2593">
        <f t="shared" si="2"/>
        <v>77</v>
      </c>
      <c r="Q22" s="2572">
        <v>77</v>
      </c>
      <c r="R22" s="1557"/>
      <c r="S22" s="105"/>
      <c r="T22" s="105"/>
      <c r="U22" s="105"/>
      <c r="V22" s="646"/>
      <c r="W22" s="127"/>
      <c r="X22" s="121"/>
      <c r="Y22" s="647"/>
      <c r="Z22" s="105"/>
      <c r="AA22" s="1407"/>
      <c r="AD22" s="105"/>
      <c r="AE22" s="105"/>
      <c r="AF22" s="105"/>
      <c r="AG22" s="105"/>
      <c r="AH22" s="105"/>
      <c r="AI22" s="105"/>
    </row>
    <row r="23" spans="1:35" ht="13.5" customHeight="1">
      <c r="A23" s="495">
        <v>14</v>
      </c>
      <c r="B23" s="253" t="s">
        <v>131</v>
      </c>
      <c r="C23" s="172">
        <v>4</v>
      </c>
      <c r="D23" s="169">
        <f>'12-18л. РАСКЛАДКА'!T22</f>
        <v>0</v>
      </c>
      <c r="E23" s="64">
        <f>'12-18л. РАСКЛАДКА'!T77</f>
        <v>0</v>
      </c>
      <c r="F23" s="64">
        <f>'12-18л. РАСКЛАДКА'!T138</f>
        <v>0</v>
      </c>
      <c r="G23" s="64">
        <f>'12-18л. РАСКЛАДКА'!T199</f>
        <v>0</v>
      </c>
      <c r="H23" s="64">
        <f>'12-18л. РАСКЛАДКА'!T254</f>
        <v>0</v>
      </c>
      <c r="I23" s="64">
        <f>'12-18л. РАСКЛАДКА'!T312</f>
        <v>0</v>
      </c>
      <c r="J23" s="64">
        <f>'12-18л. РАСКЛАДКА'!T371</f>
        <v>0</v>
      </c>
      <c r="K23" s="64">
        <f>'12-18л. РАСКЛАДКА'!T420</f>
        <v>0</v>
      </c>
      <c r="L23" s="64">
        <f>'12-18л. РАСКЛАДКА'!T475</f>
        <v>0</v>
      </c>
      <c r="M23" s="1402">
        <f>'12-18л. РАСКЛАДКА'!T535</f>
        <v>0</v>
      </c>
      <c r="N23" s="1471">
        <f t="shared" si="0"/>
        <v>0</v>
      </c>
      <c r="O23" s="1751">
        <f t="shared" si="1"/>
        <v>-100</v>
      </c>
      <c r="P23" s="2593">
        <f t="shared" si="2"/>
        <v>40</v>
      </c>
      <c r="Q23" s="2572">
        <v>40</v>
      </c>
      <c r="R23" s="1557"/>
      <c r="S23" s="105"/>
      <c r="T23" s="105"/>
      <c r="U23" s="105"/>
      <c r="V23" s="646"/>
      <c r="W23" s="127"/>
      <c r="X23" s="121"/>
      <c r="Y23" s="647"/>
      <c r="Z23" s="105"/>
      <c r="AA23" s="1407"/>
      <c r="AD23" s="105"/>
      <c r="AE23" s="105"/>
      <c r="AF23" s="105"/>
      <c r="AG23" s="105"/>
      <c r="AH23" s="105"/>
      <c r="AI23" s="105"/>
    </row>
    <row r="24" spans="1:35" ht="12" customHeight="1">
      <c r="A24" s="495">
        <v>15</v>
      </c>
      <c r="B24" s="253" t="s">
        <v>261</v>
      </c>
      <c r="C24" s="172">
        <v>35</v>
      </c>
      <c r="D24" s="169">
        <f>'12-18л. РАСКЛАДКА'!T23</f>
        <v>50</v>
      </c>
      <c r="E24" s="64">
        <f>'12-18л. РАСКЛАДКА'!T78</f>
        <v>25.2</v>
      </c>
      <c r="F24" s="64">
        <f>'12-18л. РАСКЛАДКА'!T139</f>
        <v>19.05</v>
      </c>
      <c r="G24" s="64">
        <f>'12-18л. РАСКЛАДКА'!T200</f>
        <v>72.72</v>
      </c>
      <c r="H24" s="64">
        <f>'12-18л. РАСКЛАДКА'!T255</f>
        <v>17.850000000000001</v>
      </c>
      <c r="I24" s="64">
        <f>'12-18л. РАСКЛАДКА'!T313</f>
        <v>257.23</v>
      </c>
      <c r="J24" s="64">
        <f>'12-18л. РАСКЛАДКА'!T372</f>
        <v>0</v>
      </c>
      <c r="K24" s="64">
        <f>'12-18л. РАСКЛАДКА'!T421</f>
        <v>16.7</v>
      </c>
      <c r="L24" s="64">
        <f>'12-18л. РАСКЛАДКА'!T476</f>
        <v>33</v>
      </c>
      <c r="M24" s="1402">
        <f>'12-18л. РАСКЛАДКА'!T536</f>
        <v>41.01</v>
      </c>
      <c r="N24" s="1471">
        <f t="shared" si="0"/>
        <v>532.76</v>
      </c>
      <c r="O24" s="1751">
        <f t="shared" si="1"/>
        <v>52.217142857142846</v>
      </c>
      <c r="P24" s="2593">
        <f t="shared" si="2"/>
        <v>350</v>
      </c>
      <c r="Q24" s="2572">
        <v>350</v>
      </c>
      <c r="R24" s="1557"/>
      <c r="S24" s="105"/>
      <c r="T24" s="105"/>
      <c r="U24" s="105"/>
      <c r="V24" s="646"/>
      <c r="W24" s="127"/>
      <c r="X24" s="121"/>
      <c r="Y24" s="647"/>
      <c r="Z24" s="105"/>
      <c r="AA24" s="1409"/>
      <c r="AD24" s="105"/>
      <c r="AE24" s="105"/>
      <c r="AF24" s="105"/>
      <c r="AG24" s="105"/>
      <c r="AH24" s="105"/>
      <c r="AI24" s="105"/>
    </row>
    <row r="25" spans="1:35" ht="14.25" customHeight="1">
      <c r="A25" s="495">
        <v>16</v>
      </c>
      <c r="B25" s="253" t="s">
        <v>262</v>
      </c>
      <c r="C25" s="172">
        <v>18</v>
      </c>
      <c r="D25" s="193">
        <f>'12-18л. РАСКЛАДКА'!T24</f>
        <v>0</v>
      </c>
      <c r="E25" s="67">
        <f>'12-18л. РАСКЛАДКА'!T79</f>
        <v>200</v>
      </c>
      <c r="F25" s="68">
        <f>'12-18л. РАСКЛАДКА'!T140</f>
        <v>0</v>
      </c>
      <c r="G25" s="64">
        <f>'12-18л. РАСКЛАДКА'!T201</f>
        <v>0</v>
      </c>
      <c r="H25" s="65">
        <f>'12-18л. РАСКЛАДКА'!T256</f>
        <v>0</v>
      </c>
      <c r="I25" s="64">
        <f>'12-18л. РАСКЛАДКА'!T314</f>
        <v>0</v>
      </c>
      <c r="J25" s="65">
        <f>'12-18л. РАСКЛАДКА'!T373</f>
        <v>0</v>
      </c>
      <c r="K25" s="67">
        <f>'12-18л. РАСКЛАДКА'!T422</f>
        <v>0</v>
      </c>
      <c r="L25" s="67">
        <f>'12-18л. РАСКЛАДКА'!T477</f>
        <v>0</v>
      </c>
      <c r="M25" s="1403">
        <f>'12-18л. РАСКЛАДКА'!T537</f>
        <v>0</v>
      </c>
      <c r="N25" s="1471">
        <f t="shared" si="0"/>
        <v>200</v>
      </c>
      <c r="O25" s="1751">
        <f t="shared" si="1"/>
        <v>11.111111111111114</v>
      </c>
      <c r="P25" s="2593">
        <f t="shared" si="2"/>
        <v>180</v>
      </c>
      <c r="Q25" s="2572">
        <v>180</v>
      </c>
      <c r="R25" s="1557"/>
      <c r="S25" s="105"/>
      <c r="T25" s="105"/>
      <c r="U25" s="105"/>
      <c r="V25" s="646"/>
      <c r="W25" s="127"/>
      <c r="X25" s="121"/>
      <c r="Y25" s="647"/>
      <c r="Z25" s="105"/>
      <c r="AA25" s="1407"/>
      <c r="AD25" s="105"/>
      <c r="AE25" s="228"/>
      <c r="AF25" s="105"/>
      <c r="AG25" s="228"/>
      <c r="AH25" s="105"/>
      <c r="AI25" s="105"/>
    </row>
    <row r="26" spans="1:35">
      <c r="A26" s="495">
        <v>17</v>
      </c>
      <c r="B26" s="253" t="s">
        <v>263</v>
      </c>
      <c r="C26" s="172">
        <v>6</v>
      </c>
      <c r="D26" s="193">
        <f>'12-18л. РАСКЛАДКА'!T25</f>
        <v>0</v>
      </c>
      <c r="E26" s="67">
        <f>'12-18л. РАСКЛАДКА'!T80</f>
        <v>0</v>
      </c>
      <c r="F26" s="68">
        <f>'12-18л. РАСКЛАДКА'!T141</f>
        <v>0</v>
      </c>
      <c r="G26" s="64">
        <f>'12-18л. РАСКЛАДКА'!T202</f>
        <v>60</v>
      </c>
      <c r="H26" s="65">
        <f>'12-18л. РАСКЛАДКА'!T257</f>
        <v>0</v>
      </c>
      <c r="I26" s="64">
        <f>'12-18л. РАСКЛАДКА'!T315</f>
        <v>0</v>
      </c>
      <c r="J26" s="65">
        <f>'12-18л. РАСКЛАДКА'!T374</f>
        <v>0</v>
      </c>
      <c r="K26" s="67">
        <f>'12-18л. РАСКЛАДКА'!T423</f>
        <v>0</v>
      </c>
      <c r="L26" s="67">
        <f>'12-18л. РАСКЛАДКА'!T478</f>
        <v>0</v>
      </c>
      <c r="M26" s="1403">
        <f>'12-18л. РАСКЛАДКА'!T538</f>
        <v>0</v>
      </c>
      <c r="N26" s="1471">
        <f t="shared" si="0"/>
        <v>60</v>
      </c>
      <c r="O26" s="1751">
        <f t="shared" si="1"/>
        <v>0</v>
      </c>
      <c r="P26" s="2593">
        <f t="shared" si="2"/>
        <v>60</v>
      </c>
      <c r="Q26" s="2572">
        <v>60</v>
      </c>
      <c r="R26" s="1557"/>
      <c r="S26" s="105"/>
      <c r="T26" s="105"/>
      <c r="U26" s="105"/>
      <c r="V26" s="646"/>
      <c r="W26" s="127"/>
      <c r="X26" s="121"/>
      <c r="Y26" s="647"/>
      <c r="Z26" s="105"/>
      <c r="AA26" s="1407"/>
      <c r="AD26" s="105"/>
      <c r="AE26" s="105"/>
      <c r="AF26" s="105"/>
      <c r="AG26" s="105"/>
      <c r="AH26" s="105"/>
      <c r="AI26" s="105"/>
    </row>
    <row r="27" spans="1:35" ht="12" customHeight="1">
      <c r="A27" s="495">
        <v>18</v>
      </c>
      <c r="B27" s="253" t="s">
        <v>46</v>
      </c>
      <c r="C27" s="172">
        <v>1.5</v>
      </c>
      <c r="D27" s="193">
        <f>'12-18л. РАСКЛАДКА'!T26</f>
        <v>15</v>
      </c>
      <c r="E27" s="67">
        <f>'12-18л. РАСКЛАДКА'!T81</f>
        <v>0</v>
      </c>
      <c r="F27" s="68">
        <f>'12-18л. РАСКЛАДКА'!T142</f>
        <v>0</v>
      </c>
      <c r="G27" s="64">
        <f>'12-18л. РАСКЛАДКА'!T203</f>
        <v>0</v>
      </c>
      <c r="H27" s="65">
        <f>'12-18л. РАСКЛАДКА'!T258</f>
        <v>0</v>
      </c>
      <c r="I27" s="64">
        <f>'12-18л. РАСКЛАДКА'!T316</f>
        <v>0</v>
      </c>
      <c r="J27" s="65">
        <f>'12-18л. РАСКЛАДКА'!T375</f>
        <v>0</v>
      </c>
      <c r="K27" s="67">
        <f>'12-18л. РАСКЛАДКА'!T424</f>
        <v>0</v>
      </c>
      <c r="L27" s="67">
        <f>'12-18л. РАСКЛАДКА'!T479</f>
        <v>0</v>
      </c>
      <c r="M27" s="1403">
        <f>'12-18л. РАСКЛАДКА'!T539</f>
        <v>0</v>
      </c>
      <c r="N27" s="1471">
        <f t="shared" si="0"/>
        <v>15</v>
      </c>
      <c r="O27" s="1751">
        <f t="shared" si="1"/>
        <v>0</v>
      </c>
      <c r="P27" s="2593">
        <f t="shared" si="2"/>
        <v>15</v>
      </c>
      <c r="Q27" s="2572">
        <v>15</v>
      </c>
      <c r="R27" s="1557"/>
      <c r="S27" s="105"/>
      <c r="T27" s="105"/>
      <c r="U27" s="105"/>
      <c r="V27" s="646"/>
      <c r="W27" s="127"/>
      <c r="X27" s="121"/>
      <c r="Y27" s="647"/>
      <c r="Z27" s="105"/>
      <c r="AA27" s="1407"/>
      <c r="AD27" s="105"/>
      <c r="AE27" s="105"/>
      <c r="AF27" s="105"/>
      <c r="AG27" s="105"/>
      <c r="AH27" s="105"/>
      <c r="AI27" s="105"/>
    </row>
    <row r="28" spans="1:35">
      <c r="A28" s="495">
        <v>19</v>
      </c>
      <c r="B28" s="253" t="s">
        <v>264</v>
      </c>
      <c r="C28" s="172">
        <v>1</v>
      </c>
      <c r="D28" s="193">
        <f>'12-18л. РАСКЛАДКА'!T27</f>
        <v>0</v>
      </c>
      <c r="E28" s="67">
        <f>'12-18л. РАСКЛАДКА'!T82</f>
        <v>0</v>
      </c>
      <c r="F28" s="68">
        <f>'12-18л. РАСКЛАДКА'!T143</f>
        <v>0</v>
      </c>
      <c r="G28" s="64">
        <f>'12-18л. РАСКЛАДКА'!T204</f>
        <v>6.2</v>
      </c>
      <c r="H28" s="65">
        <f>'12-18л. РАСКЛАДКА'!T259</f>
        <v>0</v>
      </c>
      <c r="I28" s="64">
        <f>'12-18л. РАСКЛАДКА'!T317</f>
        <v>0</v>
      </c>
      <c r="J28" s="65">
        <f>'12-18л. РАСКЛАДКА'!T376</f>
        <v>0</v>
      </c>
      <c r="K28" s="67">
        <f>'12-18л. РАСКЛАДКА'!T425</f>
        <v>0</v>
      </c>
      <c r="L28" s="67">
        <f>'12-18л. РАСКЛАДКА'!T480</f>
        <v>0.8</v>
      </c>
      <c r="M28" s="1403">
        <f>'12-18л. РАСКЛАДКА'!T540</f>
        <v>0.55000000000000004</v>
      </c>
      <c r="N28" s="1471">
        <f t="shared" si="0"/>
        <v>7.55</v>
      </c>
      <c r="O28" s="1751">
        <f t="shared" si="1"/>
        <v>-24.5</v>
      </c>
      <c r="P28" s="2593">
        <f t="shared" si="2"/>
        <v>10</v>
      </c>
      <c r="Q28" s="2572">
        <v>10</v>
      </c>
      <c r="R28" s="1557"/>
      <c r="S28" s="105"/>
      <c r="T28" s="105"/>
      <c r="U28" s="105"/>
      <c r="V28" s="646"/>
      <c r="W28" s="127"/>
      <c r="X28" s="121"/>
      <c r="Y28" s="647"/>
      <c r="Z28" s="105"/>
      <c r="AA28" s="1410"/>
      <c r="AD28" s="105"/>
      <c r="AE28" s="105"/>
      <c r="AF28" s="105"/>
      <c r="AG28" s="105"/>
      <c r="AH28" s="105"/>
      <c r="AI28" s="105"/>
    </row>
    <row r="29" spans="1:35" ht="13.5" customHeight="1">
      <c r="A29" s="495">
        <v>20</v>
      </c>
      <c r="B29" s="253" t="s">
        <v>47</v>
      </c>
      <c r="C29" s="172">
        <v>3.5</v>
      </c>
      <c r="D29" s="193">
        <f>'12-18л. РАСКЛАДКА'!T28</f>
        <v>5</v>
      </c>
      <c r="E29" s="67">
        <f>'12-18л. РАСКЛАДКА'!T83</f>
        <v>3.1500000000000004</v>
      </c>
      <c r="F29" s="68">
        <f>'12-18л. РАСКЛАДКА'!T144</f>
        <v>0</v>
      </c>
      <c r="G29" s="64">
        <f>'12-18л. РАСКЛАДКА'!T205</f>
        <v>6.2</v>
      </c>
      <c r="H29" s="65">
        <f>'12-18л. РАСКЛАДКА'!T260</f>
        <v>0</v>
      </c>
      <c r="I29" s="64">
        <f>'12-18л. РАСКЛАДКА'!T318</f>
        <v>5.6199999999999992</v>
      </c>
      <c r="J29" s="65">
        <f>'12-18л. РАСКЛАДКА'!T377</f>
        <v>0</v>
      </c>
      <c r="K29" s="67">
        <f>'12-18л. РАСКЛАДКА'!T426</f>
        <v>3.1</v>
      </c>
      <c r="L29" s="67">
        <f>'12-18л. РАСКЛАДКА'!T481</f>
        <v>2.8000000000000003</v>
      </c>
      <c r="M29" s="1403">
        <f>'12-18л. РАСКЛАДКА'!T541</f>
        <v>8</v>
      </c>
      <c r="N29" s="1471">
        <f t="shared" si="0"/>
        <v>33.870000000000005</v>
      </c>
      <c r="O29" s="1751">
        <f t="shared" si="1"/>
        <v>-3.2285714285714135</v>
      </c>
      <c r="P29" s="2593">
        <f t="shared" si="2"/>
        <v>35</v>
      </c>
      <c r="Q29" s="2572">
        <v>35</v>
      </c>
      <c r="R29" s="1557"/>
      <c r="S29" s="105"/>
      <c r="T29" s="105"/>
      <c r="U29" s="105"/>
      <c r="V29" s="646"/>
      <c r="W29" s="127"/>
      <c r="X29" s="121"/>
      <c r="Y29" s="647"/>
      <c r="Z29" s="105"/>
      <c r="AA29" s="1407"/>
      <c r="AD29" s="105"/>
      <c r="AE29" s="105"/>
      <c r="AF29" s="105"/>
      <c r="AG29" s="105"/>
      <c r="AH29" s="105"/>
      <c r="AI29" s="105"/>
    </row>
    <row r="30" spans="1:35" ht="12.75" customHeight="1">
      <c r="A30" s="495">
        <v>21</v>
      </c>
      <c r="B30" s="253" t="s">
        <v>48</v>
      </c>
      <c r="C30" s="172">
        <v>1.8</v>
      </c>
      <c r="D30" s="193">
        <f>'12-18л. РАСКЛАДКА'!T29</f>
        <v>0</v>
      </c>
      <c r="E30" s="67">
        <f>'12-18л. РАСКЛАДКА'!T84</f>
        <v>4.2</v>
      </c>
      <c r="F30" s="68">
        <f>'12-18л. РАСКЛАДКА'!T145</f>
        <v>4</v>
      </c>
      <c r="G30" s="64">
        <f>'12-18л. РАСКЛАДКА'!T206</f>
        <v>0</v>
      </c>
      <c r="H30" s="65">
        <f>'12-18л. РАСКЛАДКА'!T261</f>
        <v>4.5</v>
      </c>
      <c r="I30" s="64">
        <f>'12-18л. РАСКЛАДКА'!T319</f>
        <v>0</v>
      </c>
      <c r="J30" s="65">
        <f>'12-18л. РАСКЛАДКА'!T378</f>
        <v>4.8</v>
      </c>
      <c r="K30" s="67">
        <f>'12-18л. РАСКЛАДКА'!T427</f>
        <v>4</v>
      </c>
      <c r="L30" s="67">
        <f>'12-18л. РАСКЛАДКА'!T482</f>
        <v>0</v>
      </c>
      <c r="M30" s="1403">
        <f>'12-18л. РАСКЛАДКА'!T542</f>
        <v>0</v>
      </c>
      <c r="N30" s="1472">
        <f>D30+E30+F30+G30+H30+I30+J30+K30+L30+M30</f>
        <v>21.5</v>
      </c>
      <c r="O30" s="1751">
        <f t="shared" si="1"/>
        <v>19.444444444444443</v>
      </c>
      <c r="P30" s="2593">
        <f t="shared" si="2"/>
        <v>18</v>
      </c>
      <c r="Q30" s="2572">
        <v>18</v>
      </c>
      <c r="R30" s="1557"/>
      <c r="S30" s="105"/>
      <c r="T30" s="105"/>
      <c r="U30" s="105"/>
      <c r="V30" s="646"/>
      <c r="W30" s="127"/>
      <c r="X30" s="121"/>
      <c r="Y30" s="647"/>
      <c r="Z30" s="105"/>
      <c r="AA30" s="1407"/>
      <c r="AD30" s="105"/>
      <c r="AE30" s="105"/>
      <c r="AF30" s="105"/>
      <c r="AG30" s="105"/>
      <c r="AH30" s="105"/>
      <c r="AI30" s="105"/>
    </row>
    <row r="31" spans="1:35" ht="12" customHeight="1">
      <c r="A31" s="495">
        <v>22</v>
      </c>
      <c r="B31" s="253" t="s">
        <v>265</v>
      </c>
      <c r="C31" s="172">
        <v>4</v>
      </c>
      <c r="D31" s="193">
        <f>'12-18л. РАСКЛАДКА'!T30</f>
        <v>0</v>
      </c>
      <c r="E31" s="67">
        <f>'12-18л. РАСКЛАДКА'!T85</f>
        <v>1.6</v>
      </c>
      <c r="F31" s="68">
        <f>'12-18л. РАСКЛАДКА'!T146</f>
        <v>1.4</v>
      </c>
      <c r="G31" s="64">
        <f>'12-18л. РАСКЛАДКА'!T207</f>
        <v>6.24</v>
      </c>
      <c r="H31" s="65">
        <f>'12-18л. РАСКЛАДКА'!T262</f>
        <v>1.2</v>
      </c>
      <c r="I31" s="64">
        <f>'12-18л. РАСКЛАДКА'!T320</f>
        <v>22.9</v>
      </c>
      <c r="J31" s="65">
        <f>'12-18л. РАСКЛАДКА'!T379</f>
        <v>6</v>
      </c>
      <c r="K31" s="67">
        <f>'12-18л. РАСКЛАДКА'!T428</f>
        <v>0</v>
      </c>
      <c r="L31" s="67">
        <f>'12-18л. РАСКЛАДКА'!T483</f>
        <v>3.72</v>
      </c>
      <c r="M31" s="1403">
        <f>'12-18л. РАСКЛАДКА'!T543</f>
        <v>2.94</v>
      </c>
      <c r="N31" s="1471">
        <f t="shared" si="0"/>
        <v>45.999999999999993</v>
      </c>
      <c r="O31" s="1751">
        <f t="shared" si="1"/>
        <v>14.999999999999972</v>
      </c>
      <c r="P31" s="2593">
        <f t="shared" si="2"/>
        <v>40</v>
      </c>
      <c r="Q31" s="2572">
        <v>40</v>
      </c>
      <c r="R31" s="1557"/>
      <c r="S31" s="105"/>
      <c r="T31" s="105"/>
      <c r="U31" s="105"/>
      <c r="V31" s="646"/>
      <c r="W31" s="127"/>
      <c r="X31" s="121"/>
      <c r="Y31" s="647"/>
      <c r="Z31" s="105"/>
      <c r="AA31" s="1407"/>
      <c r="AD31" s="105"/>
      <c r="AE31" s="105"/>
      <c r="AF31" s="105"/>
      <c r="AG31" s="105"/>
      <c r="AH31" s="105"/>
      <c r="AI31" s="105"/>
    </row>
    <row r="32" spans="1:35" ht="13.5" customHeight="1">
      <c r="A32" s="495">
        <v>23</v>
      </c>
      <c r="B32" s="253" t="s">
        <v>49</v>
      </c>
      <c r="C32" s="172">
        <v>3.5</v>
      </c>
      <c r="D32" s="193">
        <f>'12-18л. РАСКЛАДКА'!T31</f>
        <v>7</v>
      </c>
      <c r="E32" s="67">
        <f>'12-18л. РАСКЛАДКА'!T86</f>
        <v>2.4</v>
      </c>
      <c r="F32" s="68">
        <f>'12-18л. РАСКЛАДКА'!T147</f>
        <v>7</v>
      </c>
      <c r="G32" s="64">
        <f>'12-18л. РАСКЛАДКА'!T208</f>
        <v>4.8</v>
      </c>
      <c r="H32" s="65">
        <f>'12-18л. РАСКЛАДКА'!T263</f>
        <v>7</v>
      </c>
      <c r="I32" s="64">
        <f>'12-18л. РАСКЛАДКА'!T321</f>
        <v>9</v>
      </c>
      <c r="J32" s="65">
        <f>'12-18л. РАСКЛАДКА'!T380</f>
        <v>10</v>
      </c>
      <c r="K32" s="67">
        <f>'12-18л. РАСКЛАДКА'!T429</f>
        <v>7</v>
      </c>
      <c r="L32" s="67">
        <f>'12-18л. РАСКЛАДКА'!T484</f>
        <v>0</v>
      </c>
      <c r="M32" s="1403">
        <f>'12-18л. РАСКЛАДКА'!T544</f>
        <v>7</v>
      </c>
      <c r="N32" s="1471">
        <f t="shared" si="0"/>
        <v>61.2</v>
      </c>
      <c r="O32" s="1751">
        <f t="shared" si="1"/>
        <v>74.857142857142861</v>
      </c>
      <c r="P32" s="2593">
        <f t="shared" si="2"/>
        <v>35</v>
      </c>
      <c r="Q32" s="2572">
        <v>35</v>
      </c>
      <c r="R32" s="1557"/>
      <c r="S32" s="105"/>
      <c r="T32" s="105"/>
      <c r="U32" s="105"/>
      <c r="V32" s="646"/>
      <c r="W32" s="127"/>
      <c r="X32" s="121"/>
      <c r="Y32" s="647"/>
      <c r="Z32" s="105"/>
      <c r="AA32" s="1407"/>
      <c r="AD32" s="105"/>
      <c r="AE32" s="105"/>
      <c r="AF32" s="105"/>
      <c r="AG32" s="105"/>
      <c r="AH32" s="105"/>
      <c r="AI32" s="105"/>
    </row>
    <row r="33" spans="1:35" ht="12.75" customHeight="1">
      <c r="A33" s="495">
        <v>24</v>
      </c>
      <c r="B33" s="253" t="s">
        <v>50</v>
      </c>
      <c r="C33" s="172">
        <v>1.5</v>
      </c>
      <c r="D33" s="193">
        <f>'12-18л. РАСКЛАДКА'!T32</f>
        <v>0</v>
      </c>
      <c r="E33" s="67">
        <f>'12-18л. РАСКЛАДКА'!T87</f>
        <v>0</v>
      </c>
      <c r="F33" s="68">
        <f>'12-18л. РАСКЛАДКА'!T148</f>
        <v>15</v>
      </c>
      <c r="G33" s="64">
        <f>'12-18л. РАСКЛАДКА'!T209</f>
        <v>0</v>
      </c>
      <c r="H33" s="65">
        <f>'12-18л. РАСКЛАДКА'!T264</f>
        <v>0</v>
      </c>
      <c r="I33" s="64">
        <f>'12-18л. РАСКЛАДКА'!T322</f>
        <v>0</v>
      </c>
      <c r="J33" s="65">
        <f>'12-18л. РАСКЛАДКА'!T381</f>
        <v>0</v>
      </c>
      <c r="K33" s="67">
        <f>'12-18л. РАСКЛАДКА'!T430</f>
        <v>0</v>
      </c>
      <c r="L33" s="67">
        <f>'12-18л. РАСКЛАДКА'!T485</f>
        <v>0</v>
      </c>
      <c r="M33" s="1403">
        <f>'12-18л. РАСКЛАДКА'!T545</f>
        <v>0</v>
      </c>
      <c r="N33" s="1471">
        <f t="shared" si="0"/>
        <v>15</v>
      </c>
      <c r="O33" s="1751">
        <f t="shared" si="1"/>
        <v>0</v>
      </c>
      <c r="P33" s="2593">
        <f t="shared" si="2"/>
        <v>15</v>
      </c>
      <c r="Q33" s="2572">
        <v>15</v>
      </c>
      <c r="R33" s="1557"/>
      <c r="S33" s="105"/>
      <c r="T33" s="105"/>
      <c r="U33" s="105"/>
      <c r="V33" s="646"/>
      <c r="W33" s="127"/>
      <c r="X33" s="121"/>
      <c r="Y33" s="647"/>
      <c r="Z33" s="105"/>
      <c r="AA33" s="1407"/>
      <c r="AD33" s="105"/>
      <c r="AE33" s="105"/>
      <c r="AF33" s="105"/>
      <c r="AG33" s="105"/>
      <c r="AH33" s="105"/>
      <c r="AI33" s="105"/>
    </row>
    <row r="34" spans="1:35" ht="12" customHeight="1">
      <c r="A34" s="495">
        <v>25</v>
      </c>
      <c r="B34" s="253" t="s">
        <v>51</v>
      </c>
      <c r="C34" s="172">
        <v>0.2</v>
      </c>
      <c r="D34" s="193">
        <f>'12-18л. РАСКЛАДКА'!T33</f>
        <v>1</v>
      </c>
      <c r="E34" s="69">
        <f>'12-18л. РАСКЛАДКА'!T88</f>
        <v>0</v>
      </c>
      <c r="F34" s="66">
        <f>'12-18л. РАСКЛАДКА'!T149</f>
        <v>1</v>
      </c>
      <c r="G34" s="64">
        <f>'12-18л. РАСКЛАДКА'!T210</f>
        <v>1</v>
      </c>
      <c r="H34" s="65">
        <f>'12-18л. РАСКЛАДКА'!T265</f>
        <v>1</v>
      </c>
      <c r="I34" s="241">
        <f>'12-18л. РАСКЛАДКА'!T323</f>
        <v>0</v>
      </c>
      <c r="J34" s="201">
        <f>'12-18л. РАСКЛАДКА'!T382</f>
        <v>0</v>
      </c>
      <c r="K34" s="201">
        <f>'12-18л. РАСКЛАДКА'!T431</f>
        <v>1</v>
      </c>
      <c r="L34" s="201">
        <f>'12-18л. РАСКЛАДКА'!T486</f>
        <v>0</v>
      </c>
      <c r="M34" s="1403">
        <f>'12-18л. РАСКЛАДКА'!T546</f>
        <v>1</v>
      </c>
      <c r="N34" s="1471">
        <f t="shared" si="0"/>
        <v>6</v>
      </c>
      <c r="O34" s="1751">
        <f t="shared" si="1"/>
        <v>200</v>
      </c>
      <c r="P34" s="2593">
        <f t="shared" si="2"/>
        <v>2</v>
      </c>
      <c r="Q34" s="2572">
        <v>2</v>
      </c>
      <c r="R34" s="1557"/>
      <c r="S34" s="105"/>
      <c r="T34" s="105"/>
      <c r="U34" s="105"/>
      <c r="V34" s="646"/>
      <c r="W34" s="127"/>
      <c r="X34" s="121"/>
      <c r="Y34" s="647"/>
      <c r="Z34" s="105"/>
      <c r="AA34" s="1410"/>
      <c r="AD34" s="105"/>
      <c r="AE34" s="105"/>
      <c r="AF34" s="105"/>
      <c r="AG34" s="105"/>
      <c r="AH34" s="105"/>
      <c r="AI34" s="105"/>
    </row>
    <row r="35" spans="1:35" ht="13.5" customHeight="1">
      <c r="A35" s="495">
        <v>26</v>
      </c>
      <c r="B35" s="253" t="s">
        <v>266</v>
      </c>
      <c r="C35" s="172">
        <v>0.12</v>
      </c>
      <c r="D35" s="193">
        <f>'12-18л. РАСКЛАДКА'!T34</f>
        <v>0</v>
      </c>
      <c r="E35" s="67">
        <f>'12-18л. РАСКЛАДКА'!T89</f>
        <v>0</v>
      </c>
      <c r="F35" s="68">
        <f>'12-18л. РАСКЛАДКА'!T150</f>
        <v>0</v>
      </c>
      <c r="G35" s="64">
        <f>'12-18л. РАСКЛАДКА'!T211</f>
        <v>0</v>
      </c>
      <c r="H35" s="65">
        <f>'12-18л. РАСКЛАДКА'!T266</f>
        <v>0</v>
      </c>
      <c r="I35" s="64">
        <f>'12-18л. РАСКЛАДКА'!T324</f>
        <v>0</v>
      </c>
      <c r="J35" s="65">
        <f>'12-18л. РАСКЛАДКА'!T383</f>
        <v>0</v>
      </c>
      <c r="K35" s="67">
        <f>'12-18л. РАСКЛАДКА'!T432</f>
        <v>0</v>
      </c>
      <c r="L35" s="67">
        <f>'12-18л. РАСКЛАДКА'!T487</f>
        <v>0</v>
      </c>
      <c r="M35" s="1403">
        <f>'12-18л. РАСКЛАДКА'!T547</f>
        <v>0</v>
      </c>
      <c r="N35" s="1471">
        <f t="shared" si="0"/>
        <v>0</v>
      </c>
      <c r="O35" s="1751">
        <f t="shared" si="1"/>
        <v>-100</v>
      </c>
      <c r="P35" s="2593">
        <f t="shared" si="2"/>
        <v>1.2</v>
      </c>
      <c r="Q35" s="2572">
        <v>1.2</v>
      </c>
      <c r="R35" s="1557"/>
      <c r="S35" s="105"/>
      <c r="T35" s="105"/>
      <c r="U35" s="105"/>
      <c r="V35" s="646"/>
      <c r="W35" s="127"/>
      <c r="X35" s="121"/>
      <c r="Y35" s="647"/>
      <c r="Z35" s="105"/>
      <c r="AA35" s="1399"/>
      <c r="AD35" s="105"/>
      <c r="AE35" s="105"/>
      <c r="AF35" s="105"/>
      <c r="AG35" s="105"/>
      <c r="AH35" s="105"/>
      <c r="AI35" s="105"/>
    </row>
    <row r="36" spans="1:35" ht="12" customHeight="1">
      <c r="A36" s="495">
        <v>27</v>
      </c>
      <c r="B36" s="253" t="s">
        <v>132</v>
      </c>
      <c r="C36" s="172">
        <v>0.2</v>
      </c>
      <c r="D36" s="193">
        <f>'12-18л. РАСКЛАДКА'!T35</f>
        <v>0</v>
      </c>
      <c r="E36" s="67">
        <f>'12-18л. РАСКЛАДКА'!T90</f>
        <v>0</v>
      </c>
      <c r="F36" s="68">
        <f>'12-18л. РАСКЛАДКА'!T151</f>
        <v>0</v>
      </c>
      <c r="G36" s="64">
        <f>'12-18л. РАСКЛАДКА'!T212</f>
        <v>0</v>
      </c>
      <c r="H36" s="65">
        <f>'12-18л. РАСКЛАДКА'!T267</f>
        <v>0</v>
      </c>
      <c r="I36" s="64">
        <f>'12-18л. РАСКЛАДКА'!T325</f>
        <v>3.5</v>
      </c>
      <c r="J36" s="65">
        <f>'12-18л. РАСКЛАДКА'!T384</f>
        <v>0</v>
      </c>
      <c r="K36" s="67">
        <f>'12-18л. РАСКЛАДКА'!T433</f>
        <v>0</v>
      </c>
      <c r="L36" s="67">
        <f>'12-18л. РАСКЛАДКА'!T488</f>
        <v>0</v>
      </c>
      <c r="M36" s="1403">
        <f>'12-18л. РАСКЛАДКА'!T548</f>
        <v>0</v>
      </c>
      <c r="N36" s="1471">
        <f t="shared" si="0"/>
        <v>3.5</v>
      </c>
      <c r="O36" s="1751">
        <f t="shared" si="1"/>
        <v>75</v>
      </c>
      <c r="P36" s="2593">
        <f t="shared" si="2"/>
        <v>2</v>
      </c>
      <c r="Q36" s="2572">
        <v>2</v>
      </c>
      <c r="R36" s="1557"/>
      <c r="S36" s="105"/>
      <c r="T36" s="105"/>
      <c r="U36" s="105"/>
      <c r="V36" s="646"/>
      <c r="W36" s="127"/>
      <c r="X36" s="121"/>
      <c r="Y36" s="647"/>
      <c r="Z36" s="105"/>
      <c r="AA36" s="1407"/>
      <c r="AD36" s="105"/>
      <c r="AE36" s="105"/>
      <c r="AF36" s="105"/>
      <c r="AG36" s="105"/>
      <c r="AH36" s="105"/>
      <c r="AI36" s="105"/>
    </row>
    <row r="37" spans="1:35" ht="12" customHeight="1">
      <c r="A37" s="495">
        <v>28</v>
      </c>
      <c r="B37" s="253" t="s">
        <v>52</v>
      </c>
      <c r="C37" s="172">
        <v>0.03</v>
      </c>
      <c r="D37" s="193">
        <f>'12-18л. РАСКЛАДКА'!T36</f>
        <v>0</v>
      </c>
      <c r="E37" s="67">
        <f>'12-18л. РАСКЛАДКА'!T91</f>
        <v>0</v>
      </c>
      <c r="F37" s="68">
        <f>'12-18л. РАСКЛАДКА'!T152</f>
        <v>0</v>
      </c>
      <c r="G37" s="64">
        <f>'12-18л. РАСКЛАДКА'!T213</f>
        <v>0</v>
      </c>
      <c r="H37" s="65">
        <f>'12-18л. РАСКЛАДКА'!T268</f>
        <v>0</v>
      </c>
      <c r="I37" s="64">
        <f>'12-18л. РАСКЛАДКА'!T326</f>
        <v>0</v>
      </c>
      <c r="J37" s="65">
        <f>'12-18л. РАСКЛАДКА'!T385</f>
        <v>0</v>
      </c>
      <c r="K37" s="67">
        <f>'12-18л. РАСКЛАДКА'!T434</f>
        <v>0</v>
      </c>
      <c r="L37" s="67">
        <f>'12-18л. РАСКЛАДКА'!T489</f>
        <v>0</v>
      </c>
      <c r="M37" s="1403">
        <f>'12-18л. РАСКЛАДКА'!T549</f>
        <v>0</v>
      </c>
      <c r="N37" s="1471">
        <f t="shared" si="0"/>
        <v>0</v>
      </c>
      <c r="O37" s="1751">
        <f t="shared" si="1"/>
        <v>-100</v>
      </c>
      <c r="P37" s="2593">
        <f t="shared" si="2"/>
        <v>0.3</v>
      </c>
      <c r="Q37" s="2572">
        <v>0.3</v>
      </c>
      <c r="R37" s="2791"/>
      <c r="S37" s="105"/>
      <c r="T37" s="105"/>
      <c r="U37" s="105"/>
      <c r="V37" s="646"/>
      <c r="W37" s="127"/>
      <c r="X37" s="121"/>
      <c r="Y37" s="647"/>
      <c r="Z37" s="105"/>
      <c r="AA37" s="1408"/>
      <c r="AD37" s="105"/>
      <c r="AE37" s="105"/>
      <c r="AF37" s="105"/>
      <c r="AG37" s="105"/>
      <c r="AH37" s="105"/>
      <c r="AI37" s="105"/>
    </row>
    <row r="38" spans="1:35" ht="12.75" customHeight="1">
      <c r="A38" s="495">
        <v>29</v>
      </c>
      <c r="B38" s="515" t="s">
        <v>267</v>
      </c>
      <c r="C38" s="172">
        <v>0.5</v>
      </c>
      <c r="D38" s="193">
        <f>'12-18л. РАСКЛАДКА'!T37</f>
        <v>0</v>
      </c>
      <c r="E38" s="67">
        <f>'12-18л. РАСКЛАДКА'!T92</f>
        <v>0.44999999999999996</v>
      </c>
      <c r="F38" s="68">
        <f>'12-18л. РАСКЛАДКА'!T153</f>
        <v>1</v>
      </c>
      <c r="G38" s="64">
        <f>'12-18л. РАСКЛАДКА'!T214</f>
        <v>0</v>
      </c>
      <c r="H38" s="65">
        <f>'12-18л. РАСКЛАДКА'!T269</f>
        <v>1</v>
      </c>
      <c r="I38" s="64">
        <f>'12-18л. РАСКЛАДКА'!T327</f>
        <v>0.25</v>
      </c>
      <c r="J38" s="65">
        <f>'12-18л. РАСКЛАДКА'!T386</f>
        <v>0.36</v>
      </c>
      <c r="K38" s="67">
        <f>'12-18л. РАСКЛАДКА'!T435</f>
        <v>0.2</v>
      </c>
      <c r="L38" s="67">
        <f>'12-18л. РАСКЛАДКА'!T490</f>
        <v>1.04</v>
      </c>
      <c r="M38" s="1403">
        <f>'12-18л. РАСКЛАДКА'!T550</f>
        <v>0.7</v>
      </c>
      <c r="N38" s="1471">
        <f t="shared" si="0"/>
        <v>5.0000000000000009</v>
      </c>
      <c r="O38" s="1751">
        <f t="shared" si="1"/>
        <v>0</v>
      </c>
      <c r="P38" s="2593">
        <f t="shared" si="2"/>
        <v>5</v>
      </c>
      <c r="Q38" s="2572">
        <v>5</v>
      </c>
      <c r="R38" s="2790"/>
      <c r="S38" s="105"/>
      <c r="T38" s="105"/>
      <c r="U38" s="105"/>
      <c r="V38" s="646"/>
      <c r="W38" s="127"/>
      <c r="X38" s="121"/>
      <c r="Y38" s="647"/>
      <c r="Z38" s="105"/>
      <c r="AA38" s="1410"/>
      <c r="AD38" s="105"/>
      <c r="AE38" s="105"/>
      <c r="AF38" s="105"/>
      <c r="AG38" s="105"/>
      <c r="AH38" s="105"/>
      <c r="AI38" s="105"/>
    </row>
    <row r="39" spans="1:35" ht="13.5" customHeight="1">
      <c r="A39" s="495">
        <v>30</v>
      </c>
      <c r="B39" s="253" t="s">
        <v>133</v>
      </c>
      <c r="C39" s="172">
        <v>0.4</v>
      </c>
      <c r="D39" s="193">
        <f>'12-18л. РАСКЛАДКА'!T38</f>
        <v>0</v>
      </c>
      <c r="E39" s="67">
        <f>'12-18л. РАСКЛАДКА'!T93</f>
        <v>0</v>
      </c>
      <c r="F39" s="68">
        <f>'12-18л. РАСКЛАДКА'!T154</f>
        <v>0</v>
      </c>
      <c r="G39" s="64">
        <f>'12-18л. РАСКЛАДКА'!T215</f>
        <v>0</v>
      </c>
      <c r="H39" s="65">
        <f>'12-18л. РАСКЛАДКА'!T270</f>
        <v>0</v>
      </c>
      <c r="I39" s="64">
        <f>'12-18л. РАСКЛАДКА'!T328</f>
        <v>0</v>
      </c>
      <c r="J39" s="65">
        <f>'12-18л. РАСКЛАДКА'!T387</f>
        <v>8</v>
      </c>
      <c r="K39" s="67">
        <f>'12-18л. РАСКЛАДКА'!T436</f>
        <v>0</v>
      </c>
      <c r="L39" s="67">
        <f>'12-18л. РАСКЛАДКА'!T491</f>
        <v>0</v>
      </c>
      <c r="M39" s="1403">
        <f>'12-18л. РАСКЛАДКА'!T551</f>
        <v>0</v>
      </c>
      <c r="N39" s="1471">
        <f t="shared" si="0"/>
        <v>8</v>
      </c>
      <c r="O39" s="1751">
        <f t="shared" si="1"/>
        <v>100</v>
      </c>
      <c r="P39" s="2593">
        <f t="shared" si="2"/>
        <v>4</v>
      </c>
      <c r="Q39" s="2572">
        <v>4</v>
      </c>
      <c r="R39" s="1557"/>
      <c r="S39" s="105"/>
      <c r="T39" s="105"/>
      <c r="U39" s="105"/>
      <c r="V39" s="646"/>
      <c r="W39" s="127"/>
      <c r="X39" s="121"/>
      <c r="Y39" s="647"/>
      <c r="Z39" s="105"/>
      <c r="AA39" s="1407"/>
      <c r="AD39" s="105"/>
      <c r="AE39" s="105"/>
      <c r="AF39" s="105"/>
      <c r="AG39" s="105"/>
      <c r="AH39" s="105"/>
      <c r="AI39" s="105"/>
    </row>
    <row r="40" spans="1:35" ht="14.25" customHeight="1">
      <c r="A40" s="495">
        <v>31</v>
      </c>
      <c r="B40" s="253" t="s">
        <v>134</v>
      </c>
      <c r="C40" s="172">
        <v>0.2</v>
      </c>
      <c r="D40" s="193">
        <f>'12-18л. РАСКЛАДКА'!T39</f>
        <v>0</v>
      </c>
      <c r="E40" s="67">
        <f>'12-18л. РАСКЛАДКА'!T94</f>
        <v>1.5E-3</v>
      </c>
      <c r="F40" s="68">
        <f>'12-18л. РАСКЛАДКА'!T155</f>
        <v>0</v>
      </c>
      <c r="G40" s="64">
        <f>'12-18л. РАСКЛАДКА'!T216</f>
        <v>0</v>
      </c>
      <c r="H40" s="65">
        <f>'12-18л. РАСКЛАДКА'!T271</f>
        <v>0</v>
      </c>
      <c r="I40" s="64">
        <f>'12-18л. РАСКЛАДКА'!T329</f>
        <v>5.0000000000000001E-3</v>
      </c>
      <c r="J40" s="65">
        <f>'12-18л. РАСКЛАДКА'!T388</f>
        <v>0</v>
      </c>
      <c r="K40" s="67">
        <f>'12-18л. РАСКЛАДКА'!T437</f>
        <v>4.0000000000000001E-3</v>
      </c>
      <c r="L40" s="67">
        <f>'12-18л. РАСКЛАДКА'!T492</f>
        <v>1.47675</v>
      </c>
      <c r="M40" s="1403">
        <f>'12-18л. РАСКЛАДКА'!T552</f>
        <v>8.0000000000000002E-3</v>
      </c>
      <c r="N40" s="1471">
        <f t="shared" si="0"/>
        <v>1.49525</v>
      </c>
      <c r="O40" s="1751">
        <f t="shared" si="1"/>
        <v>-25.237499999999997</v>
      </c>
      <c r="P40" s="2593">
        <f t="shared" si="2"/>
        <v>2</v>
      </c>
      <c r="Q40" s="2572">
        <v>2</v>
      </c>
      <c r="R40" s="2792"/>
      <c r="S40" s="105"/>
      <c r="T40" s="105"/>
      <c r="U40" s="105"/>
      <c r="V40" s="646"/>
      <c r="W40" s="127"/>
      <c r="X40" s="121"/>
      <c r="Y40" s="647"/>
      <c r="Z40" s="105"/>
      <c r="AA40" s="1411"/>
      <c r="AD40" s="105"/>
      <c r="AE40" s="105"/>
      <c r="AF40" s="105"/>
      <c r="AG40" s="105"/>
      <c r="AH40" s="105"/>
      <c r="AI40" s="105"/>
    </row>
    <row r="41" spans="1:35" ht="12.75" customHeight="1">
      <c r="A41" s="495">
        <v>32</v>
      </c>
      <c r="B41" s="253" t="s">
        <v>54</v>
      </c>
      <c r="C41" s="172">
        <v>9</v>
      </c>
      <c r="D41" s="194">
        <f>'12-18л. МЕНЮ '!D91</f>
        <v>8.4</v>
      </c>
      <c r="E41" s="89">
        <f>'12-18л. МЕНЮ '!D145</f>
        <v>11.077</v>
      </c>
      <c r="F41" s="89">
        <f>'12-18л. МЕНЮ '!D200</f>
        <v>14.492999999999999</v>
      </c>
      <c r="G41" s="89">
        <f>'12-18л. МЕНЮ '!D250</f>
        <v>8.2210000000000001</v>
      </c>
      <c r="H41" s="89">
        <f>'12-18л. МЕНЮ '!D305</f>
        <v>8.4730000000000008</v>
      </c>
      <c r="I41" s="89">
        <f>'12-18л. МЕНЮ '!D359</f>
        <v>9.9710000000000001</v>
      </c>
      <c r="J41" s="89">
        <f>'12-18л. МЕНЮ '!D420</f>
        <v>11.469999999999999</v>
      </c>
      <c r="K41" s="67">
        <f>'12-18л. МЕНЮ '!D473</f>
        <v>6.17</v>
      </c>
      <c r="L41" s="89">
        <f>'12-18л. МЕНЮ '!D527</f>
        <v>15.562999999999999</v>
      </c>
      <c r="M41" s="1404">
        <f>'12-18л. МЕНЮ '!D582</f>
        <v>7.9910000000000005</v>
      </c>
      <c r="N41" s="1471">
        <f t="shared" si="0"/>
        <v>101.82900000000001</v>
      </c>
      <c r="O41" s="1751">
        <f t="shared" si="1"/>
        <v>13.143333333333345</v>
      </c>
      <c r="P41" s="2593">
        <f t="shared" si="2"/>
        <v>90</v>
      </c>
      <c r="Q41" s="2572">
        <v>90</v>
      </c>
      <c r="R41" s="1557"/>
      <c r="S41" s="105"/>
      <c r="T41" s="105"/>
      <c r="U41" s="105"/>
      <c r="V41" s="646"/>
      <c r="W41" s="127"/>
      <c r="X41" s="121"/>
      <c r="Y41" s="647"/>
      <c r="Z41" s="105"/>
      <c r="AA41" s="1407"/>
      <c r="AD41" s="105"/>
      <c r="AE41" s="105"/>
      <c r="AF41" s="105"/>
      <c r="AG41" s="105"/>
      <c r="AH41" s="105"/>
      <c r="AI41" s="105"/>
    </row>
    <row r="42" spans="1:35" ht="12.75" customHeight="1">
      <c r="A42" s="495">
        <v>33</v>
      </c>
      <c r="B42" s="253" t="s">
        <v>55</v>
      </c>
      <c r="C42" s="172">
        <v>9.1999999999999993</v>
      </c>
      <c r="D42" s="194">
        <f>'12-18л. МЕНЮ '!E91</f>
        <v>10.004000000000001</v>
      </c>
      <c r="E42" s="89">
        <f>'12-18л. МЕНЮ '!E145</f>
        <v>8.1720000000000006</v>
      </c>
      <c r="F42" s="89">
        <f>'12-18л. МЕНЮ '!E200</f>
        <v>5.7059999999999995</v>
      </c>
      <c r="G42" s="89">
        <f>'12-18л. МЕНЮ '!E250</f>
        <v>11.12</v>
      </c>
      <c r="H42" s="89">
        <f>'12-18л. МЕНЮ '!E305</f>
        <v>12.188000000000001</v>
      </c>
      <c r="I42" s="89">
        <f>'12-18л. МЕНЮ '!E359</f>
        <v>12.585000000000001</v>
      </c>
      <c r="J42" s="89">
        <f>'12-18л. МЕНЮ '!E420</f>
        <v>7.2260000000000009</v>
      </c>
      <c r="K42" s="89">
        <f>'12-18л. МЕНЮ '!E473</f>
        <v>6.6240000000000006</v>
      </c>
      <c r="L42" s="89">
        <f>'12-18л. МЕНЮ '!E527</f>
        <v>8.093</v>
      </c>
      <c r="M42" s="1404">
        <f>'12-18л. МЕНЮ '!E582</f>
        <v>7.6779999999999999</v>
      </c>
      <c r="N42" s="1471">
        <f t="shared" si="0"/>
        <v>89.396000000000001</v>
      </c>
      <c r="O42" s="1751">
        <f t="shared" si="1"/>
        <v>-2.8304347826086911</v>
      </c>
      <c r="P42" s="2593">
        <f t="shared" si="2"/>
        <v>92</v>
      </c>
      <c r="Q42" s="2572">
        <v>92</v>
      </c>
      <c r="R42" s="1557"/>
      <c r="S42" s="105"/>
      <c r="T42" s="105"/>
      <c r="U42" s="105"/>
      <c r="V42" s="646"/>
      <c r="W42" s="127"/>
      <c r="X42" s="121"/>
      <c r="Y42" s="647"/>
      <c r="Z42" s="105"/>
      <c r="AA42" s="1397"/>
      <c r="AD42" s="105"/>
      <c r="AE42" s="105"/>
      <c r="AF42" s="105"/>
      <c r="AG42" s="105"/>
      <c r="AH42" s="105"/>
      <c r="AI42" s="105"/>
    </row>
    <row r="43" spans="1:35" ht="10.5" customHeight="1">
      <c r="A43" s="495">
        <v>34</v>
      </c>
      <c r="B43" s="253" t="s">
        <v>56</v>
      </c>
      <c r="C43" s="172">
        <v>38.299999999999997</v>
      </c>
      <c r="D43" s="170">
        <f>'12-18л. МЕНЮ '!F91</f>
        <v>41.79</v>
      </c>
      <c r="E43" s="89">
        <f>'12-18л. МЕНЮ '!F145</f>
        <v>45.808</v>
      </c>
      <c r="F43" s="89">
        <f>'12-18л. МЕНЮ '!F200</f>
        <v>39.697400000000002</v>
      </c>
      <c r="G43" s="89">
        <f>'12-18л. МЕНЮ '!F250</f>
        <v>39.588999999999999</v>
      </c>
      <c r="H43" s="89">
        <f>'12-18л. МЕНЮ '!F305</f>
        <v>37.100999999999999</v>
      </c>
      <c r="I43" s="89">
        <f>'12-18л. МЕНЮ '!F359</f>
        <v>39.817999999999998</v>
      </c>
      <c r="J43" s="89">
        <f>'12-18л. МЕНЮ '!F420</f>
        <v>59.506</v>
      </c>
      <c r="K43" s="89">
        <f>'12-18л. МЕНЮ '!F473</f>
        <v>45.655999999999999</v>
      </c>
      <c r="L43" s="89">
        <f>'12-18л. МЕНЮ '!F527</f>
        <v>34.787999999999997</v>
      </c>
      <c r="M43" s="1404">
        <f>'12-18л. МЕНЮ '!F582</f>
        <v>41.504999999999995</v>
      </c>
      <c r="N43" s="1471">
        <f t="shared" si="0"/>
        <v>425.25839999999999</v>
      </c>
      <c r="O43" s="1751">
        <f t="shared" si="1"/>
        <v>11.033524804177532</v>
      </c>
      <c r="P43" s="2593">
        <f t="shared" si="2"/>
        <v>383</v>
      </c>
      <c r="Q43" s="2572">
        <v>383</v>
      </c>
      <c r="R43" s="1557"/>
      <c r="S43" s="105"/>
      <c r="T43" s="105"/>
      <c r="U43" s="105"/>
      <c r="V43" s="646"/>
      <c r="W43" s="127"/>
      <c r="X43" s="121"/>
      <c r="Y43" s="647"/>
      <c r="Z43" s="105"/>
      <c r="AA43" s="1397"/>
      <c r="AD43" s="105"/>
      <c r="AE43" s="105"/>
      <c r="AF43" s="105"/>
      <c r="AG43" s="105"/>
      <c r="AH43" s="105"/>
      <c r="AI43" s="105"/>
    </row>
    <row r="44" spans="1:35" ht="11.25" customHeight="1" thickBot="1">
      <c r="A44" s="516">
        <v>35</v>
      </c>
      <c r="B44" s="517" t="s">
        <v>57</v>
      </c>
      <c r="C44" s="173">
        <v>272</v>
      </c>
      <c r="D44" s="171">
        <f>'12-18л. МЕНЮ '!G91</f>
        <v>274.73399999999998</v>
      </c>
      <c r="E44" s="94">
        <f>'12-18л. МЕНЮ '!G145</f>
        <v>292.346</v>
      </c>
      <c r="F44" s="94">
        <f>'12-18л. МЕНЮ '!G200</f>
        <v>282.05799999999999</v>
      </c>
      <c r="G44" s="94">
        <f>'12-18л. МЕНЮ '!G250</f>
        <v>291.52</v>
      </c>
      <c r="H44" s="94">
        <f>'12-18л. МЕНЮ '!G305</f>
        <v>291.904</v>
      </c>
      <c r="I44" s="94">
        <f>'12-18л. МЕНЮ '!G359</f>
        <v>270.48599999999999</v>
      </c>
      <c r="J44" s="129">
        <f>'12-18л. МЕНЮ '!G420</f>
        <v>349.01600000000002</v>
      </c>
      <c r="K44" s="94">
        <f>'12-18л. МЕНЮ '!G473</f>
        <v>268.91800000000001</v>
      </c>
      <c r="L44" s="94">
        <f>'12-18л. МЕНЮ '!G527</f>
        <v>274.27800000000002</v>
      </c>
      <c r="M44" s="1405">
        <f>'12-18л. МЕНЮ '!G582</f>
        <v>267.09000000000003</v>
      </c>
      <c r="N44" s="1473">
        <f t="shared" si="0"/>
        <v>2862.3500000000004</v>
      </c>
      <c r="O44" s="1752">
        <f t="shared" si="1"/>
        <v>5.2334558823529562</v>
      </c>
      <c r="P44" s="2555">
        <f t="shared" si="2"/>
        <v>2720</v>
      </c>
      <c r="Q44" s="2576">
        <v>2720</v>
      </c>
      <c r="R44" s="1557"/>
      <c r="S44" s="105"/>
      <c r="T44" s="105"/>
      <c r="U44" s="105"/>
      <c r="V44" s="665"/>
      <c r="W44" s="127"/>
      <c r="X44" s="666"/>
      <c r="Y44" s="647"/>
      <c r="Z44" s="105"/>
      <c r="AA44" s="1397"/>
      <c r="AD44" s="105"/>
      <c r="AE44" s="105"/>
      <c r="AF44" s="105"/>
      <c r="AG44" s="105"/>
      <c r="AH44" s="105"/>
      <c r="AI44" s="105"/>
    </row>
    <row r="45" spans="1:35">
      <c r="N45" s="10"/>
      <c r="O45" s="10"/>
      <c r="P45" s="10"/>
      <c r="Q45" s="10"/>
      <c r="R45" s="10"/>
    </row>
    <row r="47" spans="1:35" ht="13.5" customHeight="1"/>
    <row r="48" spans="1:35" ht="12.75" customHeight="1"/>
    <row r="49" spans="1:17" ht="12.75" customHeight="1"/>
    <row r="50" spans="1:17" ht="11.25" customHeight="1"/>
    <row r="51" spans="1:17" ht="11.25" customHeight="1"/>
    <row r="53" spans="1:17">
      <c r="A53" t="s">
        <v>271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7">
      <c r="A54" t="s">
        <v>272</v>
      </c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</row>
    <row r="55" spans="1:17">
      <c r="A55" t="s">
        <v>273</v>
      </c>
      <c r="N55" s="287"/>
      <c r="O55" s="287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287"/>
      <c r="Q56" s="287"/>
    </row>
    <row r="57" spans="1:17">
      <c r="A57" s="1" t="s">
        <v>274</v>
      </c>
    </row>
    <row r="58" spans="1:17">
      <c r="A58" t="s">
        <v>275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287"/>
      <c r="Q59" s="287"/>
    </row>
    <row r="67" ht="13.5" customHeight="1"/>
    <row r="69" ht="13.5" customHeight="1"/>
    <row r="70" ht="12" customHeight="1"/>
    <row r="72" ht="12.75" customHeight="1"/>
    <row r="74" ht="12.75" customHeight="1"/>
    <row r="76" ht="12.75" customHeight="1"/>
    <row r="78" ht="12.75" customHeight="1"/>
    <row r="79" hidden="1"/>
    <row r="86" spans="1:40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</row>
    <row r="87" spans="1:40">
      <c r="A87" s="216"/>
      <c r="B87" s="105"/>
      <c r="C87" s="216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213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</row>
    <row r="88" spans="1:40">
      <c r="A88" s="105"/>
      <c r="B88" s="127"/>
      <c r="C88" s="393"/>
      <c r="D88" s="220"/>
      <c r="E88" s="220"/>
      <c r="F88" s="220"/>
      <c r="G88" s="220"/>
      <c r="H88" s="220"/>
      <c r="I88" s="220"/>
      <c r="J88" s="220"/>
      <c r="K88" s="220"/>
      <c r="L88" s="127"/>
      <c r="M88" s="127"/>
      <c r="N88" s="97"/>
      <c r="O88" s="97"/>
      <c r="P88" s="127"/>
      <c r="Q88" s="393"/>
      <c r="R88" s="105"/>
      <c r="S88" s="393"/>
      <c r="T88" s="127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</row>
    <row r="89" spans="1:40">
      <c r="A89" s="105"/>
      <c r="B89" s="127"/>
      <c r="C89" s="97"/>
      <c r="D89" s="220"/>
      <c r="E89" s="220"/>
      <c r="F89" s="220"/>
      <c r="G89" s="220"/>
      <c r="H89" s="220"/>
      <c r="I89" s="220"/>
      <c r="J89" s="220"/>
      <c r="K89" s="220"/>
      <c r="L89" s="127"/>
      <c r="M89" s="127"/>
      <c r="N89" s="97"/>
      <c r="O89" s="97"/>
      <c r="P89" s="127"/>
      <c r="Q89" s="393"/>
      <c r="R89" s="105"/>
      <c r="S89" s="393"/>
      <c r="T89" s="127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</row>
    <row r="90" spans="1:40">
      <c r="A90" s="105"/>
      <c r="B90" s="393"/>
      <c r="C90" s="393"/>
      <c r="D90" s="220"/>
      <c r="E90" s="220"/>
      <c r="F90" s="220"/>
      <c r="G90" s="220"/>
      <c r="H90" s="105"/>
      <c r="I90" s="105"/>
      <c r="J90" s="220"/>
      <c r="K90" s="103"/>
      <c r="L90" s="127"/>
      <c r="M90" s="127"/>
      <c r="N90" s="97"/>
      <c r="O90" s="97"/>
      <c r="P90" s="393"/>
      <c r="Q90" s="393"/>
      <c r="R90" s="105"/>
      <c r="S90" s="393"/>
      <c r="T90" s="127"/>
      <c r="U90" s="105"/>
      <c r="V90" s="105"/>
      <c r="W90" s="105"/>
      <c r="X90" s="105"/>
      <c r="Y90" s="105"/>
      <c r="Z90" s="105"/>
      <c r="AA90" s="641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</row>
    <row r="91" spans="1:40">
      <c r="A91" s="105"/>
      <c r="B91" s="127"/>
      <c r="C91" s="127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97"/>
      <c r="O91" s="97"/>
      <c r="P91" s="393"/>
      <c r="Q91" s="393"/>
      <c r="R91" s="105"/>
      <c r="S91" s="393"/>
      <c r="T91" s="127"/>
      <c r="U91" s="105"/>
      <c r="V91" s="105"/>
      <c r="W91" s="105"/>
      <c r="X91" s="105"/>
      <c r="Y91" s="361"/>
      <c r="Z91" s="105"/>
      <c r="AA91" s="641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</row>
    <row r="92" spans="1:40">
      <c r="A92" s="105"/>
      <c r="B92" s="393"/>
      <c r="C92" s="105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97"/>
      <c r="O92" s="97"/>
      <c r="P92" s="127"/>
      <c r="Q92" s="393"/>
      <c r="R92" s="105"/>
      <c r="S92" s="393"/>
      <c r="T92" s="127"/>
      <c r="U92" s="105"/>
      <c r="V92" s="105"/>
      <c r="W92" s="105"/>
      <c r="X92" s="105"/>
      <c r="Y92" s="361"/>
      <c r="Z92" s="105"/>
      <c r="AA92" s="642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</row>
    <row r="93" spans="1:40">
      <c r="A93" s="105"/>
      <c r="B93" s="127"/>
      <c r="C93" s="220"/>
      <c r="D93" s="127"/>
      <c r="E93" s="127"/>
      <c r="F93" s="127"/>
      <c r="G93" s="127"/>
      <c r="H93" s="100"/>
      <c r="I93" s="127"/>
      <c r="J93" s="127"/>
      <c r="K93" s="127"/>
      <c r="L93" s="127"/>
      <c r="M93" s="100"/>
      <c r="N93" s="97"/>
      <c r="O93" s="97"/>
      <c r="P93" s="220"/>
      <c r="Q93" s="393"/>
      <c r="R93" s="127"/>
      <c r="S93" s="393"/>
      <c r="T93" s="127"/>
      <c r="U93" s="105"/>
      <c r="V93" s="294"/>
      <c r="W93" s="393"/>
      <c r="X93" s="163"/>
      <c r="Y93" s="643"/>
      <c r="Z93" s="105"/>
      <c r="AA93" s="642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</row>
    <row r="94" spans="1:40">
      <c r="A94" s="163"/>
      <c r="B94" s="127"/>
      <c r="C94" s="644"/>
      <c r="D94" s="660"/>
      <c r="E94" s="645"/>
      <c r="F94" s="645"/>
      <c r="G94" s="645"/>
      <c r="H94" s="645"/>
      <c r="I94" s="645"/>
      <c r="J94" s="645"/>
      <c r="K94" s="645"/>
      <c r="L94" s="645"/>
      <c r="M94" s="645"/>
      <c r="N94" s="644"/>
      <c r="O94" s="393"/>
      <c r="P94" s="393"/>
      <c r="Q94" s="105"/>
      <c r="R94" s="534"/>
      <c r="S94" s="105"/>
      <c r="T94" s="105"/>
      <c r="U94" s="105"/>
      <c r="V94" s="646"/>
      <c r="W94" s="127"/>
      <c r="X94" s="121"/>
      <c r="Y94" s="647"/>
      <c r="Z94" s="105"/>
      <c r="AA94" s="648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</row>
    <row r="95" spans="1:40">
      <c r="A95" s="163"/>
      <c r="B95" s="127"/>
      <c r="C95" s="644"/>
      <c r="D95" s="660"/>
      <c r="E95" s="645"/>
      <c r="F95" s="645"/>
      <c r="G95" s="645"/>
      <c r="H95" s="645"/>
      <c r="I95" s="645"/>
      <c r="J95" s="645"/>
      <c r="K95" s="645"/>
      <c r="L95" s="645"/>
      <c r="M95" s="645"/>
      <c r="N95" s="649"/>
      <c r="O95" s="650"/>
      <c r="P95" s="393"/>
      <c r="Q95" s="105"/>
      <c r="R95" s="105"/>
      <c r="S95" s="105"/>
      <c r="T95" s="105"/>
      <c r="U95" s="105"/>
      <c r="V95" s="646"/>
      <c r="W95" s="127"/>
      <c r="X95" s="121"/>
      <c r="Y95" s="647"/>
      <c r="Z95" s="105"/>
      <c r="AA95" s="648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</row>
    <row r="96" spans="1:40">
      <c r="A96" s="163"/>
      <c r="B96" s="127"/>
      <c r="C96" s="644"/>
      <c r="D96" s="660"/>
      <c r="E96" s="645"/>
      <c r="F96" s="645"/>
      <c r="G96" s="660"/>
      <c r="H96" s="645"/>
      <c r="I96" s="645"/>
      <c r="J96" s="660"/>
      <c r="K96" s="645"/>
      <c r="L96" s="645"/>
      <c r="M96" s="645"/>
      <c r="N96" s="644"/>
      <c r="O96" s="650"/>
      <c r="P96" s="393"/>
      <c r="Q96" s="105"/>
      <c r="R96" s="105"/>
      <c r="S96" s="105"/>
      <c r="T96" s="105"/>
      <c r="U96" s="105"/>
      <c r="V96" s="646"/>
      <c r="W96" s="127"/>
      <c r="X96" s="121"/>
      <c r="Y96" s="647"/>
      <c r="Z96" s="105"/>
      <c r="AA96" s="651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</row>
    <row r="97" spans="1:40">
      <c r="A97" s="163"/>
      <c r="B97" s="127"/>
      <c r="C97" s="644"/>
      <c r="D97" s="660"/>
      <c r="E97" s="645"/>
      <c r="F97" s="645"/>
      <c r="G97" s="645"/>
      <c r="H97" s="645"/>
      <c r="I97" s="645"/>
      <c r="J97" s="645"/>
      <c r="K97" s="645"/>
      <c r="L97" s="645"/>
      <c r="M97" s="660"/>
      <c r="N97" s="652"/>
      <c r="O97" s="650"/>
      <c r="P97" s="393"/>
      <c r="Q97" s="105"/>
      <c r="R97" s="105"/>
      <c r="S97" s="105"/>
      <c r="T97" s="105"/>
      <c r="U97" s="105"/>
      <c r="V97" s="646"/>
      <c r="W97" s="127"/>
      <c r="X97" s="121"/>
      <c r="Y97" s="647"/>
      <c r="Z97" s="105"/>
      <c r="AA97" s="648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</row>
    <row r="98" spans="1:40">
      <c r="A98" s="163"/>
      <c r="B98" s="127"/>
      <c r="C98" s="644"/>
      <c r="D98" s="660"/>
      <c r="E98" s="645"/>
      <c r="F98" s="645"/>
      <c r="G98" s="645"/>
      <c r="H98" s="645"/>
      <c r="I98" s="645"/>
      <c r="J98" s="645"/>
      <c r="K98" s="645"/>
      <c r="L98" s="645"/>
      <c r="M98" s="645"/>
      <c r="N98" s="644"/>
      <c r="O98" s="650"/>
      <c r="P98" s="393"/>
      <c r="Q98" s="105"/>
      <c r="R98" s="105"/>
      <c r="S98" s="105"/>
      <c r="T98" s="105"/>
      <c r="U98" s="105"/>
      <c r="V98" s="646"/>
      <c r="W98" s="127"/>
      <c r="X98" s="121"/>
      <c r="Y98" s="647"/>
      <c r="Z98" s="105"/>
      <c r="AA98" s="653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</row>
    <row r="99" spans="1:40">
      <c r="A99" s="163"/>
      <c r="B99" s="127"/>
      <c r="C99" s="644"/>
      <c r="D99" s="660"/>
      <c r="E99" s="645"/>
      <c r="F99" s="645"/>
      <c r="G99" s="645"/>
      <c r="H99" s="645"/>
      <c r="I99" s="645"/>
      <c r="J99" s="645"/>
      <c r="K99" s="645"/>
      <c r="L99" s="645"/>
      <c r="M99" s="645"/>
      <c r="N99" s="644"/>
      <c r="O99" s="650"/>
      <c r="P99" s="393"/>
      <c r="Q99" s="105"/>
      <c r="R99" s="105"/>
      <c r="S99" s="105"/>
      <c r="T99" s="105"/>
      <c r="U99" s="105"/>
      <c r="V99" s="646"/>
      <c r="W99" s="127"/>
      <c r="X99" s="121"/>
      <c r="Y99" s="647"/>
      <c r="Z99" s="105"/>
      <c r="AA99" s="651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</row>
    <row r="100" spans="1:40">
      <c r="A100" s="163"/>
      <c r="B100" s="127"/>
      <c r="C100" s="644"/>
      <c r="D100" s="660"/>
      <c r="E100" s="645"/>
      <c r="F100" s="97"/>
      <c r="G100" s="655"/>
      <c r="H100" s="660"/>
      <c r="I100" s="645"/>
      <c r="J100" s="645"/>
      <c r="K100" s="645"/>
      <c r="L100" s="645"/>
      <c r="M100" s="645"/>
      <c r="N100" s="654"/>
      <c r="O100" s="650"/>
      <c r="P100" s="393"/>
      <c r="Q100" s="105"/>
      <c r="R100" s="105"/>
      <c r="S100" s="105"/>
      <c r="T100" s="105"/>
      <c r="U100" s="105"/>
      <c r="V100" s="646"/>
      <c r="W100" s="127"/>
      <c r="X100" s="121"/>
      <c r="Y100" s="647"/>
      <c r="Z100" s="105"/>
      <c r="AA100" s="653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</row>
    <row r="101" spans="1:40">
      <c r="A101" s="163"/>
      <c r="B101" s="127"/>
      <c r="C101" s="644"/>
      <c r="D101" s="660"/>
      <c r="E101" s="645"/>
      <c r="F101" s="645"/>
      <c r="G101" s="645"/>
      <c r="H101" s="645"/>
      <c r="I101" s="645"/>
      <c r="J101" s="645"/>
      <c r="K101" s="645"/>
      <c r="L101" s="645"/>
      <c r="M101" s="645"/>
      <c r="N101" s="644"/>
      <c r="O101" s="650"/>
      <c r="P101" s="393"/>
      <c r="Q101" s="105"/>
      <c r="R101" s="105"/>
      <c r="S101" s="105"/>
      <c r="T101" s="105"/>
      <c r="U101" s="105"/>
      <c r="V101" s="646"/>
      <c r="W101" s="127"/>
      <c r="X101" s="121"/>
      <c r="Y101" s="647"/>
      <c r="Z101" s="105"/>
      <c r="AA101" s="648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</row>
    <row r="102" spans="1:40">
      <c r="A102" s="163"/>
      <c r="B102" s="127"/>
      <c r="C102" s="644"/>
      <c r="D102" s="660"/>
      <c r="E102" s="645"/>
      <c r="F102" s="645"/>
      <c r="G102" s="645"/>
      <c r="H102" s="645"/>
      <c r="I102" s="645"/>
      <c r="J102" s="645"/>
      <c r="K102" s="645"/>
      <c r="L102" s="645"/>
      <c r="M102" s="645"/>
      <c r="N102" s="644"/>
      <c r="O102" s="650"/>
      <c r="P102" s="393"/>
      <c r="Q102" s="105"/>
      <c r="R102" s="105"/>
      <c r="S102" s="105"/>
      <c r="T102" s="105"/>
      <c r="U102" s="105"/>
      <c r="V102" s="646"/>
      <c r="W102" s="127"/>
      <c r="X102" s="121"/>
      <c r="Y102" s="647"/>
      <c r="Z102" s="105"/>
      <c r="AA102" s="648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</row>
    <row r="103" spans="1:40" ht="12.75" customHeight="1">
      <c r="A103" s="163"/>
      <c r="B103" s="127"/>
      <c r="C103" s="644"/>
      <c r="D103" s="660"/>
      <c r="E103" s="645"/>
      <c r="F103" s="645"/>
      <c r="G103" s="645"/>
      <c r="H103" s="645"/>
      <c r="I103" s="645"/>
      <c r="J103" s="645"/>
      <c r="K103" s="645"/>
      <c r="L103" s="645"/>
      <c r="M103" s="645"/>
      <c r="N103" s="644"/>
      <c r="O103" s="650"/>
      <c r="P103" s="393"/>
      <c r="Q103" s="105"/>
      <c r="R103" s="105"/>
      <c r="S103" s="105"/>
      <c r="T103" s="105"/>
      <c r="U103" s="105"/>
      <c r="V103" s="646"/>
      <c r="W103" s="127"/>
      <c r="X103" s="121"/>
      <c r="Y103" s="647"/>
      <c r="Z103" s="105"/>
      <c r="AA103" s="648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</row>
    <row r="104" spans="1:40" ht="13.5" customHeight="1">
      <c r="A104" s="163"/>
      <c r="B104" s="127"/>
      <c r="C104" s="644"/>
      <c r="D104" s="660"/>
      <c r="E104" s="645"/>
      <c r="F104" s="645"/>
      <c r="G104" s="645"/>
      <c r="H104" s="645"/>
      <c r="I104" s="645"/>
      <c r="J104" s="645"/>
      <c r="K104" s="645"/>
      <c r="L104" s="645"/>
      <c r="M104" s="645"/>
      <c r="N104" s="644"/>
      <c r="O104" s="650"/>
      <c r="P104" s="393"/>
      <c r="Q104" s="105"/>
      <c r="R104" s="105"/>
      <c r="S104" s="105"/>
      <c r="T104" s="105"/>
      <c r="U104" s="105"/>
      <c r="V104" s="646"/>
      <c r="W104" s="127"/>
      <c r="X104" s="121"/>
      <c r="Y104" s="647"/>
      <c r="Z104" s="105"/>
      <c r="AA104" s="648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</row>
    <row r="105" spans="1:40" ht="12.75" customHeight="1">
      <c r="A105" s="163"/>
      <c r="B105" s="127"/>
      <c r="C105" s="644"/>
      <c r="D105" s="660"/>
      <c r="E105" s="645"/>
      <c r="F105" s="645"/>
      <c r="G105" s="645"/>
      <c r="H105" s="645"/>
      <c r="I105" s="645"/>
      <c r="J105" s="645"/>
      <c r="K105" s="645"/>
      <c r="L105" s="645"/>
      <c r="M105" s="645"/>
      <c r="N105" s="644"/>
      <c r="O105" s="650"/>
      <c r="P105" s="393"/>
      <c r="Q105" s="105"/>
      <c r="R105" s="105"/>
      <c r="S105" s="105"/>
      <c r="T105" s="105"/>
      <c r="U105" s="105"/>
      <c r="V105" s="646"/>
      <c r="W105" s="127"/>
      <c r="X105" s="121"/>
      <c r="Y105" s="647"/>
      <c r="Z105" s="105"/>
      <c r="AA105" s="648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</row>
    <row r="106" spans="1:40">
      <c r="A106" s="163"/>
      <c r="B106" s="127"/>
      <c r="C106" s="644"/>
      <c r="D106" s="660"/>
      <c r="E106" s="645"/>
      <c r="F106" s="645"/>
      <c r="G106" s="645"/>
      <c r="H106" s="645"/>
      <c r="I106" s="645"/>
      <c r="J106" s="645"/>
      <c r="K106" s="645"/>
      <c r="L106" s="645"/>
      <c r="M106" s="645"/>
      <c r="N106" s="644"/>
      <c r="O106" s="650"/>
      <c r="P106" s="393"/>
      <c r="Q106" s="105"/>
      <c r="R106" s="105"/>
      <c r="S106" s="105"/>
      <c r="T106" s="105"/>
      <c r="U106" s="105"/>
      <c r="V106" s="646"/>
      <c r="W106" s="127"/>
      <c r="X106" s="121"/>
      <c r="Y106" s="647"/>
      <c r="Z106" s="105"/>
      <c r="AA106" s="648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</row>
    <row r="107" spans="1:40">
      <c r="A107" s="163"/>
      <c r="B107" s="127"/>
      <c r="C107" s="644"/>
      <c r="D107" s="660"/>
      <c r="E107" s="645"/>
      <c r="F107" s="645"/>
      <c r="G107" s="645"/>
      <c r="H107" s="645"/>
      <c r="I107" s="645"/>
      <c r="J107" s="645"/>
      <c r="K107" s="645"/>
      <c r="L107" s="645"/>
      <c r="M107" s="645"/>
      <c r="N107" s="644"/>
      <c r="O107" s="650"/>
      <c r="P107" s="393"/>
      <c r="Q107" s="105"/>
      <c r="R107" s="105"/>
      <c r="S107" s="105"/>
      <c r="T107" s="105"/>
      <c r="U107" s="105"/>
      <c r="V107" s="646"/>
      <c r="W107" s="127"/>
      <c r="X107" s="121"/>
      <c r="Y107" s="647"/>
      <c r="Z107" s="105"/>
      <c r="AA107" s="648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</row>
    <row r="108" spans="1:40">
      <c r="A108" s="163"/>
      <c r="B108" s="127"/>
      <c r="C108" s="644"/>
      <c r="D108" s="660"/>
      <c r="E108" s="645"/>
      <c r="F108" s="645"/>
      <c r="G108" s="645"/>
      <c r="H108" s="645"/>
      <c r="I108" s="645"/>
      <c r="J108" s="645"/>
      <c r="K108" s="645"/>
      <c r="L108" s="645"/>
      <c r="M108" s="645"/>
      <c r="N108" s="644"/>
      <c r="O108" s="650"/>
      <c r="P108" s="393"/>
      <c r="Q108" s="105"/>
      <c r="R108" s="105"/>
      <c r="S108" s="105"/>
      <c r="T108" s="105"/>
      <c r="U108" s="105"/>
      <c r="V108" s="646"/>
      <c r="W108" s="127"/>
      <c r="X108" s="121"/>
      <c r="Y108" s="647"/>
      <c r="Z108" s="105"/>
      <c r="AA108" s="651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</row>
    <row r="109" spans="1:40" ht="12.75" customHeight="1">
      <c r="A109" s="163"/>
      <c r="B109" s="127"/>
      <c r="C109" s="644"/>
      <c r="D109" s="663"/>
      <c r="E109" s="655"/>
      <c r="F109" s="656"/>
      <c r="G109" s="645"/>
      <c r="H109" s="645"/>
      <c r="I109" s="645"/>
      <c r="J109" s="645"/>
      <c r="K109" s="655"/>
      <c r="L109" s="655"/>
      <c r="M109" s="645"/>
      <c r="N109" s="649"/>
      <c r="O109" s="650"/>
      <c r="P109" s="393"/>
      <c r="Q109" s="105"/>
      <c r="R109" s="105"/>
      <c r="S109" s="105"/>
      <c r="T109" s="105"/>
      <c r="U109" s="105"/>
      <c r="V109" s="646"/>
      <c r="W109" s="127"/>
      <c r="X109" s="121"/>
      <c r="Y109" s="647"/>
      <c r="Z109" s="105"/>
      <c r="AA109" s="657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</row>
    <row r="110" spans="1:40" ht="12.75" customHeight="1">
      <c r="A110" s="163"/>
      <c r="B110" s="127"/>
      <c r="C110" s="644"/>
      <c r="D110" s="663"/>
      <c r="E110" s="655"/>
      <c r="F110" s="656"/>
      <c r="G110" s="645"/>
      <c r="H110" s="645"/>
      <c r="I110" s="645"/>
      <c r="J110" s="645"/>
      <c r="K110" s="655"/>
      <c r="L110" s="655"/>
      <c r="M110" s="645"/>
      <c r="N110" s="644"/>
      <c r="O110" s="650"/>
      <c r="P110" s="393"/>
      <c r="Q110" s="105"/>
      <c r="R110" s="105"/>
      <c r="S110" s="105"/>
      <c r="T110" s="105"/>
      <c r="U110" s="105"/>
      <c r="V110" s="646"/>
      <c r="W110" s="127"/>
      <c r="X110" s="121"/>
      <c r="Y110" s="647"/>
      <c r="Z110" s="105"/>
      <c r="AA110" s="648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</row>
    <row r="111" spans="1:40" ht="11.25" customHeight="1">
      <c r="A111" s="163"/>
      <c r="B111" s="127"/>
      <c r="C111" s="644"/>
      <c r="D111" s="663"/>
      <c r="E111" s="655"/>
      <c r="F111" s="656"/>
      <c r="G111" s="645"/>
      <c r="H111" s="645"/>
      <c r="I111" s="645"/>
      <c r="J111" s="645"/>
      <c r="K111" s="655"/>
      <c r="L111" s="655"/>
      <c r="M111" s="645"/>
      <c r="N111" s="644"/>
      <c r="O111" s="650"/>
      <c r="P111" s="393"/>
      <c r="Q111" s="105"/>
      <c r="R111" s="105"/>
      <c r="S111" s="105"/>
      <c r="T111" s="105"/>
      <c r="U111" s="105"/>
      <c r="V111" s="646"/>
      <c r="W111" s="127"/>
      <c r="X111" s="121"/>
      <c r="Y111" s="647"/>
      <c r="Z111" s="105"/>
      <c r="AA111" s="648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</row>
    <row r="112" spans="1:40" ht="12.75" customHeight="1">
      <c r="A112" s="163"/>
      <c r="B112" s="127"/>
      <c r="C112" s="644"/>
      <c r="D112" s="663"/>
      <c r="E112" s="655"/>
      <c r="F112" s="656"/>
      <c r="G112" s="645"/>
      <c r="H112" s="667"/>
      <c r="I112" s="645"/>
      <c r="J112" s="667"/>
      <c r="K112" s="660"/>
      <c r="L112" s="660"/>
      <c r="M112" s="645"/>
      <c r="N112" s="644"/>
      <c r="O112" s="650"/>
      <c r="P112" s="393"/>
      <c r="Q112" s="105"/>
      <c r="R112" s="105"/>
      <c r="S112" s="105"/>
      <c r="T112" s="105"/>
      <c r="U112" s="105"/>
      <c r="V112" s="646"/>
      <c r="W112" s="127"/>
      <c r="X112" s="121"/>
      <c r="Y112" s="647"/>
      <c r="Z112" s="105"/>
      <c r="AA112" s="653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</row>
    <row r="113" spans="1:40" ht="13.5" customHeight="1">
      <c r="A113" s="163"/>
      <c r="B113" s="127"/>
      <c r="C113" s="644"/>
      <c r="D113" s="663"/>
      <c r="E113" s="660"/>
      <c r="F113" s="656"/>
      <c r="G113" s="645"/>
      <c r="H113" s="645"/>
      <c r="I113" s="645"/>
      <c r="J113" s="645"/>
      <c r="K113" s="660"/>
      <c r="L113" s="660"/>
      <c r="M113" s="645"/>
      <c r="N113" s="644"/>
      <c r="O113" s="650"/>
      <c r="P113" s="393"/>
      <c r="Q113" s="105"/>
      <c r="R113" s="105"/>
      <c r="S113" s="105"/>
      <c r="T113" s="105"/>
      <c r="U113" s="105"/>
      <c r="V113" s="646"/>
      <c r="W113" s="127"/>
      <c r="X113" s="121"/>
      <c r="Y113" s="647"/>
      <c r="Z113" s="105"/>
      <c r="AA113" s="648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</row>
    <row r="114" spans="1:40" ht="14.25" customHeight="1">
      <c r="A114" s="163"/>
      <c r="B114" s="127"/>
      <c r="C114" s="644"/>
      <c r="D114" s="663"/>
      <c r="E114" s="655"/>
      <c r="F114" s="656"/>
      <c r="G114" s="645"/>
      <c r="H114" s="645"/>
      <c r="I114" s="645"/>
      <c r="J114" s="645"/>
      <c r="K114" s="660"/>
      <c r="L114" s="655"/>
      <c r="M114" s="645"/>
      <c r="N114" s="644"/>
      <c r="O114" s="650"/>
      <c r="P114" s="393"/>
      <c r="Q114" s="105"/>
      <c r="R114" s="105"/>
      <c r="S114" s="105"/>
      <c r="T114" s="105"/>
      <c r="U114" s="105"/>
      <c r="V114" s="646"/>
      <c r="W114" s="127"/>
      <c r="X114" s="121"/>
      <c r="Y114" s="647"/>
      <c r="Z114" s="105"/>
      <c r="AA114" s="648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</row>
    <row r="115" spans="1:40">
      <c r="A115" s="163"/>
      <c r="B115" s="127"/>
      <c r="C115" s="644"/>
      <c r="D115" s="663"/>
      <c r="E115" s="660"/>
      <c r="F115" s="656"/>
      <c r="G115" s="645"/>
      <c r="H115" s="645"/>
      <c r="I115" s="645"/>
      <c r="J115" s="645"/>
      <c r="K115" s="656"/>
      <c r="L115" s="656"/>
      <c r="M115" s="97"/>
      <c r="N115" s="644"/>
      <c r="O115" s="650"/>
      <c r="P115" s="393"/>
      <c r="Q115" s="105"/>
      <c r="R115" s="105"/>
      <c r="S115" s="105"/>
      <c r="T115" s="105"/>
      <c r="U115" s="105"/>
      <c r="V115" s="646"/>
      <c r="W115" s="127"/>
      <c r="X115" s="121"/>
      <c r="Y115" s="647"/>
      <c r="Z115" s="105"/>
      <c r="AA115" s="648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</row>
    <row r="116" spans="1:40" ht="14.25" customHeight="1">
      <c r="A116" s="163"/>
      <c r="B116" s="127"/>
      <c r="C116" s="644"/>
      <c r="D116" s="663"/>
      <c r="E116" s="660"/>
      <c r="F116" s="660"/>
      <c r="G116" s="645"/>
      <c r="H116" s="645"/>
      <c r="I116" s="645"/>
      <c r="J116" s="655"/>
      <c r="K116" s="667"/>
      <c r="L116" s="660"/>
      <c r="M116" s="656"/>
      <c r="N116" s="644"/>
      <c r="O116" s="650"/>
      <c r="P116" s="393"/>
      <c r="Q116" s="105"/>
      <c r="R116" s="105"/>
      <c r="S116" s="105"/>
      <c r="T116" s="105"/>
      <c r="U116" s="105"/>
      <c r="V116" s="646"/>
      <c r="W116" s="127"/>
      <c r="X116" s="121"/>
      <c r="Y116" s="647"/>
      <c r="Z116" s="105"/>
      <c r="AA116" s="648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</row>
    <row r="117" spans="1:40">
      <c r="A117" s="163"/>
      <c r="B117" s="127"/>
      <c r="C117" s="644"/>
      <c r="D117" s="663"/>
      <c r="E117" s="655"/>
      <c r="F117" s="656"/>
      <c r="G117" s="645"/>
      <c r="H117" s="645"/>
      <c r="I117" s="645"/>
      <c r="J117" s="645"/>
      <c r="K117" s="655"/>
      <c r="L117" s="655"/>
      <c r="M117" s="645"/>
      <c r="N117" s="644"/>
      <c r="O117" s="650"/>
      <c r="P117" s="393"/>
      <c r="Q117" s="105"/>
      <c r="R117" s="105"/>
      <c r="S117" s="105"/>
      <c r="T117" s="105"/>
      <c r="U117" s="105"/>
      <c r="V117" s="646"/>
      <c r="W117" s="127"/>
      <c r="X117" s="121"/>
      <c r="Y117" s="647"/>
      <c r="Z117" s="105"/>
      <c r="AA117" s="648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</row>
    <row r="118" spans="1:40" ht="11.25" customHeight="1">
      <c r="A118" s="163"/>
      <c r="B118" s="127"/>
      <c r="C118" s="644"/>
      <c r="D118" s="663"/>
      <c r="E118" s="660"/>
      <c r="F118" s="656"/>
      <c r="G118" s="645"/>
      <c r="H118" s="645"/>
      <c r="I118" s="645"/>
      <c r="J118" s="645"/>
      <c r="K118" s="656"/>
      <c r="L118" s="656"/>
      <c r="M118" s="645"/>
      <c r="N118" s="644"/>
      <c r="O118" s="658"/>
      <c r="P118" s="393"/>
      <c r="Q118" s="105"/>
      <c r="R118" s="105"/>
      <c r="S118" s="105"/>
      <c r="T118" s="105"/>
      <c r="U118" s="105"/>
      <c r="V118" s="646"/>
      <c r="W118" s="127"/>
      <c r="X118" s="121"/>
      <c r="Y118" s="647"/>
      <c r="Z118" s="105"/>
      <c r="AA118" s="659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</row>
    <row r="119" spans="1:40">
      <c r="A119" s="163"/>
      <c r="B119" s="127"/>
      <c r="C119" s="644"/>
      <c r="D119" s="663"/>
      <c r="E119" s="655"/>
      <c r="F119" s="656"/>
      <c r="G119" s="645"/>
      <c r="H119" s="645"/>
      <c r="I119" s="645"/>
      <c r="J119" s="645"/>
      <c r="K119" s="656"/>
      <c r="L119" s="656"/>
      <c r="M119" s="645"/>
      <c r="N119" s="644"/>
      <c r="O119" s="650"/>
      <c r="P119" s="393"/>
      <c r="Q119" s="105"/>
      <c r="R119" s="105"/>
      <c r="S119" s="105"/>
      <c r="T119" s="105"/>
      <c r="U119" s="105"/>
      <c r="V119" s="646"/>
      <c r="W119" s="127"/>
      <c r="X119" s="121"/>
      <c r="Y119" s="647"/>
      <c r="Z119" s="105"/>
      <c r="AA119" s="648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</row>
    <row r="120" spans="1:40">
      <c r="A120" s="163"/>
      <c r="B120" s="127"/>
      <c r="C120" s="644"/>
      <c r="D120" s="663"/>
      <c r="E120" s="656"/>
      <c r="F120" s="660"/>
      <c r="G120" s="645"/>
      <c r="H120" s="645"/>
      <c r="I120" s="645"/>
      <c r="J120" s="645"/>
      <c r="K120" s="667"/>
      <c r="L120" s="660"/>
      <c r="M120" s="645"/>
      <c r="N120" s="644"/>
      <c r="O120" s="658"/>
      <c r="P120" s="393"/>
      <c r="Q120" s="105"/>
      <c r="R120" s="105"/>
      <c r="S120" s="105"/>
      <c r="T120" s="105"/>
      <c r="U120" s="105"/>
      <c r="V120" s="646"/>
      <c r="W120" s="127"/>
      <c r="X120" s="121"/>
      <c r="Y120" s="647"/>
      <c r="Z120" s="105"/>
      <c r="AA120" s="659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</row>
    <row r="121" spans="1:40" hidden="1">
      <c r="A121" s="163"/>
      <c r="B121" s="127"/>
      <c r="C121" s="644"/>
      <c r="D121" s="663"/>
      <c r="E121" s="660"/>
      <c r="F121" s="656"/>
      <c r="G121" s="645"/>
      <c r="H121" s="645"/>
      <c r="I121" s="645"/>
      <c r="J121" s="645"/>
      <c r="K121" s="655"/>
      <c r="L121" s="655"/>
      <c r="M121" s="645"/>
      <c r="N121" s="644"/>
      <c r="O121" s="650"/>
      <c r="P121" s="393"/>
      <c r="Q121" s="105"/>
      <c r="R121" s="105"/>
      <c r="S121" s="105"/>
      <c r="T121" s="105"/>
      <c r="U121" s="105"/>
      <c r="V121" s="646"/>
      <c r="W121" s="127"/>
      <c r="X121" s="121"/>
      <c r="Y121" s="647"/>
      <c r="Z121" s="105"/>
      <c r="AA121" s="653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</row>
    <row r="122" spans="1:40">
      <c r="A122" s="163"/>
      <c r="B122" s="100"/>
      <c r="C122" s="644"/>
      <c r="D122" s="663"/>
      <c r="E122" s="656"/>
      <c r="F122" s="656"/>
      <c r="G122" s="645"/>
      <c r="H122" s="645"/>
      <c r="I122" s="645"/>
      <c r="J122" s="645"/>
      <c r="K122" s="660"/>
      <c r="L122" s="660"/>
      <c r="M122" s="645"/>
      <c r="N122" s="644"/>
      <c r="O122" s="650"/>
      <c r="P122" s="393"/>
      <c r="Q122" s="105"/>
      <c r="R122" s="105"/>
      <c r="S122" s="105"/>
      <c r="T122" s="105"/>
      <c r="U122" s="105"/>
      <c r="V122" s="646"/>
      <c r="W122" s="127"/>
      <c r="X122" s="121"/>
      <c r="Y122" s="647"/>
      <c r="Z122" s="105"/>
      <c r="AA122" s="648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</row>
    <row r="123" spans="1:40">
      <c r="A123" s="163"/>
      <c r="B123" s="127"/>
      <c r="C123" s="644"/>
      <c r="D123" s="663"/>
      <c r="E123" s="655"/>
      <c r="F123" s="656"/>
      <c r="G123" s="667"/>
      <c r="H123" s="645"/>
      <c r="I123" s="645"/>
      <c r="J123" s="645"/>
      <c r="K123" s="655"/>
      <c r="L123" s="656"/>
      <c r="M123" s="645"/>
      <c r="N123" s="649"/>
      <c r="O123" s="658"/>
      <c r="P123" s="393"/>
      <c r="Q123" s="105"/>
      <c r="R123" s="105"/>
      <c r="S123" s="105"/>
      <c r="T123" s="105"/>
      <c r="U123" s="105"/>
      <c r="V123" s="646"/>
      <c r="W123" s="127"/>
      <c r="X123" s="121"/>
      <c r="Y123" s="647"/>
      <c r="Z123" s="105"/>
      <c r="AA123" s="659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</row>
    <row r="124" spans="1:40">
      <c r="A124" s="163"/>
      <c r="B124" s="127"/>
      <c r="C124" s="644"/>
      <c r="D124" s="663"/>
      <c r="E124" s="667"/>
      <c r="F124" s="667"/>
      <c r="G124" s="645"/>
      <c r="H124" s="645"/>
      <c r="I124" s="645"/>
      <c r="J124" s="645"/>
      <c r="K124" s="668"/>
      <c r="L124" s="667"/>
      <c r="M124" s="645"/>
      <c r="N124" s="649"/>
      <c r="O124" s="650"/>
      <c r="P124" s="393"/>
      <c r="Q124" s="105"/>
      <c r="R124" s="105"/>
      <c r="S124" s="105"/>
      <c r="T124" s="105"/>
      <c r="U124" s="105"/>
      <c r="V124" s="646"/>
      <c r="W124" s="127"/>
      <c r="X124" s="121"/>
      <c r="Y124" s="647"/>
      <c r="Z124" s="105"/>
      <c r="AA124" s="662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</row>
    <row r="125" spans="1:40">
      <c r="A125" s="163"/>
      <c r="B125" s="127"/>
      <c r="C125" s="644"/>
      <c r="D125" s="663"/>
      <c r="E125" s="159"/>
      <c r="F125" s="159"/>
      <c r="G125" s="159"/>
      <c r="H125" s="159"/>
      <c r="I125" s="159"/>
      <c r="J125" s="159"/>
      <c r="K125" s="159"/>
      <c r="L125" s="159"/>
      <c r="M125" s="159"/>
      <c r="N125" s="649"/>
      <c r="O125" s="650"/>
      <c r="P125" s="393"/>
      <c r="Q125" s="105"/>
      <c r="R125" s="105"/>
      <c r="S125" s="105"/>
      <c r="T125" s="105"/>
      <c r="U125" s="105"/>
      <c r="V125" s="646"/>
      <c r="W125" s="127"/>
      <c r="X125" s="121"/>
      <c r="Y125" s="647"/>
      <c r="Z125" s="105"/>
      <c r="AA125" s="648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</row>
    <row r="126" spans="1:40" ht="11.25" customHeight="1">
      <c r="A126" s="163"/>
      <c r="B126" s="127"/>
      <c r="C126" s="644"/>
      <c r="D126" s="663"/>
      <c r="E126" s="159"/>
      <c r="F126" s="159"/>
      <c r="G126" s="159"/>
      <c r="H126" s="159"/>
      <c r="I126" s="159"/>
      <c r="J126" s="159"/>
      <c r="K126" s="159"/>
      <c r="L126" s="159"/>
      <c r="M126" s="159"/>
      <c r="N126" s="649"/>
      <c r="O126" s="650"/>
      <c r="P126" s="393"/>
      <c r="Q126" s="105"/>
      <c r="R126" s="105"/>
      <c r="S126" s="105"/>
      <c r="T126" s="105"/>
      <c r="U126" s="105"/>
      <c r="V126" s="646"/>
      <c r="W126" s="127"/>
      <c r="X126" s="121"/>
      <c r="Y126" s="647"/>
      <c r="Z126" s="105"/>
      <c r="AA126" s="648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</row>
    <row r="127" spans="1:40" ht="12.75" customHeight="1">
      <c r="A127" s="163"/>
      <c r="B127" s="127"/>
      <c r="C127" s="644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649"/>
      <c r="O127" s="650"/>
      <c r="P127" s="393"/>
      <c r="Q127" s="105"/>
      <c r="R127" s="105"/>
      <c r="S127" s="105"/>
      <c r="T127" s="105"/>
      <c r="U127" s="105"/>
      <c r="V127" s="646"/>
      <c r="W127" s="127"/>
      <c r="X127" s="121"/>
      <c r="Y127" s="647"/>
      <c r="Z127" s="105"/>
      <c r="AA127" s="648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</row>
    <row r="128" spans="1:40" ht="11.25" customHeight="1">
      <c r="A128" s="163"/>
      <c r="B128" s="127"/>
      <c r="C128" s="644"/>
      <c r="D128" s="159"/>
      <c r="E128" s="159"/>
      <c r="F128" s="159"/>
      <c r="G128" s="159"/>
      <c r="H128" s="159"/>
      <c r="I128" s="159"/>
      <c r="J128" s="664"/>
      <c r="K128" s="159"/>
      <c r="L128" s="159"/>
      <c r="M128" s="159"/>
      <c r="N128" s="652"/>
      <c r="O128" s="650"/>
      <c r="P128" s="393"/>
      <c r="Q128" s="105"/>
      <c r="R128" s="105"/>
      <c r="S128" s="105"/>
      <c r="T128" s="105"/>
      <c r="U128" s="105"/>
      <c r="V128" s="665"/>
      <c r="W128" s="127"/>
      <c r="X128" s="666"/>
      <c r="Y128" s="647"/>
      <c r="Z128" s="105"/>
      <c r="AA128" s="648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</row>
    <row r="129" spans="1:40">
      <c r="A129" s="216"/>
      <c r="B129" s="105"/>
      <c r="C129" s="216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213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</row>
    <row r="130" spans="1:40">
      <c r="A130" s="105"/>
      <c r="B130" s="127"/>
      <c r="C130" s="393"/>
      <c r="D130" s="220"/>
      <c r="E130" s="220"/>
      <c r="F130" s="220"/>
      <c r="G130" s="220"/>
      <c r="H130" s="220"/>
      <c r="I130" s="220"/>
      <c r="J130" s="220"/>
      <c r="K130" s="220"/>
      <c r="L130" s="127"/>
      <c r="M130" s="127"/>
      <c r="N130" s="97"/>
      <c r="O130" s="97"/>
      <c r="P130" s="127"/>
      <c r="Q130" s="393"/>
      <c r="R130" s="105"/>
      <c r="S130" s="393"/>
      <c r="T130" s="127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</row>
    <row r="131" spans="1:40">
      <c r="A131" s="105"/>
      <c r="B131" s="127"/>
      <c r="C131" s="97"/>
      <c r="D131" s="640"/>
      <c r="E131" s="220"/>
      <c r="F131" s="220"/>
      <c r="G131" s="220"/>
      <c r="H131" s="220"/>
      <c r="I131" s="220"/>
      <c r="J131" s="220"/>
      <c r="K131" s="220"/>
      <c r="L131" s="127"/>
      <c r="M131" s="127"/>
      <c r="N131" s="97"/>
      <c r="O131" s="97"/>
      <c r="P131" s="127"/>
      <c r="Q131" s="393"/>
      <c r="R131" s="105"/>
      <c r="S131" s="393"/>
      <c r="T131" s="127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</row>
    <row r="132" spans="1:40">
      <c r="A132" s="105"/>
      <c r="B132" s="393"/>
      <c r="C132" s="393"/>
      <c r="D132" s="220"/>
      <c r="E132" s="220"/>
      <c r="F132" s="220"/>
      <c r="G132" s="220"/>
      <c r="H132" s="105"/>
      <c r="I132" s="105"/>
      <c r="J132" s="220"/>
      <c r="K132" s="103"/>
      <c r="L132" s="127"/>
      <c r="M132" s="127"/>
      <c r="N132" s="97"/>
      <c r="O132" s="97"/>
      <c r="P132" s="393"/>
      <c r="Q132" s="393"/>
      <c r="R132" s="105"/>
      <c r="S132" s="393"/>
      <c r="T132" s="127"/>
      <c r="U132" s="105"/>
      <c r="V132" s="105"/>
      <c r="W132" s="105"/>
      <c r="X132" s="105"/>
      <c r="Y132" s="105"/>
      <c r="Z132" s="105"/>
      <c r="AA132" s="641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</row>
    <row r="133" spans="1:40">
      <c r="A133" s="105"/>
      <c r="B133" s="127"/>
      <c r="C133" s="127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97"/>
      <c r="O133" s="97"/>
      <c r="P133" s="393"/>
      <c r="Q133" s="393"/>
      <c r="R133" s="105"/>
      <c r="S133" s="393"/>
      <c r="T133" s="127"/>
      <c r="U133" s="105"/>
      <c r="V133" s="105"/>
      <c r="W133" s="105"/>
      <c r="X133" s="105"/>
      <c r="Y133" s="361"/>
      <c r="Z133" s="105"/>
      <c r="AA133" s="641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</row>
    <row r="134" spans="1:40">
      <c r="A134" s="105"/>
      <c r="B134" s="393"/>
      <c r="C134" s="105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97"/>
      <c r="O134" s="97"/>
      <c r="P134" s="127"/>
      <c r="Q134" s="393"/>
      <c r="R134" s="105"/>
      <c r="S134" s="393"/>
      <c r="T134" s="127"/>
      <c r="U134" s="105"/>
      <c r="V134" s="105"/>
      <c r="W134" s="105"/>
      <c r="X134" s="105"/>
      <c r="Y134" s="361"/>
      <c r="Z134" s="105"/>
      <c r="AA134" s="642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</row>
    <row r="135" spans="1:40">
      <c r="A135" s="105"/>
      <c r="B135" s="127"/>
      <c r="C135" s="220"/>
      <c r="D135" s="127"/>
      <c r="E135" s="127"/>
      <c r="F135" s="127"/>
      <c r="G135" s="127"/>
      <c r="H135" s="100"/>
      <c r="I135" s="127"/>
      <c r="J135" s="127"/>
      <c r="K135" s="127"/>
      <c r="L135" s="127"/>
      <c r="M135" s="100"/>
      <c r="N135" s="97"/>
      <c r="O135" s="97"/>
      <c r="P135" s="220"/>
      <c r="Q135" s="393"/>
      <c r="R135" s="127"/>
      <c r="S135" s="393"/>
      <c r="T135" s="127"/>
      <c r="U135" s="105"/>
      <c r="V135" s="294"/>
      <c r="W135" s="393"/>
      <c r="X135" s="163"/>
      <c r="Y135" s="643"/>
      <c r="Z135" s="105"/>
      <c r="AA135" s="642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</row>
    <row r="136" spans="1:40">
      <c r="A136" s="163"/>
      <c r="B136" s="127"/>
      <c r="C136" s="644"/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4"/>
      <c r="O136" s="393"/>
      <c r="P136" s="393"/>
      <c r="Q136" s="105"/>
      <c r="R136" s="534"/>
      <c r="S136" s="105"/>
      <c r="T136" s="105"/>
      <c r="U136" s="105"/>
      <c r="V136" s="646"/>
      <c r="W136" s="127"/>
      <c r="X136" s="121"/>
      <c r="Y136" s="647"/>
      <c r="Z136" s="105"/>
      <c r="AA136" s="648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</row>
    <row r="137" spans="1:40">
      <c r="A137" s="163"/>
      <c r="B137" s="127"/>
      <c r="C137" s="644"/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9"/>
      <c r="O137" s="650"/>
      <c r="P137" s="393"/>
      <c r="Q137" s="105"/>
      <c r="R137" s="105"/>
      <c r="S137" s="105"/>
      <c r="T137" s="105"/>
      <c r="U137" s="105"/>
      <c r="V137" s="646"/>
      <c r="W137" s="127"/>
      <c r="X137" s="121"/>
      <c r="Y137" s="647"/>
      <c r="Z137" s="105"/>
      <c r="AA137" s="648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</row>
    <row r="138" spans="1:40">
      <c r="A138" s="163"/>
      <c r="B138" s="127"/>
      <c r="C138" s="644"/>
      <c r="D138" s="645"/>
      <c r="E138" s="645"/>
      <c r="F138" s="645"/>
      <c r="G138" s="660"/>
      <c r="H138" s="645"/>
      <c r="I138" s="645"/>
      <c r="J138" s="660"/>
      <c r="K138" s="645"/>
      <c r="L138" s="645"/>
      <c r="M138" s="645"/>
      <c r="N138" s="644"/>
      <c r="O138" s="650"/>
      <c r="P138" s="393"/>
      <c r="Q138" s="105"/>
      <c r="R138" s="105"/>
      <c r="S138" s="105"/>
      <c r="T138" s="105"/>
      <c r="U138" s="105"/>
      <c r="V138" s="646"/>
      <c r="W138" s="127"/>
      <c r="X138" s="121"/>
      <c r="Y138" s="647"/>
      <c r="Z138" s="105"/>
      <c r="AA138" s="651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</row>
    <row r="139" spans="1:40">
      <c r="A139" s="163"/>
      <c r="B139" s="127"/>
      <c r="C139" s="644"/>
      <c r="D139" s="645"/>
      <c r="E139" s="645"/>
      <c r="F139" s="645"/>
      <c r="G139" s="645"/>
      <c r="H139" s="645"/>
      <c r="I139" s="645"/>
      <c r="J139" s="645"/>
      <c r="K139" s="645"/>
      <c r="L139" s="645"/>
      <c r="M139" s="660"/>
      <c r="N139" s="652"/>
      <c r="O139" s="650"/>
      <c r="P139" s="393"/>
      <c r="Q139" s="105"/>
      <c r="R139" s="105"/>
      <c r="S139" s="105"/>
      <c r="T139" s="105"/>
      <c r="U139" s="105"/>
      <c r="V139" s="646"/>
      <c r="W139" s="127"/>
      <c r="X139" s="121"/>
      <c r="Y139" s="647"/>
      <c r="Z139" s="105"/>
      <c r="AA139" s="648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</row>
    <row r="140" spans="1:40">
      <c r="A140" s="163"/>
      <c r="B140" s="127"/>
      <c r="C140" s="644"/>
      <c r="D140" s="645"/>
      <c r="E140" s="645"/>
      <c r="F140" s="645"/>
      <c r="G140" s="645"/>
      <c r="H140" s="645"/>
      <c r="I140" s="645"/>
      <c r="J140" s="645"/>
      <c r="K140" s="645"/>
      <c r="L140" s="645"/>
      <c r="M140" s="645"/>
      <c r="N140" s="644"/>
      <c r="O140" s="650"/>
      <c r="P140" s="393"/>
      <c r="Q140" s="105"/>
      <c r="R140" s="105"/>
      <c r="S140" s="105"/>
      <c r="T140" s="105"/>
      <c r="U140" s="105"/>
      <c r="V140" s="646"/>
      <c r="W140" s="127"/>
      <c r="X140" s="121"/>
      <c r="Y140" s="647"/>
      <c r="Z140" s="105"/>
      <c r="AA140" s="653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</row>
    <row r="141" spans="1:40">
      <c r="A141" s="163"/>
      <c r="B141" s="127"/>
      <c r="C141" s="644"/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4"/>
      <c r="O141" s="650"/>
      <c r="P141" s="393"/>
      <c r="Q141" s="105"/>
      <c r="R141" s="105"/>
      <c r="S141" s="105"/>
      <c r="T141" s="105"/>
      <c r="U141" s="105"/>
      <c r="V141" s="646"/>
      <c r="W141" s="127"/>
      <c r="X141" s="121"/>
      <c r="Y141" s="647"/>
      <c r="Z141" s="105"/>
      <c r="AA141" s="651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</row>
    <row r="142" spans="1:40">
      <c r="A142" s="163"/>
      <c r="B142" s="127"/>
      <c r="C142" s="644"/>
      <c r="D142" s="645"/>
      <c r="E142" s="645"/>
      <c r="F142" s="97"/>
      <c r="G142" s="655"/>
      <c r="H142" s="660"/>
      <c r="I142" s="645"/>
      <c r="J142" s="645"/>
      <c r="K142" s="645"/>
      <c r="L142" s="645"/>
      <c r="M142" s="645"/>
      <c r="N142" s="654"/>
      <c r="O142" s="650"/>
      <c r="P142" s="393"/>
      <c r="Q142" s="105"/>
      <c r="R142" s="105"/>
      <c r="S142" s="105"/>
      <c r="T142" s="105"/>
      <c r="U142" s="105"/>
      <c r="V142" s="646"/>
      <c r="W142" s="127"/>
      <c r="X142" s="121"/>
      <c r="Y142" s="647"/>
      <c r="Z142" s="105"/>
      <c r="AA142" s="653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</row>
    <row r="143" spans="1:40">
      <c r="A143" s="163"/>
      <c r="B143" s="127"/>
      <c r="C143" s="644"/>
      <c r="D143" s="531"/>
      <c r="E143" s="645"/>
      <c r="F143" s="645"/>
      <c r="G143" s="645"/>
      <c r="H143" s="645"/>
      <c r="I143" s="645"/>
      <c r="J143" s="645"/>
      <c r="K143" s="645"/>
      <c r="L143" s="645"/>
      <c r="M143" s="645"/>
      <c r="N143" s="644"/>
      <c r="O143" s="650"/>
      <c r="P143" s="393"/>
      <c r="Q143" s="105"/>
      <c r="R143" s="105"/>
      <c r="S143" s="105"/>
      <c r="T143" s="105"/>
      <c r="U143" s="105"/>
      <c r="V143" s="646"/>
      <c r="W143" s="127"/>
      <c r="X143" s="121"/>
      <c r="Y143" s="647"/>
      <c r="Z143" s="105"/>
      <c r="AA143" s="648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</row>
    <row r="144" spans="1:40">
      <c r="A144" s="163"/>
      <c r="B144" s="127"/>
      <c r="C144" s="644"/>
      <c r="D144" s="531"/>
      <c r="E144" s="645"/>
      <c r="F144" s="645"/>
      <c r="G144" s="645"/>
      <c r="H144" s="645"/>
      <c r="I144" s="645"/>
      <c r="J144" s="645"/>
      <c r="K144" s="645"/>
      <c r="L144" s="645"/>
      <c r="M144" s="645"/>
      <c r="N144" s="644"/>
      <c r="O144" s="650"/>
      <c r="P144" s="393"/>
      <c r="Q144" s="105"/>
      <c r="R144" s="105"/>
      <c r="S144" s="105"/>
      <c r="T144" s="105"/>
      <c r="U144" s="105"/>
      <c r="V144" s="646"/>
      <c r="W144" s="127"/>
      <c r="X144" s="121"/>
      <c r="Y144" s="647"/>
      <c r="Z144" s="105"/>
      <c r="AA144" s="648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</row>
    <row r="145" spans="1:40">
      <c r="A145" s="163"/>
      <c r="B145" s="127"/>
      <c r="C145" s="644"/>
      <c r="D145" s="531"/>
      <c r="E145" s="645"/>
      <c r="F145" s="645"/>
      <c r="G145" s="645"/>
      <c r="H145" s="645"/>
      <c r="I145" s="645"/>
      <c r="J145" s="645"/>
      <c r="K145" s="645"/>
      <c r="L145" s="645"/>
      <c r="M145" s="645"/>
      <c r="N145" s="644"/>
      <c r="O145" s="650"/>
      <c r="P145" s="393"/>
      <c r="Q145" s="105"/>
      <c r="R145" s="105"/>
      <c r="S145" s="105"/>
      <c r="T145" s="105"/>
      <c r="U145" s="105"/>
      <c r="V145" s="646"/>
      <c r="W145" s="127"/>
      <c r="X145" s="121"/>
      <c r="Y145" s="647"/>
      <c r="Z145" s="105"/>
      <c r="AA145" s="648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</row>
    <row r="146" spans="1:40">
      <c r="A146" s="163"/>
      <c r="B146" s="127"/>
      <c r="C146" s="644"/>
      <c r="D146" s="531"/>
      <c r="E146" s="645"/>
      <c r="F146" s="645"/>
      <c r="G146" s="645"/>
      <c r="H146" s="645"/>
      <c r="I146" s="645"/>
      <c r="J146" s="645"/>
      <c r="K146" s="645"/>
      <c r="L146" s="645"/>
      <c r="M146" s="645"/>
      <c r="N146" s="644"/>
      <c r="O146" s="650"/>
      <c r="P146" s="393"/>
      <c r="Q146" s="105"/>
      <c r="R146" s="105"/>
      <c r="S146" s="105"/>
      <c r="T146" s="105"/>
      <c r="U146" s="105"/>
      <c r="V146" s="646"/>
      <c r="W146" s="127"/>
      <c r="X146" s="121"/>
      <c r="Y146" s="647"/>
      <c r="Z146" s="105"/>
      <c r="AA146" s="648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</row>
    <row r="147" spans="1:40">
      <c r="A147" s="163"/>
      <c r="B147" s="127"/>
      <c r="C147" s="644"/>
      <c r="D147" s="531"/>
      <c r="E147" s="645"/>
      <c r="F147" s="645"/>
      <c r="G147" s="645"/>
      <c r="H147" s="645"/>
      <c r="I147" s="645"/>
      <c r="J147" s="645"/>
      <c r="K147" s="645"/>
      <c r="L147" s="645"/>
      <c r="M147" s="645"/>
      <c r="N147" s="644"/>
      <c r="O147" s="650"/>
      <c r="P147" s="393"/>
      <c r="Q147" s="105"/>
      <c r="R147" s="105"/>
      <c r="S147" s="105"/>
      <c r="T147" s="105"/>
      <c r="U147" s="105"/>
      <c r="V147" s="646"/>
      <c r="W147" s="127"/>
      <c r="X147" s="121"/>
      <c r="Y147" s="647"/>
      <c r="Z147" s="105"/>
      <c r="AA147" s="648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</row>
    <row r="148" spans="1:40">
      <c r="A148" s="163"/>
      <c r="B148" s="127"/>
      <c r="C148" s="644"/>
      <c r="D148" s="531"/>
      <c r="E148" s="645"/>
      <c r="F148" s="645"/>
      <c r="G148" s="645"/>
      <c r="H148" s="645"/>
      <c r="I148" s="645"/>
      <c r="J148" s="645"/>
      <c r="K148" s="645"/>
      <c r="L148" s="645"/>
      <c r="M148" s="645"/>
      <c r="N148" s="644"/>
      <c r="O148" s="650"/>
      <c r="P148" s="393"/>
      <c r="Q148" s="105"/>
      <c r="R148" s="105"/>
      <c r="S148" s="105"/>
      <c r="T148" s="105"/>
      <c r="U148" s="105"/>
      <c r="V148" s="646"/>
      <c r="W148" s="127"/>
      <c r="X148" s="121"/>
      <c r="Y148" s="647"/>
      <c r="Z148" s="105"/>
      <c r="AA148" s="648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</row>
    <row r="149" spans="1:40" ht="13.5" customHeight="1">
      <c r="A149" s="163"/>
      <c r="B149" s="127"/>
      <c r="C149" s="644"/>
      <c r="D149" s="531"/>
      <c r="E149" s="645"/>
      <c r="F149" s="645"/>
      <c r="G149" s="645"/>
      <c r="H149" s="645"/>
      <c r="I149" s="645"/>
      <c r="J149" s="645"/>
      <c r="K149" s="645"/>
      <c r="L149" s="645"/>
      <c r="M149" s="645"/>
      <c r="N149" s="644"/>
      <c r="O149" s="650"/>
      <c r="P149" s="393"/>
      <c r="Q149" s="105"/>
      <c r="R149" s="105"/>
      <c r="S149" s="105"/>
      <c r="T149" s="105"/>
      <c r="U149" s="105"/>
      <c r="V149" s="646"/>
      <c r="W149" s="127"/>
      <c r="X149" s="121"/>
      <c r="Y149" s="647"/>
      <c r="Z149" s="105"/>
      <c r="AA149" s="648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</row>
    <row r="150" spans="1:40">
      <c r="A150" s="163"/>
      <c r="B150" s="127"/>
      <c r="C150" s="644"/>
      <c r="D150" s="531"/>
      <c r="E150" s="645"/>
      <c r="F150" s="645"/>
      <c r="G150" s="645"/>
      <c r="H150" s="645"/>
      <c r="I150" s="645"/>
      <c r="J150" s="645"/>
      <c r="K150" s="645"/>
      <c r="L150" s="645"/>
      <c r="M150" s="645"/>
      <c r="N150" s="644"/>
      <c r="O150" s="650"/>
      <c r="P150" s="393"/>
      <c r="Q150" s="105"/>
      <c r="R150" s="105"/>
      <c r="S150" s="105"/>
      <c r="T150" s="105"/>
      <c r="U150" s="105"/>
      <c r="V150" s="646"/>
      <c r="W150" s="127"/>
      <c r="X150" s="121"/>
      <c r="Y150" s="647"/>
      <c r="Z150" s="105"/>
      <c r="AA150" s="651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</row>
    <row r="151" spans="1:40" ht="12.75" customHeight="1">
      <c r="A151" s="163"/>
      <c r="B151" s="127"/>
      <c r="C151" s="644"/>
      <c r="D151" s="531"/>
      <c r="E151" s="655"/>
      <c r="F151" s="656"/>
      <c r="G151" s="645"/>
      <c r="H151" s="645"/>
      <c r="I151" s="645"/>
      <c r="J151" s="645"/>
      <c r="K151" s="655"/>
      <c r="L151" s="655"/>
      <c r="M151" s="645"/>
      <c r="N151" s="649"/>
      <c r="O151" s="650"/>
      <c r="P151" s="393"/>
      <c r="Q151" s="105"/>
      <c r="R151" s="105"/>
      <c r="S151" s="105"/>
      <c r="T151" s="105"/>
      <c r="U151" s="105"/>
      <c r="V151" s="646"/>
      <c r="W151" s="127"/>
      <c r="X151" s="121"/>
      <c r="Y151" s="647"/>
      <c r="Z151" s="105"/>
      <c r="AA151" s="657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</row>
    <row r="152" spans="1:40">
      <c r="A152" s="163"/>
      <c r="B152" s="127"/>
      <c r="C152" s="644"/>
      <c r="D152" s="531"/>
      <c r="E152" s="655"/>
      <c r="F152" s="656"/>
      <c r="G152" s="645"/>
      <c r="H152" s="645"/>
      <c r="I152" s="645"/>
      <c r="J152" s="645"/>
      <c r="K152" s="655"/>
      <c r="L152" s="655"/>
      <c r="M152" s="645"/>
      <c r="N152" s="644"/>
      <c r="O152" s="650"/>
      <c r="P152" s="393"/>
      <c r="Q152" s="105"/>
      <c r="R152" s="105"/>
      <c r="S152" s="105"/>
      <c r="T152" s="105"/>
      <c r="U152" s="105"/>
      <c r="V152" s="646"/>
      <c r="W152" s="127"/>
      <c r="X152" s="121"/>
      <c r="Y152" s="647"/>
      <c r="Z152" s="105"/>
      <c r="AA152" s="648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</row>
    <row r="153" spans="1:40" ht="12.75" customHeight="1">
      <c r="A153" s="163"/>
      <c r="B153" s="127"/>
      <c r="C153" s="644"/>
      <c r="D153" s="531"/>
      <c r="E153" s="655"/>
      <c r="F153" s="656"/>
      <c r="G153" s="645"/>
      <c r="H153" s="645"/>
      <c r="I153" s="645"/>
      <c r="J153" s="645"/>
      <c r="K153" s="655"/>
      <c r="L153" s="655"/>
      <c r="M153" s="645"/>
      <c r="N153" s="644"/>
      <c r="O153" s="650"/>
      <c r="P153" s="393"/>
      <c r="Q153" s="105"/>
      <c r="R153" s="105"/>
      <c r="S153" s="105"/>
      <c r="T153" s="105"/>
      <c r="U153" s="105"/>
      <c r="V153" s="646"/>
      <c r="W153" s="127"/>
      <c r="X153" s="121"/>
      <c r="Y153" s="647"/>
      <c r="Z153" s="105"/>
      <c r="AA153" s="648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</row>
    <row r="154" spans="1:40">
      <c r="A154" s="163"/>
      <c r="B154" s="127"/>
      <c r="C154" s="644"/>
      <c r="D154" s="669"/>
      <c r="E154" s="655"/>
      <c r="F154" s="656"/>
      <c r="G154" s="645"/>
      <c r="H154" s="667"/>
      <c r="I154" s="645"/>
      <c r="J154" s="667"/>
      <c r="K154" s="660"/>
      <c r="L154" s="660"/>
      <c r="M154" s="645"/>
      <c r="N154" s="644"/>
      <c r="O154" s="650"/>
      <c r="P154" s="393"/>
      <c r="Q154" s="105"/>
      <c r="R154" s="105"/>
      <c r="S154" s="105"/>
      <c r="T154" s="105"/>
      <c r="U154" s="105"/>
      <c r="V154" s="646"/>
      <c r="W154" s="127"/>
      <c r="X154" s="121"/>
      <c r="Y154" s="647"/>
      <c r="Z154" s="105"/>
      <c r="AA154" s="653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</row>
    <row r="155" spans="1:40">
      <c r="A155" s="163"/>
      <c r="B155" s="127"/>
      <c r="C155" s="644"/>
      <c r="D155" s="531"/>
      <c r="E155" s="660"/>
      <c r="F155" s="656"/>
      <c r="G155" s="645"/>
      <c r="H155" s="645"/>
      <c r="I155" s="645"/>
      <c r="J155" s="645"/>
      <c r="K155" s="660"/>
      <c r="L155" s="660"/>
      <c r="M155" s="645"/>
      <c r="N155" s="644"/>
      <c r="O155" s="650"/>
      <c r="P155" s="393"/>
      <c r="Q155" s="105"/>
      <c r="R155" s="105"/>
      <c r="S155" s="105"/>
      <c r="T155" s="105"/>
      <c r="U155" s="105"/>
      <c r="V155" s="646"/>
      <c r="W155" s="127"/>
      <c r="X155" s="121"/>
      <c r="Y155" s="647"/>
      <c r="Z155" s="105"/>
      <c r="AA155" s="648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</row>
    <row r="156" spans="1:40">
      <c r="A156" s="163"/>
      <c r="B156" s="127"/>
      <c r="C156" s="644"/>
      <c r="D156" s="531"/>
      <c r="E156" s="655"/>
      <c r="F156" s="656"/>
      <c r="G156" s="645"/>
      <c r="H156" s="645"/>
      <c r="I156" s="645"/>
      <c r="J156" s="645"/>
      <c r="K156" s="660"/>
      <c r="L156" s="655"/>
      <c r="M156" s="645"/>
      <c r="N156" s="644"/>
      <c r="O156" s="650"/>
      <c r="P156" s="393"/>
      <c r="Q156" s="105"/>
      <c r="R156" s="105"/>
      <c r="S156" s="105"/>
      <c r="T156" s="105"/>
      <c r="U156" s="105"/>
      <c r="V156" s="646"/>
      <c r="W156" s="127"/>
      <c r="X156" s="121"/>
      <c r="Y156" s="647"/>
      <c r="Z156" s="105"/>
      <c r="AA156" s="648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</row>
    <row r="157" spans="1:40">
      <c r="A157" s="163"/>
      <c r="B157" s="127"/>
      <c r="C157" s="644"/>
      <c r="D157" s="531"/>
      <c r="E157" s="660"/>
      <c r="F157" s="656"/>
      <c r="G157" s="645"/>
      <c r="H157" s="645"/>
      <c r="I157" s="645"/>
      <c r="J157" s="645"/>
      <c r="K157" s="656"/>
      <c r="L157" s="656"/>
      <c r="M157" s="97"/>
      <c r="N157" s="644"/>
      <c r="O157" s="650"/>
      <c r="P157" s="393"/>
      <c r="Q157" s="105"/>
      <c r="R157" s="105"/>
      <c r="S157" s="105"/>
      <c r="T157" s="105"/>
      <c r="U157" s="105"/>
      <c r="V157" s="646"/>
      <c r="W157" s="127"/>
      <c r="X157" s="121"/>
      <c r="Y157" s="647"/>
      <c r="Z157" s="105"/>
      <c r="AA157" s="648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</row>
    <row r="158" spans="1:40">
      <c r="A158" s="163"/>
      <c r="B158" s="127"/>
      <c r="C158" s="644"/>
      <c r="D158" s="531"/>
      <c r="E158" s="660"/>
      <c r="F158" s="660"/>
      <c r="G158" s="645"/>
      <c r="H158" s="645"/>
      <c r="I158" s="645"/>
      <c r="J158" s="655"/>
      <c r="K158" s="667"/>
      <c r="L158" s="660"/>
      <c r="M158" s="656"/>
      <c r="N158" s="644"/>
      <c r="O158" s="650"/>
      <c r="P158" s="393"/>
      <c r="Q158" s="105"/>
      <c r="R158" s="105"/>
      <c r="S158" s="105"/>
      <c r="T158" s="105"/>
      <c r="U158" s="105"/>
      <c r="V158" s="646"/>
      <c r="W158" s="127"/>
      <c r="X158" s="121"/>
      <c r="Y158" s="647"/>
      <c r="Z158" s="105"/>
      <c r="AA158" s="648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</row>
    <row r="159" spans="1:40" ht="10.5" customHeight="1">
      <c r="A159" s="163"/>
      <c r="B159" s="127"/>
      <c r="C159" s="644"/>
      <c r="D159" s="531"/>
      <c r="E159" s="655"/>
      <c r="F159" s="656"/>
      <c r="G159" s="645"/>
      <c r="H159" s="645"/>
      <c r="I159" s="645"/>
      <c r="J159" s="645"/>
      <c r="K159" s="655"/>
      <c r="L159" s="655"/>
      <c r="M159" s="645"/>
      <c r="N159" s="644"/>
      <c r="O159" s="650"/>
      <c r="P159" s="393"/>
      <c r="Q159" s="105"/>
      <c r="R159" s="105"/>
      <c r="S159" s="105"/>
      <c r="T159" s="105"/>
      <c r="U159" s="105"/>
      <c r="V159" s="646"/>
      <c r="W159" s="127"/>
      <c r="X159" s="121"/>
      <c r="Y159" s="647"/>
      <c r="Z159" s="105"/>
      <c r="AA159" s="648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</row>
    <row r="160" spans="1:40" ht="12.75" customHeight="1">
      <c r="A160" s="163"/>
      <c r="B160" s="127"/>
      <c r="C160" s="644"/>
      <c r="D160" s="531"/>
      <c r="E160" s="660"/>
      <c r="F160" s="656"/>
      <c r="G160" s="645"/>
      <c r="H160" s="645"/>
      <c r="I160" s="645"/>
      <c r="J160" s="645"/>
      <c r="K160" s="656"/>
      <c r="L160" s="656"/>
      <c r="M160" s="645"/>
      <c r="N160" s="644"/>
      <c r="O160" s="658"/>
      <c r="P160" s="393"/>
      <c r="Q160" s="105"/>
      <c r="R160" s="105"/>
      <c r="S160" s="105"/>
      <c r="T160" s="105"/>
      <c r="U160" s="105"/>
      <c r="V160" s="646"/>
      <c r="W160" s="127"/>
      <c r="X160" s="121"/>
      <c r="Y160" s="647"/>
      <c r="Z160" s="105"/>
      <c r="AA160" s="659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</row>
    <row r="161" spans="1:40">
      <c r="A161" s="163"/>
      <c r="B161" s="127"/>
      <c r="C161" s="644"/>
      <c r="D161" s="531"/>
      <c r="E161" s="655"/>
      <c r="F161" s="656"/>
      <c r="G161" s="645"/>
      <c r="H161" s="645"/>
      <c r="I161" s="645"/>
      <c r="J161" s="645"/>
      <c r="K161" s="656"/>
      <c r="L161" s="656"/>
      <c r="M161" s="645"/>
      <c r="N161" s="644"/>
      <c r="O161" s="650"/>
      <c r="P161" s="393"/>
      <c r="Q161" s="105"/>
      <c r="R161" s="105"/>
      <c r="S161" s="105"/>
      <c r="T161" s="105"/>
      <c r="U161" s="105"/>
      <c r="V161" s="646"/>
      <c r="W161" s="127"/>
      <c r="X161" s="121"/>
      <c r="Y161" s="647"/>
      <c r="Z161" s="105"/>
      <c r="AA161" s="648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</row>
    <row r="162" spans="1:40" ht="12.75" customHeight="1">
      <c r="A162" s="163"/>
      <c r="B162" s="127"/>
      <c r="C162" s="644"/>
      <c r="D162" s="531"/>
      <c r="E162" s="656"/>
      <c r="F162" s="660"/>
      <c r="G162" s="645"/>
      <c r="H162" s="645"/>
      <c r="I162" s="645"/>
      <c r="J162" s="645"/>
      <c r="K162" s="667"/>
      <c r="L162" s="660"/>
      <c r="M162" s="645"/>
      <c r="N162" s="644"/>
      <c r="O162" s="658"/>
      <c r="P162" s="393"/>
      <c r="Q162" s="105"/>
      <c r="R162" s="105"/>
      <c r="S162" s="105"/>
      <c r="T162" s="105"/>
      <c r="U162" s="105"/>
      <c r="V162" s="646"/>
      <c r="W162" s="127"/>
      <c r="X162" s="121"/>
      <c r="Y162" s="647"/>
      <c r="Z162" s="105"/>
      <c r="AA162" s="659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</row>
    <row r="163" spans="1:40" hidden="1">
      <c r="A163" s="163"/>
      <c r="B163" s="127"/>
      <c r="C163" s="644"/>
      <c r="D163" s="531"/>
      <c r="E163" s="660"/>
      <c r="F163" s="656"/>
      <c r="G163" s="645"/>
      <c r="H163" s="645"/>
      <c r="I163" s="645"/>
      <c r="J163" s="645"/>
      <c r="K163" s="655"/>
      <c r="L163" s="655"/>
      <c r="M163" s="645"/>
      <c r="N163" s="644"/>
      <c r="O163" s="650"/>
      <c r="P163" s="393"/>
      <c r="Q163" s="105"/>
      <c r="R163" s="105"/>
      <c r="S163" s="105"/>
      <c r="T163" s="105"/>
      <c r="U163" s="105"/>
      <c r="V163" s="646"/>
      <c r="W163" s="127"/>
      <c r="X163" s="121"/>
      <c r="Y163" s="647"/>
      <c r="Z163" s="105"/>
      <c r="AA163" s="653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</row>
    <row r="164" spans="1:40" ht="13.5" customHeight="1">
      <c r="A164" s="163"/>
      <c r="B164" s="100"/>
      <c r="C164" s="644"/>
      <c r="D164" s="531"/>
      <c r="E164" s="656"/>
      <c r="F164" s="656"/>
      <c r="G164" s="645"/>
      <c r="H164" s="645"/>
      <c r="I164" s="645"/>
      <c r="J164" s="645"/>
      <c r="K164" s="660"/>
      <c r="L164" s="660"/>
      <c r="M164" s="645"/>
      <c r="N164" s="644"/>
      <c r="O164" s="650"/>
      <c r="P164" s="393"/>
      <c r="Q164" s="105"/>
      <c r="R164" s="105"/>
      <c r="S164" s="105"/>
      <c r="T164" s="105"/>
      <c r="U164" s="105"/>
      <c r="V164" s="646"/>
      <c r="W164" s="127"/>
      <c r="X164" s="121"/>
      <c r="Y164" s="647"/>
      <c r="Z164" s="105"/>
      <c r="AA164" s="648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</row>
    <row r="165" spans="1:40" ht="12.75" customHeight="1">
      <c r="A165" s="163"/>
      <c r="B165" s="127"/>
      <c r="C165" s="644"/>
      <c r="D165" s="531"/>
      <c r="E165" s="655"/>
      <c r="F165" s="656"/>
      <c r="G165" s="667"/>
      <c r="H165" s="645"/>
      <c r="I165" s="645"/>
      <c r="J165" s="645"/>
      <c r="K165" s="655"/>
      <c r="L165" s="656"/>
      <c r="M165" s="645"/>
      <c r="N165" s="649"/>
      <c r="O165" s="658"/>
      <c r="P165" s="393"/>
      <c r="Q165" s="105"/>
      <c r="R165" s="105"/>
      <c r="S165" s="105"/>
      <c r="T165" s="105"/>
      <c r="U165" s="105"/>
      <c r="V165" s="646"/>
      <c r="W165" s="127"/>
      <c r="X165" s="121"/>
      <c r="Y165" s="647"/>
      <c r="Z165" s="105"/>
      <c r="AA165" s="659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</row>
    <row r="166" spans="1:40" ht="12.75" customHeight="1">
      <c r="A166" s="163"/>
      <c r="B166" s="127"/>
      <c r="C166" s="644"/>
      <c r="D166" s="531"/>
      <c r="E166" s="667"/>
      <c r="F166" s="667"/>
      <c r="G166" s="645"/>
      <c r="H166" s="645"/>
      <c r="I166" s="645"/>
      <c r="J166" s="645"/>
      <c r="K166" s="668"/>
      <c r="L166" s="667"/>
      <c r="M166" s="645"/>
      <c r="N166" s="649"/>
      <c r="O166" s="650"/>
      <c r="P166" s="393"/>
      <c r="Q166" s="105"/>
      <c r="R166" s="105"/>
      <c r="S166" s="105"/>
      <c r="T166" s="105"/>
      <c r="U166" s="105"/>
      <c r="V166" s="646"/>
      <c r="W166" s="127"/>
      <c r="X166" s="121"/>
      <c r="Y166" s="647"/>
      <c r="Z166" s="105"/>
      <c r="AA166" s="662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</row>
    <row r="167" spans="1:40" ht="12.75" customHeight="1">
      <c r="A167" s="163"/>
      <c r="B167" s="127"/>
      <c r="C167" s="644"/>
      <c r="D167" s="663"/>
      <c r="E167" s="159"/>
      <c r="F167" s="159"/>
      <c r="G167" s="159"/>
      <c r="H167" s="159"/>
      <c r="I167" s="159"/>
      <c r="J167" s="159"/>
      <c r="K167" s="159"/>
      <c r="L167" s="159"/>
      <c r="M167" s="159"/>
      <c r="N167" s="649"/>
      <c r="O167" s="650"/>
      <c r="P167" s="393"/>
      <c r="Q167" s="105"/>
      <c r="R167" s="105"/>
      <c r="S167" s="105"/>
      <c r="T167" s="105"/>
      <c r="U167" s="105"/>
      <c r="V167" s="646"/>
      <c r="W167" s="127"/>
      <c r="X167" s="121"/>
      <c r="Y167" s="647"/>
      <c r="Z167" s="105"/>
      <c r="AA167" s="648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</row>
    <row r="168" spans="1:40" ht="12.75" customHeight="1">
      <c r="A168" s="163"/>
      <c r="B168" s="127"/>
      <c r="C168" s="644"/>
      <c r="D168" s="663"/>
      <c r="E168" s="159"/>
      <c r="F168" s="159"/>
      <c r="G168" s="159"/>
      <c r="H168" s="159"/>
      <c r="I168" s="159"/>
      <c r="J168" s="159"/>
      <c r="K168" s="159"/>
      <c r="L168" s="159"/>
      <c r="M168" s="159"/>
      <c r="N168" s="649"/>
      <c r="O168" s="650"/>
      <c r="P168" s="393"/>
      <c r="Q168" s="105"/>
      <c r="R168" s="105"/>
      <c r="S168" s="105"/>
      <c r="T168" s="105"/>
      <c r="U168" s="105"/>
      <c r="V168" s="646"/>
      <c r="W168" s="127"/>
      <c r="X168" s="121"/>
      <c r="Y168" s="647"/>
      <c r="Z168" s="105"/>
      <c r="AA168" s="648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</row>
    <row r="169" spans="1:40" ht="11.25" customHeight="1">
      <c r="A169" s="163"/>
      <c r="B169" s="127"/>
      <c r="C169" s="644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649"/>
      <c r="O169" s="650"/>
      <c r="P169" s="393"/>
      <c r="Q169" s="105"/>
      <c r="R169" s="105"/>
      <c r="S169" s="105"/>
      <c r="T169" s="105"/>
      <c r="U169" s="105"/>
      <c r="V169" s="646"/>
      <c r="W169" s="127"/>
      <c r="X169" s="121"/>
      <c r="Y169" s="647"/>
      <c r="Z169" s="105"/>
      <c r="AA169" s="648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</row>
    <row r="170" spans="1:40" ht="12.75" customHeight="1">
      <c r="A170" s="163"/>
      <c r="B170" s="127"/>
      <c r="C170" s="644"/>
      <c r="D170" s="159"/>
      <c r="E170" s="159"/>
      <c r="F170" s="159"/>
      <c r="G170" s="159"/>
      <c r="H170" s="159"/>
      <c r="I170" s="159"/>
      <c r="J170" s="664"/>
      <c r="K170" s="159"/>
      <c r="L170" s="159"/>
      <c r="M170" s="159"/>
      <c r="N170" s="652"/>
      <c r="O170" s="650"/>
      <c r="P170" s="393"/>
      <c r="Q170" s="105"/>
      <c r="R170" s="105"/>
      <c r="S170" s="105"/>
      <c r="T170" s="105"/>
      <c r="U170" s="105"/>
      <c r="V170" s="665"/>
      <c r="W170" s="127"/>
      <c r="X170" s="666"/>
      <c r="Y170" s="647"/>
      <c r="Z170" s="105"/>
      <c r="AA170" s="648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</row>
    <row r="171" spans="1:40" ht="11.2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</row>
    <row r="172" spans="1:40" ht="12.75" customHeight="1">
      <c r="A172" s="216"/>
      <c r="B172" s="105"/>
      <c r="C172" s="216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213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</row>
    <row r="173" spans="1:40">
      <c r="A173" s="105"/>
      <c r="B173" s="127"/>
      <c r="C173" s="393"/>
      <c r="D173" s="220"/>
      <c r="E173" s="220"/>
      <c r="F173" s="220"/>
      <c r="G173" s="220"/>
      <c r="H173" s="220"/>
      <c r="I173" s="220"/>
      <c r="J173" s="220"/>
      <c r="K173" s="220"/>
      <c r="L173" s="127"/>
      <c r="M173" s="127"/>
      <c r="N173" s="97"/>
      <c r="O173" s="97"/>
      <c r="P173" s="127"/>
      <c r="Q173" s="393"/>
      <c r="R173" s="105"/>
      <c r="S173" s="393"/>
      <c r="T173" s="127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</row>
    <row r="174" spans="1:40">
      <c r="A174" s="105"/>
      <c r="B174" s="127"/>
      <c r="C174" s="97"/>
      <c r="D174" s="220"/>
      <c r="E174" s="220"/>
      <c r="F174" s="220"/>
      <c r="G174" s="220"/>
      <c r="H174" s="220"/>
      <c r="I174" s="220"/>
      <c r="J174" s="220"/>
      <c r="K174" s="220"/>
      <c r="L174" s="127"/>
      <c r="M174" s="127"/>
      <c r="N174" s="97"/>
      <c r="O174" s="97"/>
      <c r="P174" s="127"/>
      <c r="Q174" s="393"/>
      <c r="R174" s="105"/>
      <c r="S174" s="393"/>
      <c r="T174" s="127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</row>
    <row r="175" spans="1:40">
      <c r="A175" s="105"/>
      <c r="B175" s="393"/>
      <c r="C175" s="393"/>
      <c r="D175" s="220"/>
      <c r="E175" s="220"/>
      <c r="F175" s="220"/>
      <c r="G175" s="220"/>
      <c r="H175" s="105"/>
      <c r="I175" s="105"/>
      <c r="J175" s="220"/>
      <c r="K175" s="103"/>
      <c r="L175" s="127"/>
      <c r="M175" s="127"/>
      <c r="N175" s="97"/>
      <c r="O175" s="97"/>
      <c r="P175" s="393"/>
      <c r="Q175" s="393"/>
      <c r="R175" s="105"/>
      <c r="S175" s="393"/>
      <c r="T175" s="127"/>
      <c r="U175" s="105"/>
      <c r="V175" s="105"/>
      <c r="W175" s="105"/>
      <c r="X175" s="105"/>
      <c r="Y175" s="105"/>
      <c r="Z175" s="105"/>
      <c r="AA175" s="641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</row>
    <row r="176" spans="1:40">
      <c r="A176" s="105"/>
      <c r="B176" s="127"/>
      <c r="C176" s="127"/>
      <c r="D176" s="393"/>
      <c r="E176" s="393"/>
      <c r="F176" s="393"/>
      <c r="G176" s="393"/>
      <c r="H176" s="393"/>
      <c r="I176" s="393"/>
      <c r="J176" s="393"/>
      <c r="K176" s="393"/>
      <c r="L176" s="393"/>
      <c r="M176" s="393"/>
      <c r="N176" s="97"/>
      <c r="O176" s="97"/>
      <c r="P176" s="393"/>
      <c r="Q176" s="393"/>
      <c r="R176" s="105"/>
      <c r="S176" s="393"/>
      <c r="T176" s="127"/>
      <c r="U176" s="105"/>
      <c r="V176" s="105"/>
      <c r="W176" s="105"/>
      <c r="X176" s="105"/>
      <c r="Y176" s="361"/>
      <c r="Z176" s="105"/>
      <c r="AA176" s="641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</row>
    <row r="177" spans="1:40">
      <c r="A177" s="105"/>
      <c r="B177" s="393"/>
      <c r="C177" s="105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97"/>
      <c r="O177" s="97"/>
      <c r="P177" s="127"/>
      <c r="Q177" s="393"/>
      <c r="R177" s="105"/>
      <c r="S177" s="393"/>
      <c r="T177" s="127"/>
      <c r="U177" s="105"/>
      <c r="V177" s="105"/>
      <c r="W177" s="105"/>
      <c r="X177" s="105"/>
      <c r="Y177" s="361"/>
      <c r="Z177" s="105"/>
      <c r="AA177" s="642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</row>
    <row r="178" spans="1:40">
      <c r="A178" s="105"/>
      <c r="B178" s="127"/>
      <c r="C178" s="220"/>
      <c r="D178" s="127"/>
      <c r="E178" s="127"/>
      <c r="F178" s="127"/>
      <c r="G178" s="127"/>
      <c r="H178" s="100"/>
      <c r="I178" s="127"/>
      <c r="J178" s="127"/>
      <c r="K178" s="127"/>
      <c r="L178" s="127"/>
      <c r="M178" s="100"/>
      <c r="N178" s="97"/>
      <c r="O178" s="97"/>
      <c r="P178" s="220"/>
      <c r="Q178" s="393"/>
      <c r="R178" s="127"/>
      <c r="S178" s="393"/>
      <c r="T178" s="127"/>
      <c r="U178" s="105"/>
      <c r="V178" s="294"/>
      <c r="W178" s="393"/>
      <c r="X178" s="163"/>
      <c r="Y178" s="643"/>
      <c r="Z178" s="105"/>
      <c r="AA178" s="642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</row>
    <row r="179" spans="1:40">
      <c r="A179" s="163"/>
      <c r="B179" s="127"/>
      <c r="C179" s="644"/>
      <c r="D179" s="660"/>
      <c r="E179" s="645"/>
      <c r="F179" s="645"/>
      <c r="G179" s="645"/>
      <c r="H179" s="645"/>
      <c r="I179" s="645"/>
      <c r="J179" s="645"/>
      <c r="K179" s="645"/>
      <c r="L179" s="645"/>
      <c r="M179" s="645"/>
      <c r="N179" s="644"/>
      <c r="O179" s="393"/>
      <c r="P179" s="393"/>
      <c r="Q179" s="105"/>
      <c r="R179" s="534"/>
      <c r="S179" s="105"/>
      <c r="T179" s="105"/>
      <c r="U179" s="105"/>
      <c r="V179" s="646"/>
      <c r="W179" s="127"/>
      <c r="X179" s="121"/>
      <c r="Y179" s="647"/>
      <c r="Z179" s="105"/>
      <c r="AA179" s="648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</row>
    <row r="180" spans="1:40">
      <c r="A180" s="163"/>
      <c r="B180" s="127"/>
      <c r="C180" s="644"/>
      <c r="D180" s="660"/>
      <c r="E180" s="645"/>
      <c r="F180" s="645"/>
      <c r="G180" s="645"/>
      <c r="H180" s="645"/>
      <c r="I180" s="645"/>
      <c r="J180" s="645"/>
      <c r="K180" s="645"/>
      <c r="L180" s="645"/>
      <c r="M180" s="645"/>
      <c r="N180" s="649"/>
      <c r="O180" s="650"/>
      <c r="P180" s="393"/>
      <c r="Q180" s="105"/>
      <c r="R180" s="105"/>
      <c r="S180" s="105"/>
      <c r="T180" s="105"/>
      <c r="U180" s="105"/>
      <c r="V180" s="646"/>
      <c r="W180" s="127"/>
      <c r="X180" s="121"/>
      <c r="Y180" s="647"/>
      <c r="Z180" s="105"/>
      <c r="AA180" s="648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</row>
    <row r="181" spans="1:40" ht="12" customHeight="1">
      <c r="A181" s="163"/>
      <c r="B181" s="127"/>
      <c r="C181" s="644"/>
      <c r="D181" s="660"/>
      <c r="E181" s="645"/>
      <c r="F181" s="645"/>
      <c r="G181" s="660"/>
      <c r="H181" s="645"/>
      <c r="I181" s="645"/>
      <c r="J181" s="660"/>
      <c r="K181" s="645"/>
      <c r="L181" s="645"/>
      <c r="M181" s="645"/>
      <c r="N181" s="644"/>
      <c r="O181" s="650"/>
      <c r="P181" s="393"/>
      <c r="Q181" s="105"/>
      <c r="R181" s="105"/>
      <c r="S181" s="105"/>
      <c r="T181" s="105"/>
      <c r="U181" s="105"/>
      <c r="V181" s="646"/>
      <c r="W181" s="127"/>
      <c r="X181" s="121"/>
      <c r="Y181" s="647"/>
      <c r="Z181" s="105"/>
      <c r="AA181" s="651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</row>
    <row r="182" spans="1:40">
      <c r="A182" s="163"/>
      <c r="B182" s="127"/>
      <c r="C182" s="644"/>
      <c r="D182" s="660"/>
      <c r="E182" s="645"/>
      <c r="F182" s="645"/>
      <c r="G182" s="645"/>
      <c r="H182" s="645"/>
      <c r="I182" s="645"/>
      <c r="J182" s="645"/>
      <c r="K182" s="645"/>
      <c r="L182" s="645"/>
      <c r="M182" s="660"/>
      <c r="N182" s="652"/>
      <c r="O182" s="650"/>
      <c r="P182" s="393"/>
      <c r="Q182" s="105"/>
      <c r="R182" s="105"/>
      <c r="S182" s="105"/>
      <c r="T182" s="105"/>
      <c r="U182" s="105"/>
      <c r="V182" s="646"/>
      <c r="W182" s="127"/>
      <c r="X182" s="121"/>
      <c r="Y182" s="647"/>
      <c r="Z182" s="105"/>
      <c r="AA182" s="648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</row>
    <row r="183" spans="1:40" ht="12.75" customHeight="1">
      <c r="A183" s="163"/>
      <c r="B183" s="127"/>
      <c r="C183" s="644"/>
      <c r="D183" s="660"/>
      <c r="E183" s="645"/>
      <c r="F183" s="645"/>
      <c r="G183" s="645"/>
      <c r="H183" s="645"/>
      <c r="I183" s="645"/>
      <c r="J183" s="645"/>
      <c r="K183" s="645"/>
      <c r="L183" s="645"/>
      <c r="M183" s="645"/>
      <c r="N183" s="644"/>
      <c r="O183" s="650"/>
      <c r="P183" s="393"/>
      <c r="Q183" s="105"/>
      <c r="R183" s="105"/>
      <c r="S183" s="105"/>
      <c r="T183" s="105"/>
      <c r="U183" s="105"/>
      <c r="V183" s="646"/>
      <c r="W183" s="127"/>
      <c r="X183" s="121"/>
      <c r="Y183" s="647"/>
      <c r="Z183" s="105"/>
      <c r="AA183" s="653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</row>
    <row r="184" spans="1:40">
      <c r="A184" s="163"/>
      <c r="B184" s="127"/>
      <c r="C184" s="644"/>
      <c r="D184" s="660"/>
      <c r="E184" s="645"/>
      <c r="F184" s="645"/>
      <c r="G184" s="645"/>
      <c r="H184" s="645"/>
      <c r="I184" s="645"/>
      <c r="J184" s="645"/>
      <c r="K184" s="645"/>
      <c r="L184" s="645"/>
      <c r="M184" s="645"/>
      <c r="N184" s="644"/>
      <c r="O184" s="650"/>
      <c r="P184" s="393"/>
      <c r="Q184" s="105"/>
      <c r="R184" s="105"/>
      <c r="S184" s="105"/>
      <c r="T184" s="105"/>
      <c r="U184" s="105"/>
      <c r="V184" s="646"/>
      <c r="W184" s="127"/>
      <c r="X184" s="121"/>
      <c r="Y184" s="647"/>
      <c r="Z184" s="105"/>
      <c r="AA184" s="651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</row>
    <row r="185" spans="1:40" ht="15" customHeight="1">
      <c r="A185" s="163"/>
      <c r="B185" s="127"/>
      <c r="C185" s="644"/>
      <c r="D185" s="660"/>
      <c r="E185" s="645"/>
      <c r="F185" s="97"/>
      <c r="G185" s="655"/>
      <c r="H185" s="660"/>
      <c r="I185" s="645"/>
      <c r="J185" s="645"/>
      <c r="K185" s="645"/>
      <c r="L185" s="645"/>
      <c r="M185" s="645"/>
      <c r="N185" s="654"/>
      <c r="O185" s="650"/>
      <c r="P185" s="393"/>
      <c r="Q185" s="105"/>
      <c r="R185" s="105"/>
      <c r="S185" s="105"/>
      <c r="T185" s="105"/>
      <c r="U185" s="105"/>
      <c r="V185" s="646"/>
      <c r="W185" s="127"/>
      <c r="X185" s="121"/>
      <c r="Y185" s="647"/>
      <c r="Z185" s="105"/>
      <c r="AA185" s="653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</row>
    <row r="186" spans="1:40">
      <c r="A186" s="163"/>
      <c r="B186" s="127"/>
      <c r="C186" s="644"/>
      <c r="D186" s="660"/>
      <c r="E186" s="645"/>
      <c r="F186" s="645"/>
      <c r="G186" s="645"/>
      <c r="H186" s="645"/>
      <c r="I186" s="645"/>
      <c r="J186" s="645"/>
      <c r="K186" s="645"/>
      <c r="L186" s="645"/>
      <c r="M186" s="645"/>
      <c r="N186" s="644"/>
      <c r="O186" s="650"/>
      <c r="P186" s="393"/>
      <c r="Q186" s="105"/>
      <c r="R186" s="105"/>
      <c r="S186" s="105"/>
      <c r="T186" s="105"/>
      <c r="U186" s="105"/>
      <c r="V186" s="646"/>
      <c r="W186" s="127"/>
      <c r="X186" s="121"/>
      <c r="Y186" s="647"/>
      <c r="Z186" s="105"/>
      <c r="AA186" s="648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</row>
    <row r="187" spans="1:40">
      <c r="A187" s="163"/>
      <c r="B187" s="127"/>
      <c r="C187" s="644"/>
      <c r="D187" s="660"/>
      <c r="E187" s="645"/>
      <c r="F187" s="645"/>
      <c r="G187" s="645"/>
      <c r="H187" s="645"/>
      <c r="I187" s="645"/>
      <c r="J187" s="645"/>
      <c r="K187" s="645"/>
      <c r="L187" s="645"/>
      <c r="M187" s="645"/>
      <c r="N187" s="644"/>
      <c r="O187" s="650"/>
      <c r="P187" s="393"/>
      <c r="Q187" s="105"/>
      <c r="R187" s="105"/>
      <c r="S187" s="105"/>
      <c r="T187" s="105"/>
      <c r="U187" s="105"/>
      <c r="V187" s="646"/>
      <c r="W187" s="127"/>
      <c r="X187" s="121"/>
      <c r="Y187" s="647"/>
      <c r="Z187" s="105"/>
      <c r="AA187" s="648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</row>
    <row r="188" spans="1:40">
      <c r="A188" s="163"/>
      <c r="B188" s="127"/>
      <c r="C188" s="644"/>
      <c r="D188" s="660"/>
      <c r="E188" s="645"/>
      <c r="F188" s="645"/>
      <c r="G188" s="645"/>
      <c r="H188" s="645"/>
      <c r="I188" s="645"/>
      <c r="J188" s="645"/>
      <c r="K188" s="645"/>
      <c r="L188" s="645"/>
      <c r="M188" s="645"/>
      <c r="N188" s="644"/>
      <c r="O188" s="650"/>
      <c r="P188" s="393"/>
      <c r="Q188" s="105"/>
      <c r="R188" s="105"/>
      <c r="S188" s="105"/>
      <c r="T188" s="105"/>
      <c r="U188" s="105"/>
      <c r="V188" s="646"/>
      <c r="W188" s="127"/>
      <c r="X188" s="121"/>
      <c r="Y188" s="647"/>
      <c r="Z188" s="105"/>
      <c r="AA188" s="648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</row>
    <row r="189" spans="1:40">
      <c r="A189" s="163"/>
      <c r="B189" s="127"/>
      <c r="C189" s="644"/>
      <c r="D189" s="660"/>
      <c r="E189" s="645"/>
      <c r="F189" s="645"/>
      <c r="G189" s="645"/>
      <c r="H189" s="645"/>
      <c r="I189" s="645"/>
      <c r="J189" s="645"/>
      <c r="K189" s="645"/>
      <c r="L189" s="645"/>
      <c r="M189" s="645"/>
      <c r="N189" s="644"/>
      <c r="O189" s="650"/>
      <c r="P189" s="393"/>
      <c r="Q189" s="105"/>
      <c r="R189" s="105"/>
      <c r="S189" s="105"/>
      <c r="T189" s="105"/>
      <c r="U189" s="105"/>
      <c r="V189" s="646"/>
      <c r="W189" s="127"/>
      <c r="X189" s="121"/>
      <c r="Y189" s="647"/>
      <c r="Z189" s="105"/>
      <c r="AA189" s="648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</row>
    <row r="190" spans="1:40">
      <c r="A190" s="163"/>
      <c r="B190" s="127"/>
      <c r="C190" s="644"/>
      <c r="D190" s="660"/>
      <c r="E190" s="645"/>
      <c r="F190" s="645"/>
      <c r="G190" s="645"/>
      <c r="H190" s="645"/>
      <c r="I190" s="645"/>
      <c r="J190" s="645"/>
      <c r="K190" s="645"/>
      <c r="L190" s="645"/>
      <c r="M190" s="645"/>
      <c r="N190" s="644"/>
      <c r="O190" s="650"/>
      <c r="P190" s="393"/>
      <c r="Q190" s="105"/>
      <c r="R190" s="105"/>
      <c r="S190" s="105"/>
      <c r="T190" s="105"/>
      <c r="U190" s="105"/>
      <c r="V190" s="646"/>
      <c r="W190" s="127"/>
      <c r="X190" s="121"/>
      <c r="Y190" s="647"/>
      <c r="Z190" s="105"/>
      <c r="AA190" s="648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</row>
    <row r="191" spans="1:40">
      <c r="A191" s="163"/>
      <c r="B191" s="127"/>
      <c r="C191" s="644"/>
      <c r="D191" s="660"/>
      <c r="E191" s="645"/>
      <c r="F191" s="645"/>
      <c r="G191" s="645"/>
      <c r="H191" s="645"/>
      <c r="I191" s="645"/>
      <c r="J191" s="645"/>
      <c r="K191" s="645"/>
      <c r="L191" s="645"/>
      <c r="M191" s="645"/>
      <c r="N191" s="644"/>
      <c r="O191" s="650"/>
      <c r="P191" s="393"/>
      <c r="Q191" s="105"/>
      <c r="R191" s="105"/>
      <c r="S191" s="105"/>
      <c r="T191" s="105"/>
      <c r="U191" s="105"/>
      <c r="V191" s="646"/>
      <c r="W191" s="127"/>
      <c r="X191" s="121"/>
      <c r="Y191" s="647"/>
      <c r="Z191" s="105"/>
      <c r="AA191" s="648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</row>
    <row r="192" spans="1:40">
      <c r="A192" s="163"/>
      <c r="B192" s="127"/>
      <c r="C192" s="644"/>
      <c r="D192" s="660"/>
      <c r="E192" s="645"/>
      <c r="F192" s="645"/>
      <c r="G192" s="645"/>
      <c r="H192" s="645"/>
      <c r="I192" s="645"/>
      <c r="J192" s="645"/>
      <c r="K192" s="645"/>
      <c r="L192" s="645"/>
      <c r="M192" s="645"/>
      <c r="N192" s="644"/>
      <c r="O192" s="650"/>
      <c r="P192" s="393"/>
      <c r="Q192" s="105"/>
      <c r="R192" s="105"/>
      <c r="S192" s="105"/>
      <c r="T192" s="105"/>
      <c r="U192" s="105"/>
      <c r="V192" s="646"/>
      <c r="W192" s="127"/>
      <c r="X192" s="121"/>
      <c r="Y192" s="647"/>
      <c r="Z192" s="105"/>
      <c r="AA192" s="648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</row>
    <row r="193" spans="1:40" ht="13.5" customHeight="1">
      <c r="A193" s="163"/>
      <c r="B193" s="127"/>
      <c r="C193" s="644"/>
      <c r="D193" s="660"/>
      <c r="E193" s="645"/>
      <c r="F193" s="645"/>
      <c r="G193" s="645"/>
      <c r="H193" s="645"/>
      <c r="I193" s="645"/>
      <c r="J193" s="645"/>
      <c r="K193" s="645"/>
      <c r="L193" s="645"/>
      <c r="M193" s="645"/>
      <c r="N193" s="644"/>
      <c r="O193" s="650"/>
      <c r="P193" s="393"/>
      <c r="Q193" s="105"/>
      <c r="R193" s="105"/>
      <c r="S193" s="105"/>
      <c r="T193" s="105"/>
      <c r="U193" s="105"/>
      <c r="V193" s="646"/>
      <c r="W193" s="127"/>
      <c r="X193" s="121"/>
      <c r="Y193" s="647"/>
      <c r="Z193" s="105"/>
      <c r="AA193" s="651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</row>
    <row r="194" spans="1:40" ht="12" customHeight="1">
      <c r="A194" s="163"/>
      <c r="B194" s="127"/>
      <c r="C194" s="644"/>
      <c r="D194" s="663"/>
      <c r="E194" s="655"/>
      <c r="F194" s="656"/>
      <c r="G194" s="645"/>
      <c r="H194" s="645"/>
      <c r="I194" s="645"/>
      <c r="J194" s="645"/>
      <c r="K194" s="655"/>
      <c r="L194" s="655"/>
      <c r="M194" s="645"/>
      <c r="N194" s="649"/>
      <c r="O194" s="650"/>
      <c r="P194" s="393"/>
      <c r="Q194" s="105"/>
      <c r="R194" s="105"/>
      <c r="S194" s="105"/>
      <c r="T194" s="105"/>
      <c r="U194" s="105"/>
      <c r="V194" s="646"/>
      <c r="W194" s="127"/>
      <c r="X194" s="121"/>
      <c r="Y194" s="647"/>
      <c r="Z194" s="105"/>
      <c r="AA194" s="657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</row>
    <row r="195" spans="1:40">
      <c r="A195" s="163"/>
      <c r="B195" s="127"/>
      <c r="C195" s="644"/>
      <c r="D195" s="663"/>
      <c r="E195" s="655"/>
      <c r="F195" s="656"/>
      <c r="G195" s="645"/>
      <c r="H195" s="645"/>
      <c r="I195" s="645"/>
      <c r="J195" s="645"/>
      <c r="K195" s="655"/>
      <c r="L195" s="655"/>
      <c r="M195" s="645"/>
      <c r="N195" s="644"/>
      <c r="O195" s="650"/>
      <c r="P195" s="393"/>
      <c r="Q195" s="105"/>
      <c r="R195" s="105"/>
      <c r="S195" s="105"/>
      <c r="T195" s="105"/>
      <c r="U195" s="105"/>
      <c r="V195" s="646"/>
      <c r="W195" s="127"/>
      <c r="X195" s="121"/>
      <c r="Y195" s="647"/>
      <c r="Z195" s="105"/>
      <c r="AA195" s="648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</row>
    <row r="196" spans="1:40" ht="13.5" customHeight="1">
      <c r="A196" s="163"/>
      <c r="B196" s="127"/>
      <c r="C196" s="644"/>
      <c r="D196" s="663"/>
      <c r="E196" s="655"/>
      <c r="F196" s="656"/>
      <c r="G196" s="645"/>
      <c r="H196" s="645"/>
      <c r="I196" s="645"/>
      <c r="J196" s="645"/>
      <c r="K196" s="655"/>
      <c r="L196" s="655"/>
      <c r="M196" s="645"/>
      <c r="N196" s="644"/>
      <c r="O196" s="650"/>
      <c r="P196" s="393"/>
      <c r="Q196" s="105"/>
      <c r="R196" s="105"/>
      <c r="S196" s="105"/>
      <c r="T196" s="105"/>
      <c r="U196" s="105"/>
      <c r="V196" s="646"/>
      <c r="W196" s="127"/>
      <c r="X196" s="121"/>
      <c r="Y196" s="647"/>
      <c r="Z196" s="105"/>
      <c r="AA196" s="648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</row>
    <row r="197" spans="1:40">
      <c r="A197" s="163"/>
      <c r="B197" s="127"/>
      <c r="C197" s="644"/>
      <c r="D197" s="663"/>
      <c r="E197" s="655"/>
      <c r="F197" s="656"/>
      <c r="G197" s="645"/>
      <c r="H197" s="667"/>
      <c r="I197" s="645"/>
      <c r="J197" s="667"/>
      <c r="K197" s="660"/>
      <c r="L197" s="660"/>
      <c r="M197" s="645"/>
      <c r="N197" s="644"/>
      <c r="O197" s="650"/>
      <c r="P197" s="393"/>
      <c r="Q197" s="105"/>
      <c r="R197" s="105"/>
      <c r="S197" s="105"/>
      <c r="T197" s="105"/>
      <c r="U197" s="105"/>
      <c r="V197" s="646"/>
      <c r="W197" s="127"/>
      <c r="X197" s="121"/>
      <c r="Y197" s="647"/>
      <c r="Z197" s="105"/>
      <c r="AA197" s="653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</row>
    <row r="198" spans="1:40">
      <c r="A198" s="163"/>
      <c r="B198" s="127"/>
      <c r="C198" s="644"/>
      <c r="D198" s="663"/>
      <c r="E198" s="660"/>
      <c r="F198" s="656"/>
      <c r="G198" s="645"/>
      <c r="H198" s="645"/>
      <c r="I198" s="645"/>
      <c r="J198" s="645"/>
      <c r="K198" s="660"/>
      <c r="L198" s="660"/>
      <c r="M198" s="645"/>
      <c r="N198" s="644"/>
      <c r="O198" s="650"/>
      <c r="P198" s="393"/>
      <c r="Q198" s="105"/>
      <c r="R198" s="105"/>
      <c r="S198" s="105"/>
      <c r="T198" s="105"/>
      <c r="U198" s="105"/>
      <c r="V198" s="646"/>
      <c r="W198" s="127"/>
      <c r="X198" s="121"/>
      <c r="Y198" s="647"/>
      <c r="Z198" s="105"/>
      <c r="AA198" s="648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</row>
    <row r="199" spans="1:40" ht="12" customHeight="1">
      <c r="A199" s="163"/>
      <c r="B199" s="127"/>
      <c r="C199" s="644"/>
      <c r="D199" s="663"/>
      <c r="E199" s="655"/>
      <c r="F199" s="656"/>
      <c r="G199" s="645"/>
      <c r="H199" s="645"/>
      <c r="I199" s="645"/>
      <c r="J199" s="645"/>
      <c r="K199" s="660"/>
      <c r="L199" s="655"/>
      <c r="M199" s="645"/>
      <c r="N199" s="644"/>
      <c r="O199" s="650"/>
      <c r="P199" s="393"/>
      <c r="Q199" s="105"/>
      <c r="R199" s="105"/>
      <c r="S199" s="105"/>
      <c r="T199" s="105"/>
      <c r="U199" s="105"/>
      <c r="V199" s="646"/>
      <c r="W199" s="127"/>
      <c r="X199" s="121"/>
      <c r="Y199" s="647"/>
      <c r="Z199" s="105"/>
      <c r="AA199" s="648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</row>
    <row r="200" spans="1:40" ht="12.75" customHeight="1">
      <c r="A200" s="163"/>
      <c r="B200" s="127"/>
      <c r="C200" s="644"/>
      <c r="D200" s="663"/>
      <c r="E200" s="660"/>
      <c r="F200" s="656"/>
      <c r="G200" s="645"/>
      <c r="H200" s="645"/>
      <c r="I200" s="645"/>
      <c r="J200" s="645"/>
      <c r="K200" s="656"/>
      <c r="L200" s="656"/>
      <c r="M200" s="97"/>
      <c r="N200" s="644"/>
      <c r="O200" s="650"/>
      <c r="P200" s="393"/>
      <c r="Q200" s="105"/>
      <c r="R200" s="105"/>
      <c r="S200" s="105"/>
      <c r="T200" s="105"/>
      <c r="U200" s="105"/>
      <c r="V200" s="646"/>
      <c r="W200" s="127"/>
      <c r="X200" s="121"/>
      <c r="Y200" s="647"/>
      <c r="Z200" s="105"/>
      <c r="AA200" s="648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</row>
    <row r="201" spans="1:40" ht="11.25" customHeight="1">
      <c r="A201" s="163"/>
      <c r="B201" s="127"/>
      <c r="C201" s="644"/>
      <c r="D201" s="663"/>
      <c r="E201" s="660"/>
      <c r="F201" s="660"/>
      <c r="G201" s="645"/>
      <c r="H201" s="645"/>
      <c r="I201" s="645"/>
      <c r="J201" s="655"/>
      <c r="K201" s="667"/>
      <c r="L201" s="660"/>
      <c r="M201" s="656"/>
      <c r="N201" s="644"/>
      <c r="O201" s="650"/>
      <c r="P201" s="393"/>
      <c r="Q201" s="105"/>
      <c r="R201" s="105"/>
      <c r="S201" s="105"/>
      <c r="T201" s="105"/>
      <c r="U201" s="105"/>
      <c r="V201" s="646"/>
      <c r="W201" s="127"/>
      <c r="X201" s="121"/>
      <c r="Y201" s="647"/>
      <c r="Z201" s="105"/>
      <c r="AA201" s="648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</row>
    <row r="202" spans="1:40" ht="12" customHeight="1">
      <c r="A202" s="163"/>
      <c r="B202" s="127"/>
      <c r="C202" s="644"/>
      <c r="D202" s="663"/>
      <c r="E202" s="655"/>
      <c r="F202" s="656"/>
      <c r="G202" s="645"/>
      <c r="H202" s="645"/>
      <c r="I202" s="645"/>
      <c r="J202" s="645"/>
      <c r="K202" s="655"/>
      <c r="L202" s="655"/>
      <c r="M202" s="645"/>
      <c r="N202" s="644"/>
      <c r="O202" s="650"/>
      <c r="P202" s="393"/>
      <c r="Q202" s="105"/>
      <c r="R202" s="105"/>
      <c r="S202" s="105"/>
      <c r="T202" s="105"/>
      <c r="U202" s="105"/>
      <c r="V202" s="646"/>
      <c r="W202" s="127"/>
      <c r="X202" s="121"/>
      <c r="Y202" s="647"/>
      <c r="Z202" s="105"/>
      <c r="AA202" s="648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</row>
    <row r="203" spans="1:40">
      <c r="A203" s="163"/>
      <c r="B203" s="127"/>
      <c r="C203" s="644"/>
      <c r="D203" s="663"/>
      <c r="E203" s="660"/>
      <c r="F203" s="656"/>
      <c r="G203" s="645"/>
      <c r="H203" s="645"/>
      <c r="I203" s="645"/>
      <c r="J203" s="645"/>
      <c r="K203" s="656"/>
      <c r="L203" s="656"/>
      <c r="M203" s="645"/>
      <c r="N203" s="644"/>
      <c r="O203" s="658"/>
      <c r="P203" s="393"/>
      <c r="Q203" s="105"/>
      <c r="R203" s="105"/>
      <c r="S203" s="105"/>
      <c r="T203" s="105"/>
      <c r="U203" s="105"/>
      <c r="V203" s="646"/>
      <c r="W203" s="127"/>
      <c r="X203" s="121"/>
      <c r="Y203" s="647"/>
      <c r="Z203" s="105"/>
      <c r="AA203" s="659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</row>
    <row r="204" spans="1:40" ht="13.5" customHeight="1">
      <c r="A204" s="163"/>
      <c r="B204" s="127"/>
      <c r="C204" s="644"/>
      <c r="D204" s="663"/>
      <c r="E204" s="655"/>
      <c r="F204" s="656"/>
      <c r="G204" s="645"/>
      <c r="H204" s="645"/>
      <c r="I204" s="645"/>
      <c r="J204" s="645"/>
      <c r="K204" s="656"/>
      <c r="L204" s="656"/>
      <c r="M204" s="645"/>
      <c r="N204" s="644"/>
      <c r="O204" s="650"/>
      <c r="P204" s="393"/>
      <c r="Q204" s="105"/>
      <c r="R204" s="105"/>
      <c r="S204" s="105"/>
      <c r="T204" s="105"/>
      <c r="U204" s="105"/>
      <c r="V204" s="646"/>
      <c r="W204" s="127"/>
      <c r="X204" s="121"/>
      <c r="Y204" s="647"/>
      <c r="Z204" s="105"/>
      <c r="AA204" s="648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</row>
    <row r="205" spans="1:40" ht="13.5" customHeight="1">
      <c r="A205" s="163"/>
      <c r="B205" s="127"/>
      <c r="C205" s="644"/>
      <c r="D205" s="663"/>
      <c r="E205" s="656"/>
      <c r="F205" s="660"/>
      <c r="G205" s="645"/>
      <c r="H205" s="645"/>
      <c r="I205" s="645"/>
      <c r="J205" s="645"/>
      <c r="K205" s="667"/>
      <c r="L205" s="660"/>
      <c r="M205" s="645"/>
      <c r="N205" s="644"/>
      <c r="O205" s="658"/>
      <c r="P205" s="393"/>
      <c r="Q205" s="105"/>
      <c r="R205" s="105"/>
      <c r="S205" s="105"/>
      <c r="T205" s="105"/>
      <c r="U205" s="105"/>
      <c r="V205" s="646"/>
      <c r="W205" s="127"/>
      <c r="X205" s="121"/>
      <c r="Y205" s="647"/>
      <c r="Z205" s="105"/>
      <c r="AA205" s="659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</row>
    <row r="206" spans="1:40" hidden="1">
      <c r="A206" s="163"/>
      <c r="B206" s="127"/>
      <c r="C206" s="644"/>
      <c r="D206" s="663"/>
      <c r="E206" s="660"/>
      <c r="F206" s="656"/>
      <c r="G206" s="645"/>
      <c r="H206" s="645"/>
      <c r="I206" s="645"/>
      <c r="J206" s="645"/>
      <c r="K206" s="655"/>
      <c r="L206" s="655"/>
      <c r="M206" s="645"/>
      <c r="N206" s="644"/>
      <c r="O206" s="650"/>
      <c r="P206" s="393"/>
      <c r="Q206" s="105"/>
      <c r="R206" s="105"/>
      <c r="S206" s="105"/>
      <c r="T206" s="105"/>
      <c r="U206" s="105"/>
      <c r="V206" s="646"/>
      <c r="W206" s="127"/>
      <c r="X206" s="121"/>
      <c r="Y206" s="647"/>
      <c r="Z206" s="105"/>
      <c r="AA206" s="653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</row>
    <row r="207" spans="1:40" ht="13.5" customHeight="1">
      <c r="A207" s="163"/>
      <c r="B207" s="100"/>
      <c r="C207" s="644"/>
      <c r="D207" s="663"/>
      <c r="E207" s="656"/>
      <c r="F207" s="656"/>
      <c r="G207" s="645"/>
      <c r="H207" s="645"/>
      <c r="I207" s="645"/>
      <c r="J207" s="645"/>
      <c r="K207" s="660"/>
      <c r="L207" s="660"/>
      <c r="M207" s="645"/>
      <c r="N207" s="644"/>
      <c r="O207" s="650"/>
      <c r="P207" s="393"/>
      <c r="Q207" s="105"/>
      <c r="R207" s="105"/>
      <c r="S207" s="105"/>
      <c r="T207" s="105"/>
      <c r="U207" s="105"/>
      <c r="V207" s="646"/>
      <c r="W207" s="127"/>
      <c r="X207" s="121"/>
      <c r="Y207" s="647"/>
      <c r="Z207" s="105"/>
      <c r="AA207" s="648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</row>
    <row r="208" spans="1:40" ht="12" customHeight="1">
      <c r="A208" s="163"/>
      <c r="B208" s="127"/>
      <c r="C208" s="644"/>
      <c r="D208" s="663"/>
      <c r="E208" s="655"/>
      <c r="F208" s="656"/>
      <c r="G208" s="667"/>
      <c r="H208" s="645"/>
      <c r="I208" s="645"/>
      <c r="J208" s="645"/>
      <c r="K208" s="655"/>
      <c r="L208" s="656"/>
      <c r="M208" s="645"/>
      <c r="N208" s="649"/>
      <c r="O208" s="658"/>
      <c r="P208" s="393"/>
      <c r="Q208" s="105"/>
      <c r="R208" s="105"/>
      <c r="S208" s="105"/>
      <c r="T208" s="105"/>
      <c r="U208" s="105"/>
      <c r="V208" s="646"/>
      <c r="W208" s="127"/>
      <c r="X208" s="121"/>
      <c r="Y208" s="647"/>
      <c r="Z208" s="105"/>
      <c r="AA208" s="659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</row>
    <row r="209" spans="1:40" ht="13.5" customHeight="1">
      <c r="A209" s="163"/>
      <c r="B209" s="127"/>
      <c r="C209" s="644"/>
      <c r="D209" s="663"/>
      <c r="E209" s="667"/>
      <c r="F209" s="667"/>
      <c r="G209" s="645"/>
      <c r="H209" s="645"/>
      <c r="I209" s="645"/>
      <c r="J209" s="645"/>
      <c r="K209" s="668"/>
      <c r="L209" s="667"/>
      <c r="M209" s="645"/>
      <c r="N209" s="649"/>
      <c r="O209" s="650"/>
      <c r="P209" s="393"/>
      <c r="Q209" s="105"/>
      <c r="R209" s="105"/>
      <c r="S209" s="105"/>
      <c r="T209" s="105"/>
      <c r="U209" s="105"/>
      <c r="V209" s="646"/>
      <c r="W209" s="127"/>
      <c r="X209" s="121"/>
      <c r="Y209" s="647"/>
      <c r="Z209" s="105"/>
      <c r="AA209" s="662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</row>
    <row r="210" spans="1:40">
      <c r="A210" s="163"/>
      <c r="B210" s="127"/>
      <c r="C210" s="644"/>
      <c r="D210" s="663"/>
      <c r="E210" s="159"/>
      <c r="F210" s="159"/>
      <c r="G210" s="159"/>
      <c r="H210" s="159"/>
      <c r="I210" s="159"/>
      <c r="J210" s="159"/>
      <c r="K210" s="159"/>
      <c r="L210" s="159"/>
      <c r="M210" s="159"/>
      <c r="N210" s="649"/>
      <c r="O210" s="650"/>
      <c r="P210" s="393"/>
      <c r="Q210" s="105"/>
      <c r="R210" s="105"/>
      <c r="S210" s="105"/>
      <c r="T210" s="105"/>
      <c r="U210" s="105"/>
      <c r="V210" s="646"/>
      <c r="W210" s="127"/>
      <c r="X210" s="121"/>
      <c r="Y210" s="647"/>
      <c r="Z210" s="105"/>
      <c r="AA210" s="648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</row>
    <row r="211" spans="1:40" ht="12.75" customHeight="1">
      <c r="A211" s="163"/>
      <c r="B211" s="127"/>
      <c r="C211" s="644"/>
      <c r="D211" s="663"/>
      <c r="E211" s="159"/>
      <c r="F211" s="159"/>
      <c r="G211" s="159"/>
      <c r="H211" s="159"/>
      <c r="I211" s="159"/>
      <c r="J211" s="159"/>
      <c r="K211" s="159"/>
      <c r="L211" s="159"/>
      <c r="M211" s="159"/>
      <c r="N211" s="649"/>
      <c r="O211" s="650"/>
      <c r="P211" s="393"/>
      <c r="Q211" s="105"/>
      <c r="R211" s="105"/>
      <c r="S211" s="105"/>
      <c r="T211" s="105"/>
      <c r="U211" s="105"/>
      <c r="V211" s="646"/>
      <c r="W211" s="127"/>
      <c r="X211" s="121"/>
      <c r="Y211" s="647"/>
      <c r="Z211" s="105"/>
      <c r="AA211" s="648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</row>
    <row r="212" spans="1:40" ht="12" customHeight="1">
      <c r="A212" s="163"/>
      <c r="B212" s="127"/>
      <c r="C212" s="644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649"/>
      <c r="O212" s="650"/>
      <c r="P212" s="393"/>
      <c r="Q212" s="105"/>
      <c r="R212" s="105"/>
      <c r="S212" s="105"/>
      <c r="T212" s="105"/>
      <c r="U212" s="105"/>
      <c r="V212" s="646"/>
      <c r="W212" s="127"/>
      <c r="X212" s="121"/>
      <c r="Y212" s="647"/>
      <c r="Z212" s="105"/>
      <c r="AA212" s="648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</row>
    <row r="213" spans="1:40" ht="12.75" customHeight="1">
      <c r="A213" s="163"/>
      <c r="B213" s="127"/>
      <c r="C213" s="644"/>
      <c r="D213" s="159"/>
      <c r="E213" s="159"/>
      <c r="F213" s="159"/>
      <c r="G213" s="159"/>
      <c r="H213" s="159"/>
      <c r="I213" s="159"/>
      <c r="J213" s="664"/>
      <c r="K213" s="159"/>
      <c r="L213" s="159"/>
      <c r="M213" s="159"/>
      <c r="N213" s="652"/>
      <c r="O213" s="650"/>
      <c r="P213" s="393"/>
      <c r="Q213" s="105"/>
      <c r="R213" s="105"/>
      <c r="S213" s="105"/>
      <c r="T213" s="105"/>
      <c r="U213" s="105"/>
      <c r="V213" s="665"/>
      <c r="W213" s="127"/>
      <c r="X213" s="666"/>
      <c r="Y213" s="647"/>
      <c r="Z213" s="105"/>
      <c r="AA213" s="648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</row>
    <row r="214" spans="1:40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</row>
    <row r="215" spans="1:40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</row>
    <row r="216" spans="1:40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</row>
    <row r="217" spans="1:40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</row>
    <row r="218" spans="1:40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</row>
    <row r="219" spans="1:40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</row>
    <row r="220" spans="1:40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</row>
    <row r="221" spans="1:40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</row>
    <row r="222" spans="1:40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</row>
    <row r="223" spans="1:40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</row>
    <row r="224" spans="1:40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</row>
    <row r="225" spans="1:40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</row>
    <row r="226" spans="1:40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</row>
    <row r="227" spans="1:40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</row>
    <row r="228" spans="1:40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</row>
    <row r="229" spans="1:40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</row>
    <row r="230" spans="1:40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</row>
    <row r="231" spans="1:40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</row>
    <row r="232" spans="1:40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</row>
    <row r="233" spans="1:40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</row>
    <row r="234" spans="1:40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</row>
    <row r="235" spans="1:40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</row>
    <row r="236" spans="1:40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</row>
    <row r="237" spans="1:40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</row>
    <row r="238" spans="1:40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</row>
    <row r="239" spans="1:40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</row>
    <row r="240" spans="1:40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</row>
    <row r="241" spans="1:40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</row>
    <row r="242" spans="1:40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</row>
    <row r="243" spans="1:40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</row>
    <row r="244" spans="1:40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</row>
    <row r="245" spans="1:40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</row>
    <row r="246" spans="1:40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</row>
    <row r="247" spans="1:40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</row>
    <row r="248" spans="1:40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</row>
    <row r="249" spans="1:40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</row>
    <row r="250" spans="1:40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</row>
    <row r="251" spans="1:40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</row>
    <row r="252" spans="1:40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</row>
    <row r="253" spans="1:40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</row>
    <row r="254" spans="1:40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</row>
    <row r="255" spans="1:40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</row>
    <row r="256" spans="1:40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</row>
    <row r="257" spans="1:40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</row>
    <row r="258" spans="1:40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</row>
    <row r="259" spans="1:40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</row>
    <row r="260" spans="1:40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</row>
    <row r="261" spans="1:40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</row>
    <row r="262" spans="1:40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</row>
    <row r="263" spans="1:40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</row>
    <row r="264" spans="1:40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</row>
    <row r="265" spans="1:40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</row>
    <row r="266" spans="1:40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</row>
    <row r="267" spans="1:40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</row>
    <row r="268" spans="1:40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</row>
    <row r="269" spans="1:40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</row>
    <row r="270" spans="1:40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</row>
    <row r="271" spans="1:40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</row>
    <row r="272" spans="1:40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</row>
    <row r="273" spans="1:40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</row>
    <row r="274" spans="1:40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</row>
    <row r="275" spans="1:40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</row>
    <row r="276" spans="1:40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</row>
    <row r="277" spans="1:40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</row>
    <row r="278" spans="1:40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</row>
    <row r="279" spans="1:40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</row>
    <row r="280" spans="1:40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</row>
    <row r="281" spans="1:40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</row>
    <row r="282" spans="1:40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</row>
    <row r="283" spans="1:40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</row>
    <row r="284" spans="1:40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</row>
    <row r="285" spans="1:40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</row>
    <row r="286" spans="1:40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</row>
    <row r="287" spans="1:40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</row>
    <row r="288" spans="1:40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</row>
    <row r="289" spans="1:40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</row>
    <row r="290" spans="1:40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</row>
    <row r="291" spans="1:40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</row>
    <row r="292" spans="1:40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</row>
    <row r="293" spans="1:40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</row>
    <row r="294" spans="1:40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</row>
    <row r="295" spans="1:40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</row>
    <row r="296" spans="1:40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</row>
    <row r="297" spans="1:40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</row>
    <row r="298" spans="1:40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</row>
    <row r="299" spans="1:40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</row>
    <row r="300" spans="1:40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</row>
    <row r="301" spans="1:40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</row>
    <row r="302" spans="1:40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</row>
    <row r="303" spans="1:40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</row>
    <row r="304" spans="1:40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</row>
    <row r="305" spans="1:40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</row>
    <row r="306" spans="1:40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</row>
    <row r="307" spans="1:40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</row>
    <row r="308" spans="1:40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</row>
    <row r="309" spans="1:40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</row>
    <row r="310" spans="1:40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</row>
    <row r="311" spans="1:40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</row>
    <row r="312" spans="1:40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</row>
    <row r="313" spans="1:40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</row>
    <row r="314" spans="1:40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</row>
    <row r="315" spans="1:40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</row>
    <row r="316" spans="1:40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</row>
    <row r="317" spans="1:40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</row>
    <row r="318" spans="1:40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</row>
    <row r="319" spans="1:40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</row>
    <row r="320" spans="1:40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</row>
    <row r="321" spans="1:40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</row>
    <row r="322" spans="1:40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</row>
    <row r="323" spans="1:40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</row>
    <row r="324" spans="1:40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</row>
    <row r="325" spans="1:40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</row>
    <row r="326" spans="1:40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</row>
    <row r="327" spans="1:40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</row>
    <row r="328" spans="1:40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</row>
    <row r="329" spans="1:40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</row>
    <row r="330" spans="1:40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</row>
    <row r="331" spans="1:40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</row>
    <row r="332" spans="1:40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</row>
    <row r="333" spans="1:40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</row>
    <row r="334" spans="1:40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</row>
    <row r="335" spans="1:40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</row>
    <row r="336" spans="1:40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</row>
    <row r="337" spans="1:40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</row>
    <row r="338" spans="1:40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</row>
    <row r="339" spans="1:40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</row>
    <row r="340" spans="1:40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</row>
    <row r="341" spans="1:40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</row>
    <row r="342" spans="1:40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</row>
    <row r="343" spans="1:40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</row>
    <row r="344" spans="1:40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</row>
    <row r="345" spans="1:40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</row>
    <row r="346" spans="1:40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</row>
    <row r="347" spans="1:40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</row>
    <row r="348" spans="1:40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</row>
    <row r="349" spans="1:40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</row>
    <row r="350" spans="1:40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</row>
    <row r="351" spans="1:40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</row>
    <row r="352" spans="1:40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</row>
    <row r="353" spans="1:40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</row>
    <row r="354" spans="1:40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</row>
    <row r="355" spans="1:40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</row>
    <row r="356" spans="1:40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</row>
  </sheetData>
  <pageMargins left="0.118055555555556" right="0.118055555555556" top="0.15763888888888899" bottom="0.15763888888888899" header="0.51180555555555496" footer="0.51180555555555496"/>
  <pageSetup paperSize="9" scale="9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217"/>
  <sheetViews>
    <sheetView workbookViewId="0">
      <pane xSplit="1" topLeftCell="B1" activePane="topRight" state="frozen"/>
      <selection pane="topRight" activeCell="Q44" sqref="A1:Q44"/>
    </sheetView>
  </sheetViews>
  <sheetFormatPr defaultRowHeight="14.4"/>
  <cols>
    <col min="1" max="1" width="4" customWidth="1"/>
    <col min="2" max="2" width="32.6640625" customWidth="1"/>
    <col min="3" max="3" width="8.6640625" customWidth="1"/>
    <col min="4" max="4" width="7.33203125" customWidth="1"/>
    <col min="5" max="5" width="6.88671875" customWidth="1"/>
    <col min="6" max="6" width="6.109375" customWidth="1"/>
    <col min="7" max="7" width="7.109375" customWidth="1"/>
    <col min="8" max="8" width="6.88671875" customWidth="1"/>
    <col min="9" max="9" width="7.33203125" customWidth="1"/>
    <col min="10" max="10" width="6.88671875" customWidth="1"/>
    <col min="11" max="11" width="7.44140625" customWidth="1"/>
    <col min="12" max="12" width="6" customWidth="1"/>
    <col min="13" max="13" width="6.5546875" customWidth="1"/>
    <col min="14" max="14" width="7.44140625" customWidth="1"/>
    <col min="15" max="15" width="7.33203125" customWidth="1"/>
    <col min="16" max="16" width="7" customWidth="1"/>
    <col min="17" max="17" width="6.6640625" customWidth="1"/>
    <col min="18" max="18" width="14.33203125" customWidth="1"/>
    <col min="22" max="22" width="7.6640625" customWidth="1"/>
    <col min="23" max="23" width="15.5546875" customWidth="1"/>
    <col min="24" max="24" width="8.109375" customWidth="1"/>
    <col min="25" max="25" width="7.33203125" customWidth="1"/>
    <col min="27" max="27" width="9.88671875" customWidth="1"/>
    <col min="28" max="28" width="12.33203125" customWidth="1"/>
    <col min="29" max="29" width="10" customWidth="1"/>
    <col min="30" max="30" width="8" customWidth="1"/>
  </cols>
  <sheetData>
    <row r="1" spans="1:35" ht="15" thickBot="1">
      <c r="A1" s="98" t="s">
        <v>440</v>
      </c>
      <c r="C1" s="98" t="s">
        <v>19</v>
      </c>
      <c r="I1" t="s">
        <v>339</v>
      </c>
      <c r="N1" s="10"/>
      <c r="O1" s="10"/>
      <c r="P1" s="105"/>
      <c r="Q1" s="213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13.5" customHeight="1">
      <c r="A2" s="78"/>
      <c r="B2" s="508"/>
      <c r="C2" s="31" t="s">
        <v>20</v>
      </c>
      <c r="D2" s="56" t="s">
        <v>309</v>
      </c>
      <c r="E2" s="56"/>
      <c r="F2" s="56"/>
      <c r="G2" s="56"/>
      <c r="H2" s="56"/>
      <c r="I2" s="56"/>
      <c r="J2" s="56"/>
      <c r="K2" s="56"/>
      <c r="L2" s="43"/>
      <c r="M2" s="43"/>
      <c r="N2" s="185" t="s">
        <v>21</v>
      </c>
      <c r="O2" s="185" t="s">
        <v>22</v>
      </c>
      <c r="P2" s="1464" t="s">
        <v>579</v>
      </c>
      <c r="Q2" s="1464" t="s">
        <v>579</v>
      </c>
      <c r="R2" s="10"/>
      <c r="S2" s="393"/>
      <c r="T2" s="127"/>
      <c r="U2" s="105"/>
      <c r="V2" s="105"/>
      <c r="W2" s="105"/>
      <c r="X2" s="105"/>
      <c r="Y2" s="105"/>
      <c r="Z2" s="105"/>
      <c r="AA2" s="105"/>
      <c r="AD2" s="105"/>
      <c r="AE2" s="105"/>
      <c r="AF2" s="105"/>
      <c r="AG2" s="105"/>
      <c r="AH2" s="105"/>
      <c r="AI2" s="105"/>
    </row>
    <row r="3" spans="1:35" ht="13.5" customHeight="1">
      <c r="A3" s="50"/>
      <c r="B3" s="509"/>
      <c r="C3" s="510" t="s">
        <v>254</v>
      </c>
      <c r="D3" s="18" t="s">
        <v>338</v>
      </c>
      <c r="E3" s="18"/>
      <c r="F3" s="18"/>
      <c r="G3" s="18"/>
      <c r="H3" s="18"/>
      <c r="I3" s="18"/>
      <c r="J3" s="18"/>
      <c r="K3" s="18"/>
      <c r="L3" s="17"/>
      <c r="M3" s="17"/>
      <c r="N3" s="510" t="s">
        <v>270</v>
      </c>
      <c r="O3" s="510" t="s">
        <v>23</v>
      </c>
      <c r="P3" s="1465" t="s">
        <v>122</v>
      </c>
      <c r="Q3" s="1465" t="s">
        <v>122</v>
      </c>
      <c r="R3" s="10"/>
      <c r="S3" s="393"/>
      <c r="T3" s="127"/>
      <c r="U3" s="105"/>
      <c r="V3" s="105"/>
      <c r="W3" s="105"/>
      <c r="X3" s="105"/>
      <c r="Y3" s="105"/>
      <c r="Z3" s="105"/>
      <c r="AA3" s="105"/>
      <c r="AD3" s="105"/>
      <c r="AE3" s="105"/>
      <c r="AF3" s="105"/>
      <c r="AG3" s="105"/>
      <c r="AH3" s="105"/>
      <c r="AI3" s="105"/>
    </row>
    <row r="4" spans="1:35" ht="12.75" customHeight="1" thickBot="1">
      <c r="A4" s="50"/>
      <c r="B4" s="511" t="s">
        <v>24</v>
      </c>
      <c r="C4" s="59" t="s">
        <v>21</v>
      </c>
      <c r="D4" s="61" t="s">
        <v>269</v>
      </c>
      <c r="E4" s="61"/>
      <c r="F4" s="61"/>
      <c r="G4" s="61"/>
      <c r="H4" t="s">
        <v>268</v>
      </c>
      <c r="J4" s="61"/>
      <c r="K4" s="51" t="s">
        <v>135</v>
      </c>
      <c r="L4" s="44"/>
      <c r="M4" s="44"/>
      <c r="N4" s="510" t="s">
        <v>26</v>
      </c>
      <c r="O4" s="510" t="s">
        <v>25</v>
      </c>
      <c r="P4" s="1466" t="s">
        <v>580</v>
      </c>
      <c r="Q4" s="1465" t="s">
        <v>580</v>
      </c>
      <c r="R4" s="545"/>
      <c r="S4" s="393"/>
      <c r="T4" s="127"/>
      <c r="U4" s="105"/>
      <c r="V4" s="105"/>
      <c r="W4" s="105"/>
      <c r="X4" s="105"/>
      <c r="Y4" s="105"/>
      <c r="Z4" s="105"/>
      <c r="AA4" s="641"/>
      <c r="AD4" s="105"/>
      <c r="AE4" s="105"/>
      <c r="AF4" s="105"/>
      <c r="AG4" s="105"/>
      <c r="AH4" s="105"/>
      <c r="AI4" s="105"/>
    </row>
    <row r="5" spans="1:35">
      <c r="A5" s="50" t="s">
        <v>255</v>
      </c>
      <c r="B5" s="509"/>
      <c r="C5" s="58" t="s">
        <v>38</v>
      </c>
      <c r="D5" s="31" t="s">
        <v>27</v>
      </c>
      <c r="E5" s="31" t="s">
        <v>28</v>
      </c>
      <c r="F5" s="31" t="s">
        <v>29</v>
      </c>
      <c r="G5" s="31" t="s">
        <v>30</v>
      </c>
      <c r="H5" s="30" t="s">
        <v>31</v>
      </c>
      <c r="I5" s="31" t="s">
        <v>32</v>
      </c>
      <c r="J5" s="30" t="s">
        <v>33</v>
      </c>
      <c r="K5" s="31" t="s">
        <v>34</v>
      </c>
      <c r="L5" s="30" t="s">
        <v>35</v>
      </c>
      <c r="M5" s="1401" t="s">
        <v>36</v>
      </c>
      <c r="N5" s="510">
        <v>10</v>
      </c>
      <c r="O5" s="510" t="s">
        <v>37</v>
      </c>
      <c r="P5" s="510" t="s">
        <v>26</v>
      </c>
      <c r="Q5" s="1467" t="s">
        <v>581</v>
      </c>
      <c r="R5" s="10"/>
      <c r="S5" s="393"/>
      <c r="T5" s="127"/>
      <c r="U5" s="105"/>
      <c r="V5" s="105"/>
      <c r="W5" s="105"/>
      <c r="X5" s="105"/>
      <c r="Y5" s="361"/>
      <c r="Z5" s="105"/>
      <c r="AA5" s="641"/>
      <c r="AD5" s="105"/>
      <c r="AE5" s="105"/>
      <c r="AF5" s="105"/>
      <c r="AG5" s="105"/>
      <c r="AH5" s="105"/>
      <c r="AI5" s="105"/>
    </row>
    <row r="6" spans="1:35" ht="12" customHeight="1">
      <c r="A6" s="50"/>
      <c r="B6" s="511" t="s">
        <v>256</v>
      </c>
      <c r="D6" s="59" t="s">
        <v>39</v>
      </c>
      <c r="E6" s="59" t="s">
        <v>39</v>
      </c>
      <c r="F6" s="59" t="s">
        <v>39</v>
      </c>
      <c r="G6" s="59" t="s">
        <v>39</v>
      </c>
      <c r="H6" s="26" t="s">
        <v>39</v>
      </c>
      <c r="I6" s="59" t="s">
        <v>39</v>
      </c>
      <c r="J6" s="59" t="s">
        <v>39</v>
      </c>
      <c r="K6" s="26" t="s">
        <v>39</v>
      </c>
      <c r="L6" s="59" t="s">
        <v>39</v>
      </c>
      <c r="M6" s="503" t="s">
        <v>39</v>
      </c>
      <c r="N6" s="510" t="s">
        <v>582</v>
      </c>
      <c r="O6" s="510" t="s">
        <v>248</v>
      </c>
      <c r="P6" s="510" t="s">
        <v>583</v>
      </c>
      <c r="Q6" s="1467"/>
      <c r="R6" s="545"/>
      <c r="S6" s="393"/>
      <c r="T6" s="127"/>
      <c r="U6" s="105"/>
      <c r="V6" s="105"/>
      <c r="W6" s="105"/>
      <c r="X6" s="105"/>
      <c r="Y6" s="361"/>
      <c r="Z6" s="105"/>
      <c r="AA6" s="642"/>
      <c r="AD6" s="105"/>
      <c r="AE6" s="105"/>
      <c r="AF6" s="105"/>
      <c r="AG6" s="105"/>
      <c r="AH6" s="105"/>
      <c r="AI6" s="105"/>
    </row>
    <row r="7" spans="1:35" ht="14.25" customHeight="1" thickBot="1">
      <c r="A7" s="50"/>
      <c r="B7" s="512"/>
      <c r="C7" s="62" t="s">
        <v>257</v>
      </c>
      <c r="D7" s="44"/>
      <c r="E7" s="45"/>
      <c r="F7" s="44"/>
      <c r="G7" s="45"/>
      <c r="H7" s="87"/>
      <c r="I7" s="45"/>
      <c r="J7" s="45"/>
      <c r="K7" s="44"/>
      <c r="L7" s="45"/>
      <c r="M7" s="87"/>
      <c r="N7" s="510"/>
      <c r="O7" s="510" t="s">
        <v>249</v>
      </c>
      <c r="P7" s="1486">
        <v>0.6</v>
      </c>
      <c r="Q7" s="1468">
        <v>1</v>
      </c>
      <c r="R7" s="4"/>
      <c r="S7" s="393"/>
      <c r="T7" s="127"/>
      <c r="U7" s="105"/>
      <c r="V7" s="294"/>
      <c r="W7" s="393"/>
      <c r="X7" s="163"/>
      <c r="Y7" s="643"/>
      <c r="Z7" s="105"/>
      <c r="AA7" s="642"/>
      <c r="AD7" s="105"/>
      <c r="AE7" s="105"/>
      <c r="AF7" s="105"/>
      <c r="AG7" s="105"/>
      <c r="AH7" s="105"/>
      <c r="AI7" s="105"/>
    </row>
    <row r="8" spans="1:35">
      <c r="A8" s="513">
        <v>1</v>
      </c>
      <c r="B8" s="514" t="s">
        <v>258</v>
      </c>
      <c r="C8" s="2529">
        <v>72</v>
      </c>
      <c r="D8" s="2694">
        <f>'12-18л. РАСКЛАДКА'!V7</f>
        <v>80</v>
      </c>
      <c r="E8" s="2695">
        <f>'12-18л. РАСКЛАДКА'!V62</f>
        <v>80</v>
      </c>
      <c r="F8" s="2695">
        <f>'12-18л. РАСКЛАДКА'!V123</f>
        <v>80</v>
      </c>
      <c r="G8" s="2695">
        <f>'12-18л. РАСКЛАДКА'!V184</f>
        <v>40</v>
      </c>
      <c r="H8" s="2695">
        <f>'12-18л. РАСКЛАДКА'!V239</f>
        <v>60</v>
      </c>
      <c r="I8" s="2695">
        <f>'12-18л. РАСКЛАДКА'!V297</f>
        <v>60</v>
      </c>
      <c r="J8" s="2695">
        <f>'12-18л. РАСКЛАДКА'!V356</f>
        <v>80</v>
      </c>
      <c r="K8" s="2695">
        <f>'12-18л. РАСКЛАДКА'!V405</f>
        <v>80</v>
      </c>
      <c r="L8" s="2695">
        <f>'12-18л. РАСКЛАДКА'!V460</f>
        <v>40</v>
      </c>
      <c r="M8" s="2696">
        <f>'12-18л. РАСКЛАДКА'!V520</f>
        <v>80</v>
      </c>
      <c r="N8" s="2673">
        <f>D8+E8+F8+G8+H8+I8+J8+K8+L8+M8</f>
        <v>680</v>
      </c>
      <c r="O8" s="1819">
        <f>(N8*100/P8)-100</f>
        <v>-5.5555555555555571</v>
      </c>
      <c r="P8" s="1470">
        <f>(Q8*60/100)*10</f>
        <v>720</v>
      </c>
      <c r="Q8" s="1474">
        <v>120</v>
      </c>
      <c r="R8" s="4"/>
      <c r="S8" s="105"/>
      <c r="T8" s="105"/>
      <c r="U8" s="105"/>
      <c r="V8" s="646"/>
      <c r="W8" s="127"/>
      <c r="X8" s="121"/>
      <c r="Y8" s="647"/>
      <c r="Z8" s="105"/>
      <c r="AA8" s="1397"/>
      <c r="AD8" s="105"/>
      <c r="AE8" s="105"/>
      <c r="AF8" s="105"/>
      <c r="AG8" s="105"/>
      <c r="AH8" s="105"/>
      <c r="AI8" s="105"/>
    </row>
    <row r="9" spans="1:35">
      <c r="A9" s="495">
        <v>2</v>
      </c>
      <c r="B9" s="253" t="s">
        <v>40</v>
      </c>
      <c r="C9" s="2525">
        <v>120</v>
      </c>
      <c r="D9" s="2538">
        <f>'12-18л. РАСКЛАДКА'!V8</f>
        <v>100</v>
      </c>
      <c r="E9" s="2527">
        <f>'12-18л. РАСКЛАДКА'!V63</f>
        <v>100</v>
      </c>
      <c r="F9" s="2527">
        <f>'12-18л. РАСКЛАДКА'!V124</f>
        <v>118</v>
      </c>
      <c r="G9" s="2527">
        <f>'12-18л. РАСКЛАДКА'!V185</f>
        <v>80</v>
      </c>
      <c r="H9" s="2527">
        <f>'12-18л. РАСКЛАДКА'!V240</f>
        <v>97</v>
      </c>
      <c r="I9" s="2527">
        <f>'12-18л. РАСКЛАДКА'!V298</f>
        <v>123.5</v>
      </c>
      <c r="J9" s="2527">
        <f>'12-18л. РАСКЛАДКА'!V357</f>
        <v>80</v>
      </c>
      <c r="K9" s="2527">
        <f>'12-18л. РАСКЛАДКА'!V406</f>
        <v>100</v>
      </c>
      <c r="L9" s="2527">
        <f>'12-18л. РАСКЛАДКА'!V461</f>
        <v>146</v>
      </c>
      <c r="M9" s="2539">
        <f>'12-18л. РАСКЛАДКА'!V521</f>
        <v>140.5</v>
      </c>
      <c r="N9" s="2674">
        <f t="shared" ref="N9:N44" si="0">D9+E9+F9+G9+H9+I9+J9+K9+L9+M9</f>
        <v>1085</v>
      </c>
      <c r="O9" s="1751">
        <f t="shared" ref="O9:O44" si="1">(N9*100/P9)-100</f>
        <v>-9.5833333333333286</v>
      </c>
      <c r="P9" s="1477">
        <f t="shared" ref="P9:P44" si="2">(Q9*60/100)*10</f>
        <v>1200</v>
      </c>
      <c r="Q9" s="1475">
        <v>200</v>
      </c>
      <c r="R9" s="4"/>
      <c r="S9" s="105"/>
      <c r="T9" s="105"/>
      <c r="U9" s="105"/>
      <c r="V9" s="646"/>
      <c r="W9" s="127"/>
      <c r="X9" s="121"/>
      <c r="Y9" s="647"/>
      <c r="Z9" s="105"/>
      <c r="AA9" s="1397"/>
      <c r="AD9" s="105"/>
      <c r="AE9" s="105"/>
      <c r="AF9" s="105"/>
      <c r="AG9" s="105"/>
      <c r="AH9" s="105"/>
      <c r="AI9" s="105"/>
    </row>
    <row r="10" spans="1:35">
      <c r="A10" s="495">
        <v>3</v>
      </c>
      <c r="B10" s="253" t="s">
        <v>41</v>
      </c>
      <c r="C10" s="2525">
        <v>12</v>
      </c>
      <c r="D10" s="2538">
        <f>'12-18л. РАСКЛАДКА'!V9</f>
        <v>3.1</v>
      </c>
      <c r="E10" s="2527">
        <f>'12-18л. РАСКЛАДКА'!V64</f>
        <v>0</v>
      </c>
      <c r="F10" s="2527">
        <f>'12-18л. РАСКЛАДКА'!V125</f>
        <v>14.100000000000001</v>
      </c>
      <c r="G10" s="2527">
        <f>'12-18л. РАСКЛАДКА'!V186</f>
        <v>13.85</v>
      </c>
      <c r="H10" s="2527">
        <f>'12-18л. РАСКЛАДКА'!V241</f>
        <v>40.299999999999997</v>
      </c>
      <c r="I10" s="2527">
        <f>'12-18л. РАСКЛАДКА'!V299</f>
        <v>4.05</v>
      </c>
      <c r="J10" s="2527">
        <f>'12-18л. РАСКЛАДКА'!V358</f>
        <v>10.9</v>
      </c>
      <c r="K10" s="2527">
        <f>'12-18л. РАСКЛАДКА'!V407</f>
        <v>2.08</v>
      </c>
      <c r="L10" s="2527">
        <f>'12-18л. РАСКЛАДКА'!V462</f>
        <v>30.81</v>
      </c>
      <c r="M10" s="2539">
        <f>'12-18л. РАСКЛАДКА'!V522</f>
        <v>1.5</v>
      </c>
      <c r="N10" s="2674">
        <f t="shared" si="0"/>
        <v>120.69</v>
      </c>
      <c r="O10" s="1751">
        <f t="shared" si="1"/>
        <v>0.57500000000000284</v>
      </c>
      <c r="P10" s="1477">
        <f t="shared" si="2"/>
        <v>120</v>
      </c>
      <c r="Q10" s="1475">
        <v>20</v>
      </c>
      <c r="R10" s="4"/>
      <c r="S10" s="105"/>
      <c r="T10" s="105"/>
      <c r="U10" s="105"/>
      <c r="V10" s="646"/>
      <c r="W10" s="127"/>
      <c r="X10" s="121"/>
      <c r="Y10" s="647"/>
      <c r="Z10" s="105"/>
      <c r="AA10" s="1398"/>
      <c r="AD10" s="105"/>
      <c r="AE10" s="105"/>
      <c r="AF10" s="105"/>
      <c r="AG10" s="105"/>
      <c r="AH10" s="105"/>
      <c r="AI10" s="105"/>
    </row>
    <row r="11" spans="1:35">
      <c r="A11" s="495">
        <v>4</v>
      </c>
      <c r="B11" s="253" t="s">
        <v>42</v>
      </c>
      <c r="C11" s="2525">
        <v>30</v>
      </c>
      <c r="D11" s="2538">
        <f>'12-18л. РАСКЛАДКА'!V10</f>
        <v>35.299999999999997</v>
      </c>
      <c r="E11" s="2527">
        <f>'12-18л. РАСКЛАДКА'!V65</f>
        <v>54.4</v>
      </c>
      <c r="F11" s="2527">
        <f>'12-18л. РАСКЛАДКА'!V126</f>
        <v>38.85</v>
      </c>
      <c r="G11" s="2527">
        <f>'12-18л. РАСКЛАДКА'!V187</f>
        <v>20</v>
      </c>
      <c r="H11" s="2527">
        <f>'12-18л. РАСКЛАДКА'!V242</f>
        <v>0</v>
      </c>
      <c r="I11" s="2527">
        <f>'12-18л. РАСКЛАДКА'!V300</f>
        <v>5.05</v>
      </c>
      <c r="J11" s="2527">
        <f>'12-18л. РАСКЛАДКА'!V359</f>
        <v>20</v>
      </c>
      <c r="K11" s="2527">
        <f>'12-18л. РАСКЛАДКА'!V408</f>
        <v>51</v>
      </c>
      <c r="L11" s="2527">
        <f>'12-18л. РАСКЛАДКА'!V463</f>
        <v>31.9</v>
      </c>
      <c r="M11" s="2539">
        <f>'12-18л. РАСКЛАДКА'!V523</f>
        <v>43.5</v>
      </c>
      <c r="N11" s="2674">
        <f t="shared" si="0"/>
        <v>300</v>
      </c>
      <c r="O11" s="1751">
        <f t="shared" si="1"/>
        <v>0</v>
      </c>
      <c r="P11" s="1477">
        <f t="shared" si="2"/>
        <v>300</v>
      </c>
      <c r="Q11" s="1475">
        <v>50</v>
      </c>
      <c r="R11" s="4"/>
      <c r="S11" s="105"/>
      <c r="T11" s="105"/>
      <c r="U11" s="105"/>
      <c r="V11" s="646"/>
      <c r="W11" s="127"/>
      <c r="X11" s="121"/>
      <c r="Y11" s="647"/>
      <c r="Z11" s="105"/>
      <c r="AA11" s="1397"/>
      <c r="AD11" s="105"/>
      <c r="AE11" s="105"/>
      <c r="AF11" s="105"/>
      <c r="AG11" s="105"/>
      <c r="AH11" s="105"/>
      <c r="AI11" s="105"/>
    </row>
    <row r="12" spans="1:35">
      <c r="A12" s="495">
        <v>5</v>
      </c>
      <c r="B12" s="253" t="s">
        <v>43</v>
      </c>
      <c r="C12" s="2525">
        <v>12</v>
      </c>
      <c r="D12" s="2538">
        <f>'12-18л. РАСКЛАДКА'!V11</f>
        <v>49.1</v>
      </c>
      <c r="E12" s="2527">
        <f>'12-18л. РАСКЛАДКА'!V66</f>
        <v>20</v>
      </c>
      <c r="F12" s="2527">
        <f>'12-18л. РАСКЛАДКА'!V127</f>
        <v>0</v>
      </c>
      <c r="G12" s="2527">
        <f>'12-18л. РАСКЛАДКА'!V188</f>
        <v>0</v>
      </c>
      <c r="H12" s="2527">
        <f>'12-18л. РАСКЛАДКА'!V243</f>
        <v>0</v>
      </c>
      <c r="I12" s="2527">
        <f>'12-18л. РАСКЛАДКА'!V301</f>
        <v>0</v>
      </c>
      <c r="J12" s="2527">
        <f>'12-18л. РАСКЛАДКА'!V360</f>
        <v>50</v>
      </c>
      <c r="K12" s="2527">
        <f>'12-18л. РАСКЛАДКА'!V409</f>
        <v>0</v>
      </c>
      <c r="L12" s="2527">
        <f>'12-18л. РАСКЛАДКА'!V464</f>
        <v>0</v>
      </c>
      <c r="M12" s="2539">
        <f>'12-18л. РАСКЛАДКА'!V524</f>
        <v>0</v>
      </c>
      <c r="N12" s="2674">
        <f t="shared" si="0"/>
        <v>119.1</v>
      </c>
      <c r="O12" s="1751">
        <f t="shared" si="1"/>
        <v>-0.75</v>
      </c>
      <c r="P12" s="1477">
        <f t="shared" si="2"/>
        <v>120</v>
      </c>
      <c r="Q12" s="1475">
        <v>20</v>
      </c>
      <c r="R12" s="4"/>
      <c r="S12" s="105"/>
      <c r="T12" s="105"/>
      <c r="U12" s="105"/>
      <c r="V12" s="646"/>
      <c r="W12" s="127"/>
      <c r="X12" s="121"/>
      <c r="Y12" s="647"/>
      <c r="Z12" s="105"/>
      <c r="AA12" s="1396"/>
      <c r="AD12" s="105"/>
      <c r="AE12" s="105"/>
      <c r="AF12" s="105"/>
      <c r="AG12" s="105"/>
      <c r="AH12" s="105"/>
      <c r="AI12" s="105"/>
    </row>
    <row r="13" spans="1:35">
      <c r="A13" s="495">
        <v>6</v>
      </c>
      <c r="B13" s="253" t="s">
        <v>44</v>
      </c>
      <c r="C13" s="2524">
        <v>112.2</v>
      </c>
      <c r="D13" s="2697">
        <f>'12-18л. РАСКЛАДКА'!V12</f>
        <v>20</v>
      </c>
      <c r="E13" s="1882">
        <f>'12-18л. РАСКЛАДКА'!V67</f>
        <v>0</v>
      </c>
      <c r="F13" s="1882">
        <f>'12-18л. РАСКЛАДКА'!V128</f>
        <v>146.80000000000001</v>
      </c>
      <c r="G13" s="1882">
        <f>'12-18л. РАСКЛАДКА'!V189</f>
        <v>146</v>
      </c>
      <c r="H13" s="1882">
        <f>'12-18л. РАСКЛАДКА'!V244</f>
        <v>249.9</v>
      </c>
      <c r="I13" s="1882">
        <f>'12-18л. РАСКЛАДКА'!V302</f>
        <v>132.6</v>
      </c>
      <c r="J13" s="1882">
        <f>'12-18л. РАСКЛАДКА'!V361</f>
        <v>76.47</v>
      </c>
      <c r="K13" s="1882">
        <f>'12-18л. РАСКЛАДКА'!V410</f>
        <v>131.4</v>
      </c>
      <c r="L13" s="1882">
        <f>'12-18л. РАСКЛАДКА'!V465</f>
        <v>154.5</v>
      </c>
      <c r="M13" s="2698">
        <f>'12-18л. РАСКЛАДКА'!V525</f>
        <v>146</v>
      </c>
      <c r="N13" s="2675">
        <f t="shared" si="0"/>
        <v>1203.67</v>
      </c>
      <c r="O13" s="1885">
        <f t="shared" si="1"/>
        <v>7.2789661319073105</v>
      </c>
      <c r="P13" s="2597">
        <f t="shared" si="2"/>
        <v>1122</v>
      </c>
      <c r="Q13" s="2580">
        <v>187</v>
      </c>
      <c r="R13" s="4"/>
      <c r="S13" s="105"/>
      <c r="T13" s="105"/>
      <c r="U13" s="105"/>
      <c r="V13" s="646"/>
      <c r="W13" s="127"/>
      <c r="X13" s="121"/>
      <c r="Y13" s="647"/>
      <c r="Z13" s="105"/>
      <c r="AA13" s="1398"/>
      <c r="AD13" s="105"/>
      <c r="AE13" s="105"/>
      <c r="AF13" s="105"/>
      <c r="AG13" s="105"/>
      <c r="AH13" s="105"/>
      <c r="AI13" s="105"/>
    </row>
    <row r="14" spans="1:35">
      <c r="A14" s="1868">
        <v>7</v>
      </c>
      <c r="B14" s="1869" t="s">
        <v>667</v>
      </c>
      <c r="C14" s="2556">
        <v>172.8</v>
      </c>
      <c r="D14" s="2679">
        <f>'12-18л. РАСКЛАДКА'!V13</f>
        <v>211.74</v>
      </c>
      <c r="E14" s="2626">
        <f>'12-18л. РАСКЛАДКА'!V68</f>
        <v>222.7</v>
      </c>
      <c r="F14" s="2626">
        <f>'12-18л. РАСКЛАДКА'!V129</f>
        <v>301.28999999999996</v>
      </c>
      <c r="G14" s="1893">
        <f>'12-18л. РАСКЛАДКА'!V190</f>
        <v>132.4</v>
      </c>
      <c r="H14" s="1892">
        <f>'12-18л. РАСКЛАДКА'!V245</f>
        <v>153.94499999999999</v>
      </c>
      <c r="I14" s="1893">
        <f>'12-18л. РАСКЛАДКА'!V303</f>
        <v>329.56</v>
      </c>
      <c r="J14" s="1892">
        <f>'12-18л. РАСКЛАДКА'!V362</f>
        <v>283.83</v>
      </c>
      <c r="K14" s="1893">
        <f>'12-18л. РАСКЛАДКА'!V411</f>
        <v>348.38</v>
      </c>
      <c r="L14" s="1892">
        <f>'12-18л. РАСКЛАДКА'!V466</f>
        <v>90</v>
      </c>
      <c r="M14" s="2699">
        <f>'12-18л. РАСКЛАДКА'!V526</f>
        <v>243.11500000000001</v>
      </c>
      <c r="N14" s="2692">
        <f>D14+E14+F14+G14+H14+I14+J14+K14+L14+M14</f>
        <v>2316.96</v>
      </c>
      <c r="O14" s="2583">
        <f t="shared" si="1"/>
        <v>34.083333333333343</v>
      </c>
      <c r="P14" s="2599">
        <f t="shared" si="2"/>
        <v>1728</v>
      </c>
      <c r="Q14" s="1880">
        <f>Q16-Q15</f>
        <v>288</v>
      </c>
      <c r="R14" s="4"/>
      <c r="S14" s="105"/>
      <c r="T14" s="105"/>
      <c r="U14" s="105"/>
      <c r="V14" s="646"/>
      <c r="W14" s="127"/>
      <c r="X14" s="121"/>
      <c r="Y14" s="647"/>
      <c r="Z14" s="105"/>
      <c r="AA14" s="1396"/>
      <c r="AD14" s="105"/>
      <c r="AE14" s="105"/>
      <c r="AF14" s="105"/>
      <c r="AG14" s="105"/>
      <c r="AH14" s="105"/>
      <c r="AI14" s="105"/>
    </row>
    <row r="15" spans="1:35">
      <c r="A15" s="1870"/>
      <c r="B15" s="1871" t="s">
        <v>668</v>
      </c>
      <c r="C15" s="2563">
        <v>19.2</v>
      </c>
      <c r="D15" s="2680">
        <f>'12-18л. РАСКЛАДКА'!V14</f>
        <v>28.6</v>
      </c>
      <c r="E15" s="2627">
        <f>'12-18л. РАСКЛАДКА'!V69</f>
        <v>25.2</v>
      </c>
      <c r="F15" s="2627">
        <f>'12-18л. РАСКЛАДКА'!V130</f>
        <v>30.4</v>
      </c>
      <c r="G15" s="2585">
        <f>'12-18л. РАСКЛАДКА'!V191</f>
        <v>0</v>
      </c>
      <c r="H15" s="2581">
        <f>'12-18л. РАСКЛАДКА'!V246</f>
        <v>70.599999999999994</v>
      </c>
      <c r="I15" s="2585">
        <f>'12-18л. РАСКЛАДКА'!V304</f>
        <v>6.3</v>
      </c>
      <c r="J15" s="2581">
        <f>'12-18л. РАСКЛАДКА'!V363</f>
        <v>7.41</v>
      </c>
      <c r="K15" s="2585">
        <f>'12-18л. РАСКЛАДКА'!V412</f>
        <v>20.2</v>
      </c>
      <c r="L15" s="2581">
        <f>'12-18л. РАСКЛАДКА'!V467</f>
        <v>0</v>
      </c>
      <c r="M15" s="2700">
        <f>'12-18л. РАСКЛАДКА'!V527</f>
        <v>9.4600000000000009</v>
      </c>
      <c r="N15" s="2693">
        <f t="shared" ref="N15:N18" si="3">D15+E15+F15+G15+H15+I15+J15+K15+L15+M15</f>
        <v>198.17</v>
      </c>
      <c r="O15" s="2582">
        <f t="shared" si="1"/>
        <v>3.2135416666666714</v>
      </c>
      <c r="P15" s="2601">
        <f t="shared" si="2"/>
        <v>192</v>
      </c>
      <c r="Q15" s="2574">
        <f>(Q16/100)*10</f>
        <v>32</v>
      </c>
      <c r="R15" s="4"/>
      <c r="S15" s="105"/>
      <c r="T15" s="105"/>
      <c r="U15" s="105"/>
      <c r="V15" s="646"/>
      <c r="W15" s="127"/>
      <c r="X15" s="121"/>
      <c r="Y15" s="647"/>
      <c r="Z15" s="105"/>
      <c r="AA15" s="1396"/>
      <c r="AD15" s="105"/>
      <c r="AE15" s="105"/>
      <c r="AF15" s="105"/>
      <c r="AG15" s="105"/>
      <c r="AH15" s="105"/>
      <c r="AI15" s="105"/>
    </row>
    <row r="16" spans="1:35">
      <c r="A16" s="1872"/>
      <c r="B16" s="1873" t="s">
        <v>669</v>
      </c>
      <c r="C16" s="2525">
        <v>192</v>
      </c>
      <c r="D16" s="2681">
        <f>'12-18л. РАСКЛАДКА'!V15</f>
        <v>240.34</v>
      </c>
      <c r="E16" s="2625">
        <f>'12-18л. РАСКЛАДКА'!V70</f>
        <v>247.9</v>
      </c>
      <c r="F16" s="2625">
        <f>'12-18л. РАСКЛАДКА'!V131</f>
        <v>331.69</v>
      </c>
      <c r="G16" s="2611">
        <f>'12-18л. РАСКЛАДКА'!V192</f>
        <v>132.4</v>
      </c>
      <c r="H16" s="2624">
        <f>'12-18л. РАСКЛАДКА'!V247</f>
        <v>224.54500000000002</v>
      </c>
      <c r="I16" s="2611">
        <f>'12-18л. РАСКЛАДКА'!V305</f>
        <v>335.86</v>
      </c>
      <c r="J16" s="2624">
        <f>'12-18л. РАСКЛАДКА'!V364</f>
        <v>291.24</v>
      </c>
      <c r="K16" s="2611">
        <f>'12-18л. РАСКЛАДКА'!V413</f>
        <v>368.58</v>
      </c>
      <c r="L16" s="2624">
        <f>'12-18л. РАСКЛАДКА'!V468</f>
        <v>90</v>
      </c>
      <c r="M16" s="2701">
        <f>'12-18л. РАСКЛАДКА'!V528</f>
        <v>252.57499999999999</v>
      </c>
      <c r="N16" s="2676">
        <f t="shared" si="3"/>
        <v>2515.13</v>
      </c>
      <c r="O16" s="2584">
        <f t="shared" si="1"/>
        <v>30.996354166666663</v>
      </c>
      <c r="P16" s="1891">
        <f t="shared" si="2"/>
        <v>1920</v>
      </c>
      <c r="Q16" s="2575">
        <v>320</v>
      </c>
      <c r="R16" s="4"/>
      <c r="S16" s="105"/>
      <c r="T16" s="105"/>
      <c r="U16" s="105"/>
      <c r="V16" s="646"/>
      <c r="W16" s="127"/>
      <c r="X16" s="121"/>
      <c r="Y16" s="647"/>
      <c r="Z16" s="105"/>
      <c r="AA16" s="1396"/>
      <c r="AD16" s="105"/>
      <c r="AE16" s="105"/>
      <c r="AF16" s="105"/>
      <c r="AG16" s="105"/>
      <c r="AH16" s="105"/>
      <c r="AI16" s="105"/>
    </row>
    <row r="17" spans="1:35">
      <c r="A17" s="495">
        <v>8</v>
      </c>
      <c r="B17" s="253" t="s">
        <v>259</v>
      </c>
      <c r="C17" s="2525">
        <v>111</v>
      </c>
      <c r="D17" s="2538">
        <f>'12-18л. РАСКЛАДКА'!V16</f>
        <v>140</v>
      </c>
      <c r="E17" s="2527">
        <f>'12-18л. РАСКЛАДКА'!V71</f>
        <v>110</v>
      </c>
      <c r="F17" s="2527">
        <f>'12-18л. РАСКЛАДКА'!V132</f>
        <v>112.5</v>
      </c>
      <c r="G17" s="2527">
        <f>'12-18л. РАСКЛАДКА'!V193</f>
        <v>100</v>
      </c>
      <c r="H17" s="2527">
        <f>'12-18л. РАСКЛАДКА'!V248</f>
        <v>105</v>
      </c>
      <c r="I17" s="2527">
        <f>'12-18л. РАСКЛАДКА'!V306</f>
        <v>100</v>
      </c>
      <c r="J17" s="2527">
        <f>'12-18л. РАСКЛАДКА'!V365</f>
        <v>120</v>
      </c>
      <c r="K17" s="2527">
        <f>'12-18л. РАСКЛАДКА'!V414</f>
        <v>112.5</v>
      </c>
      <c r="L17" s="2527">
        <f>'12-18л. РАСКЛАДКА'!V469</f>
        <v>110</v>
      </c>
      <c r="M17" s="2539">
        <f>'12-18л. РАСКЛАДКА'!V529</f>
        <v>107</v>
      </c>
      <c r="N17" s="2676">
        <f t="shared" si="3"/>
        <v>1117</v>
      </c>
      <c r="O17" s="2523">
        <f t="shared" si="1"/>
        <v>0.63063063063063396</v>
      </c>
      <c r="P17" s="2598">
        <f t="shared" si="2"/>
        <v>1110</v>
      </c>
      <c r="Q17" s="1874">
        <v>185</v>
      </c>
      <c r="R17" s="4"/>
      <c r="S17" s="105"/>
      <c r="T17" s="105"/>
      <c r="U17" s="105"/>
      <c r="V17" s="646"/>
      <c r="W17" s="127"/>
      <c r="X17" s="121"/>
      <c r="Y17" s="647"/>
      <c r="Z17" s="105"/>
      <c r="AA17" s="1397"/>
      <c r="AD17" s="105"/>
      <c r="AE17" s="105"/>
      <c r="AF17" s="105"/>
      <c r="AG17" s="105"/>
      <c r="AH17" s="105"/>
      <c r="AI17" s="105"/>
    </row>
    <row r="18" spans="1:35">
      <c r="A18" s="495">
        <v>9</v>
      </c>
      <c r="B18" s="253" t="s">
        <v>116</v>
      </c>
      <c r="C18" s="2525">
        <v>12</v>
      </c>
      <c r="D18" s="2538">
        <f>'12-18л. РАСКЛАДКА'!V17</f>
        <v>0</v>
      </c>
      <c r="E18" s="2527">
        <f>'12-18л. РАСКЛАДКА'!V72</f>
        <v>20</v>
      </c>
      <c r="F18" s="2527">
        <f>'12-18л. РАСКЛАДКА'!V133</f>
        <v>35</v>
      </c>
      <c r="G18" s="2527">
        <f>'12-18л. РАСКЛАДКА'!V194</f>
        <v>0</v>
      </c>
      <c r="H18" s="2527">
        <f>'12-18л. РАСКЛАДКА'!V249</f>
        <v>0</v>
      </c>
      <c r="I18" s="2527">
        <f>'12-18л. РАСКЛАДКА'!V307</f>
        <v>0</v>
      </c>
      <c r="J18" s="2527">
        <f>'12-18л. РАСКЛАДКА'!V366</f>
        <v>20</v>
      </c>
      <c r="K18" s="2527">
        <f>'12-18л. РАСКЛАДКА'!V415</f>
        <v>15</v>
      </c>
      <c r="L18" s="2527">
        <f>'12-18л. РАСКЛАДКА'!V470</f>
        <v>25</v>
      </c>
      <c r="M18" s="2539">
        <f>'12-18л. РАСКЛАДКА'!V530</f>
        <v>0</v>
      </c>
      <c r="N18" s="2677">
        <f t="shared" si="3"/>
        <v>115</v>
      </c>
      <c r="O18" s="1751">
        <f t="shared" si="1"/>
        <v>-4.1666666666666714</v>
      </c>
      <c r="P18" s="1477">
        <f t="shared" si="2"/>
        <v>120</v>
      </c>
      <c r="Q18" s="1475">
        <v>20</v>
      </c>
      <c r="R18" s="4"/>
      <c r="S18" s="105"/>
      <c r="T18" s="105"/>
      <c r="U18" s="105"/>
      <c r="V18" s="646"/>
      <c r="W18" s="127"/>
      <c r="X18" s="121"/>
      <c r="Y18" s="647"/>
      <c r="Z18" s="105"/>
      <c r="AA18" s="1397"/>
      <c r="AD18" s="105"/>
      <c r="AE18" s="105"/>
      <c r="AF18" s="105"/>
      <c r="AG18" s="105"/>
      <c r="AH18" s="105"/>
      <c r="AI18" s="105"/>
    </row>
    <row r="19" spans="1:35">
      <c r="A19" s="495">
        <v>10</v>
      </c>
      <c r="B19" s="253" t="s">
        <v>260</v>
      </c>
      <c r="C19" s="2525">
        <v>120</v>
      </c>
      <c r="D19" s="2538">
        <f>'12-18л. РАСКЛАДКА'!V18</f>
        <v>0</v>
      </c>
      <c r="E19" s="2527">
        <f>'12-18л. РАСКЛАДКА'!V73</f>
        <v>0</v>
      </c>
      <c r="F19" s="2527">
        <f>'12-18л. РАСКЛАДКА'!V134</f>
        <v>100</v>
      </c>
      <c r="G19" s="2527">
        <f>'12-18л. РАСКЛАДКА'!V195</f>
        <v>0</v>
      </c>
      <c r="H19" s="2527">
        <f>'12-18л. РАСКЛАДКА'!V250</f>
        <v>200</v>
      </c>
      <c r="I19" s="2527">
        <f>'12-18л. РАСКЛАДКА'!V308</f>
        <v>200</v>
      </c>
      <c r="J19" s="2527">
        <f>'12-18л. РАСКЛАДКА'!V367</f>
        <v>200</v>
      </c>
      <c r="K19" s="2527">
        <f>'12-18л. РАСКЛАДКА'!V416</f>
        <v>300</v>
      </c>
      <c r="L19" s="2527">
        <f>'12-18л. РАСКЛАДКА'!V471</f>
        <v>0</v>
      </c>
      <c r="M19" s="2539">
        <f>'12-18л. РАСКЛАДКА'!V531</f>
        <v>200</v>
      </c>
      <c r="N19" s="2674">
        <f t="shared" si="0"/>
        <v>1200</v>
      </c>
      <c r="O19" s="1751">
        <f t="shared" si="1"/>
        <v>0</v>
      </c>
      <c r="P19" s="1477">
        <f t="shared" si="2"/>
        <v>1200</v>
      </c>
      <c r="Q19" s="1475">
        <v>200</v>
      </c>
      <c r="R19" s="4"/>
      <c r="S19" s="105"/>
      <c r="T19" s="105"/>
      <c r="U19" s="105"/>
      <c r="V19" s="646"/>
      <c r="W19" s="127"/>
      <c r="X19" s="121"/>
      <c r="Y19" s="647"/>
      <c r="Z19" s="105"/>
      <c r="AA19" s="1397"/>
      <c r="AD19" s="105"/>
      <c r="AE19" s="105"/>
      <c r="AF19" s="105"/>
      <c r="AG19" s="105"/>
      <c r="AH19" s="105"/>
      <c r="AI19" s="105"/>
    </row>
    <row r="20" spans="1:35">
      <c r="A20" s="495">
        <v>11</v>
      </c>
      <c r="B20" s="253" t="s">
        <v>129</v>
      </c>
      <c r="C20" s="2525">
        <v>46.8</v>
      </c>
      <c r="D20" s="2538">
        <f>'12-18л. РАСКЛАДКА'!V19</f>
        <v>95</v>
      </c>
      <c r="E20" s="2527">
        <f>'12-18л. РАСКЛАДКА'!V74</f>
        <v>94.8</v>
      </c>
      <c r="F20" s="2527">
        <f>'12-18л. РАСКЛАДКА'!V135</f>
        <v>85.5</v>
      </c>
      <c r="G20" s="2527">
        <f>'12-18л. РАСКЛАДКА'!V196</f>
        <v>84.4</v>
      </c>
      <c r="H20" s="2527">
        <f>'12-18л. РАСКЛАДКА'!V251</f>
        <v>14.1</v>
      </c>
      <c r="I20" s="2527">
        <f>'12-18л. РАСКЛАДКА'!V309</f>
        <v>28.4</v>
      </c>
      <c r="J20" s="2527">
        <f>'12-18л. РАСКЛАДКА'!V368</f>
        <v>82.2</v>
      </c>
      <c r="K20" s="2527">
        <f>'12-18л. РАСКЛАДКА'!V417</f>
        <v>81.5</v>
      </c>
      <c r="L20" s="2527">
        <f>'12-18л. РАСКЛАДКА'!V472</f>
        <v>0</v>
      </c>
      <c r="M20" s="2539">
        <f>'12-18л. РАСКЛАДКА'!V532</f>
        <v>88.6</v>
      </c>
      <c r="N20" s="2674">
        <f t="shared" si="0"/>
        <v>654.50000000000011</v>
      </c>
      <c r="O20" s="1751">
        <f t="shared" si="1"/>
        <v>39.850427350427395</v>
      </c>
      <c r="P20" s="1477">
        <f t="shared" si="2"/>
        <v>468</v>
      </c>
      <c r="Q20" s="1475">
        <v>78</v>
      </c>
      <c r="R20" s="4"/>
      <c r="S20" s="105"/>
      <c r="T20" s="105"/>
      <c r="U20" s="105"/>
      <c r="V20" s="646"/>
      <c r="W20" s="127"/>
      <c r="X20" s="121"/>
      <c r="Y20" s="647"/>
      <c r="Z20" s="105"/>
      <c r="AA20" s="1397"/>
      <c r="AD20" s="105"/>
      <c r="AE20" s="105"/>
      <c r="AF20" s="105"/>
      <c r="AG20" s="105"/>
      <c r="AH20" s="105"/>
      <c r="AI20" s="105"/>
    </row>
    <row r="21" spans="1:35">
      <c r="A21" s="495">
        <v>12</v>
      </c>
      <c r="B21" s="253" t="s">
        <v>130</v>
      </c>
      <c r="C21" s="2525">
        <v>31.8</v>
      </c>
      <c r="D21" s="2538">
        <f>'12-18л. РАСКЛАДКА'!V20</f>
        <v>0</v>
      </c>
      <c r="E21" s="2527">
        <f>'12-18л. РАСКЛАДКА'!V75</f>
        <v>59.34</v>
      </c>
      <c r="F21" s="2527">
        <f>'12-18л. РАСКЛАДКА'!V136</f>
        <v>0</v>
      </c>
      <c r="G21" s="2527">
        <f>'12-18л. РАСКЛАДКА'!V197</f>
        <v>0</v>
      </c>
      <c r="H21" s="2527">
        <f>'12-18л. РАСКЛАДКА'!V252</f>
        <v>65.900000000000006</v>
      </c>
      <c r="I21" s="2527">
        <f>'12-18л. РАСКЛАДКА'!V310</f>
        <v>111.25999999999999</v>
      </c>
      <c r="J21" s="2527">
        <f>'12-18л. РАСКЛАДКА'!V369</f>
        <v>2.5</v>
      </c>
      <c r="K21" s="2527">
        <f>'12-18л. РАСКЛАДКА'!V418</f>
        <v>0</v>
      </c>
      <c r="L21" s="2527">
        <f>'12-18л. РАСКЛАДКА'!V473</f>
        <v>76.5</v>
      </c>
      <c r="M21" s="2539">
        <f>'12-18л. РАСКЛАДКА'!V533</f>
        <v>0</v>
      </c>
      <c r="N21" s="2674">
        <f t="shared" si="0"/>
        <v>315.5</v>
      </c>
      <c r="O21" s="1751">
        <f t="shared" si="1"/>
        <v>-0.786163522012572</v>
      </c>
      <c r="P21" s="1477">
        <f t="shared" si="2"/>
        <v>318</v>
      </c>
      <c r="Q21" s="1475">
        <v>53</v>
      </c>
      <c r="R21" s="4"/>
      <c r="S21" s="105"/>
      <c r="T21" s="105"/>
      <c r="U21" s="105"/>
      <c r="V21" s="646"/>
      <c r="W21" s="127"/>
      <c r="X21" s="121"/>
      <c r="Y21" s="647"/>
      <c r="Z21" s="105"/>
      <c r="AA21" s="1397"/>
      <c r="AD21" s="105"/>
      <c r="AE21" s="105"/>
      <c r="AF21" s="105"/>
      <c r="AG21" s="105"/>
      <c r="AH21" s="105"/>
      <c r="AI21" s="105"/>
    </row>
    <row r="22" spans="1:35" ht="12.75" customHeight="1">
      <c r="A22" s="495">
        <v>13</v>
      </c>
      <c r="B22" s="253" t="s">
        <v>45</v>
      </c>
      <c r="C22" s="2525">
        <v>46.2</v>
      </c>
      <c r="D22" s="2538">
        <f>'12-18л. РАСКЛАДКА'!V21</f>
        <v>0</v>
      </c>
      <c r="E22" s="2527">
        <f>'12-18л. РАСКЛАДКА'!V76</f>
        <v>0</v>
      </c>
      <c r="F22" s="2527">
        <f>'12-18л. РАСКЛАДКА'!V137</f>
        <v>97.9</v>
      </c>
      <c r="G22" s="2527">
        <f>'12-18л. РАСКЛАДКА'!V198</f>
        <v>0</v>
      </c>
      <c r="H22" s="2527">
        <f>'12-18л. РАСКЛАДКА'!V253</f>
        <v>68.28</v>
      </c>
      <c r="I22" s="2527">
        <f>'12-18л. РАСКЛАДКА'!V311</f>
        <v>0</v>
      </c>
      <c r="J22" s="2527">
        <f>'12-18л. РАСКЛАДКА'!V370</f>
        <v>118</v>
      </c>
      <c r="K22" s="2527">
        <f>'12-18л. РАСКЛАДКА'!V419</f>
        <v>94.6</v>
      </c>
      <c r="L22" s="2527">
        <f>'12-18л. РАСКЛАДКА'!V474</f>
        <v>0</v>
      </c>
      <c r="M22" s="2539">
        <f>'12-18л. РАСКЛАДКА'!V534</f>
        <v>83.22</v>
      </c>
      <c r="N22" s="2674">
        <f t="shared" si="0"/>
        <v>462</v>
      </c>
      <c r="O22" s="1751">
        <f t="shared" si="1"/>
        <v>0</v>
      </c>
      <c r="P22" s="1477">
        <f t="shared" si="2"/>
        <v>462</v>
      </c>
      <c r="Q22" s="1475">
        <v>77</v>
      </c>
      <c r="R22" s="4"/>
      <c r="S22" s="105"/>
      <c r="T22" s="105"/>
      <c r="U22" s="105"/>
      <c r="V22" s="646"/>
      <c r="W22" s="127"/>
      <c r="X22" s="121"/>
      <c r="Y22" s="647"/>
      <c r="Z22" s="105"/>
      <c r="AA22" s="1397"/>
      <c r="AD22" s="105"/>
      <c r="AE22" s="105"/>
      <c r="AF22" s="105"/>
      <c r="AG22" s="105"/>
      <c r="AH22" s="105"/>
      <c r="AI22" s="105"/>
    </row>
    <row r="23" spans="1:35" ht="13.5" customHeight="1">
      <c r="A23" s="495">
        <v>14</v>
      </c>
      <c r="B23" s="253" t="s">
        <v>131</v>
      </c>
      <c r="C23" s="2525">
        <v>24</v>
      </c>
      <c r="D23" s="2538">
        <f>'12-18л. РАСКЛАДКА'!V22</f>
        <v>0</v>
      </c>
      <c r="E23" s="2527">
        <f>'12-18л. РАСКЛАДКА'!V77</f>
        <v>0</v>
      </c>
      <c r="F23" s="2527">
        <f>'12-18л. РАСКЛАДКА'!V138</f>
        <v>0</v>
      </c>
      <c r="G23" s="2527">
        <f>'12-18л. РАСКЛАДКА'!V199</f>
        <v>0</v>
      </c>
      <c r="H23" s="2527">
        <f>'12-18л. РАСКЛАДКА'!V254</f>
        <v>0</v>
      </c>
      <c r="I23" s="2527">
        <f>'12-18л. РАСКЛАДКА'!V312</f>
        <v>0</v>
      </c>
      <c r="J23" s="2527">
        <f>'12-18л. РАСКЛАДКА'!V371</f>
        <v>0</v>
      </c>
      <c r="K23" s="2527">
        <f>'12-18л. РАСКЛАДКА'!V420</f>
        <v>0</v>
      </c>
      <c r="L23" s="2527">
        <f>'12-18л. РАСКЛАДКА'!V475</f>
        <v>0</v>
      </c>
      <c r="M23" s="2539">
        <f>'12-18л. РАСКЛАДКА'!V535</f>
        <v>0</v>
      </c>
      <c r="N23" s="2674">
        <f t="shared" si="0"/>
        <v>0</v>
      </c>
      <c r="O23" s="1751">
        <f t="shared" si="1"/>
        <v>-100</v>
      </c>
      <c r="P23" s="1477">
        <f t="shared" si="2"/>
        <v>240</v>
      </c>
      <c r="Q23" s="1475">
        <v>40</v>
      </c>
      <c r="R23" s="4"/>
      <c r="S23" s="105"/>
      <c r="T23" s="105"/>
      <c r="U23" s="105"/>
      <c r="V23" s="646"/>
      <c r="W23" s="127"/>
      <c r="X23" s="121"/>
      <c r="Y23" s="647"/>
      <c r="Z23" s="105"/>
      <c r="AA23" s="1397"/>
      <c r="AD23" s="105"/>
      <c r="AE23" s="105"/>
      <c r="AF23" s="105"/>
      <c r="AG23" s="105"/>
      <c r="AH23" s="105"/>
      <c r="AI23" s="105"/>
    </row>
    <row r="24" spans="1:35" ht="12" customHeight="1">
      <c r="A24" s="495">
        <v>15</v>
      </c>
      <c r="B24" s="253" t="s">
        <v>261</v>
      </c>
      <c r="C24" s="2525">
        <v>210</v>
      </c>
      <c r="D24" s="2538">
        <f>'12-18л. РАСКЛАДКА'!V23</f>
        <v>386.69</v>
      </c>
      <c r="E24" s="2527">
        <f>'12-18л. РАСКЛАДКА'!V78</f>
        <v>243.9</v>
      </c>
      <c r="F24" s="2527">
        <f>'12-18л. РАСКЛАДКА'!V139</f>
        <v>27.95</v>
      </c>
      <c r="G24" s="2527">
        <f>'12-18л. РАСКЛАДКА'!V200</f>
        <v>237</v>
      </c>
      <c r="H24" s="2527">
        <f>'12-18л. РАСКЛАДКА'!V255</f>
        <v>211.36</v>
      </c>
      <c r="I24" s="2527">
        <f>'12-18л. РАСКЛАДКА'!V313</f>
        <v>252.84</v>
      </c>
      <c r="J24" s="2527">
        <f>'12-18л. РАСКЛАДКА'!V372</f>
        <v>23.1</v>
      </c>
      <c r="K24" s="2527">
        <f>'12-18л. РАСКЛАДКА'!V421</f>
        <v>24.5</v>
      </c>
      <c r="L24" s="2527">
        <f>'12-18л. РАСКЛАДКА'!V476</f>
        <v>341.9</v>
      </c>
      <c r="M24" s="2539">
        <f>'12-18л. РАСКЛАДКА'!V536</f>
        <v>11.1</v>
      </c>
      <c r="N24" s="2674">
        <f t="shared" si="0"/>
        <v>1760.3399999999997</v>
      </c>
      <c r="O24" s="1751">
        <f t="shared" si="1"/>
        <v>-16.17428571428573</v>
      </c>
      <c r="P24" s="1477">
        <f t="shared" si="2"/>
        <v>2100</v>
      </c>
      <c r="Q24" s="1475">
        <v>350</v>
      </c>
      <c r="R24" s="4"/>
      <c r="S24" s="105"/>
      <c r="T24" s="105"/>
      <c r="U24" s="105"/>
      <c r="V24" s="646"/>
      <c r="W24" s="127"/>
      <c r="X24" s="121"/>
      <c r="Y24" s="647"/>
      <c r="Z24" s="105"/>
      <c r="AA24" s="1406"/>
      <c r="AD24" s="105"/>
      <c r="AE24" s="105"/>
      <c r="AF24" s="105"/>
      <c r="AG24" s="105"/>
      <c r="AH24" s="105"/>
      <c r="AI24" s="105"/>
    </row>
    <row r="25" spans="1:35" ht="14.25" customHeight="1">
      <c r="A25" s="495">
        <v>16</v>
      </c>
      <c r="B25" s="253" t="s">
        <v>262</v>
      </c>
      <c r="C25" s="2525">
        <v>108</v>
      </c>
      <c r="D25" s="2690">
        <f>'12-18л. РАСКЛАДКА'!V24</f>
        <v>0</v>
      </c>
      <c r="E25" s="671">
        <f>'12-18л. РАСКЛАДКА'!V79</f>
        <v>0</v>
      </c>
      <c r="F25" s="672">
        <f>'12-18л. РАСКЛАДКА'!V140</f>
        <v>0</v>
      </c>
      <c r="G25" s="2527">
        <f>'12-18л. РАСКЛАДКА'!V201</f>
        <v>0</v>
      </c>
      <c r="H25" s="2689">
        <f>'12-18л. РАСКЛАДКА'!V256</f>
        <v>0</v>
      </c>
      <c r="I25" s="2527">
        <f>'12-18л. РАСКЛАДКА'!V314</f>
        <v>0</v>
      </c>
      <c r="J25" s="2689">
        <f>'12-18л. РАСКЛАДКА'!V373</f>
        <v>0</v>
      </c>
      <c r="K25" s="671">
        <f>'12-18л. РАСКЛАДКА'!V422</f>
        <v>0</v>
      </c>
      <c r="L25" s="671">
        <f>'12-18л. РАСКЛАДКА'!V477</f>
        <v>0</v>
      </c>
      <c r="M25" s="2702">
        <f>'12-18л. РАСКЛАДКА'!V537</f>
        <v>0</v>
      </c>
      <c r="N25" s="2674">
        <f t="shared" si="0"/>
        <v>0</v>
      </c>
      <c r="O25" s="1751">
        <f t="shared" si="1"/>
        <v>-100</v>
      </c>
      <c r="P25" s="1477">
        <f t="shared" si="2"/>
        <v>1080</v>
      </c>
      <c r="Q25" s="1475">
        <v>180</v>
      </c>
      <c r="R25" s="4"/>
      <c r="S25" s="105"/>
      <c r="T25" s="105"/>
      <c r="U25" s="105"/>
      <c r="V25" s="646"/>
      <c r="W25" s="127"/>
      <c r="X25" s="121"/>
      <c r="Y25" s="647"/>
      <c r="Z25" s="105"/>
      <c r="AA25" s="1399"/>
      <c r="AD25" s="105"/>
      <c r="AE25" s="228"/>
      <c r="AF25" s="105"/>
      <c r="AG25" s="228"/>
      <c r="AH25" s="105"/>
      <c r="AI25" s="105"/>
    </row>
    <row r="26" spans="1:35">
      <c r="A26" s="495">
        <v>17</v>
      </c>
      <c r="B26" s="253" t="s">
        <v>263</v>
      </c>
      <c r="C26" s="2525">
        <v>36</v>
      </c>
      <c r="D26" s="2690">
        <f>'12-18л. РАСКЛАДКА'!V25</f>
        <v>0</v>
      </c>
      <c r="E26" s="671">
        <f>'12-18л. РАСКЛАДКА'!V80</f>
        <v>0</v>
      </c>
      <c r="F26" s="672">
        <f>'12-18л. РАСКЛАДКА'!V141</f>
        <v>0</v>
      </c>
      <c r="G26" s="2527">
        <f>'12-18л. РАСКЛАДКА'!V202</f>
        <v>150</v>
      </c>
      <c r="H26" s="2689">
        <f>'12-18л. РАСКЛАДКА'!V257</f>
        <v>210</v>
      </c>
      <c r="I26" s="2527">
        <f>'12-18л. РАСКЛАДКА'!V315</f>
        <v>0</v>
      </c>
      <c r="J26" s="2689">
        <f>'12-18л. РАСКЛАДКА'!V374</f>
        <v>0</v>
      </c>
      <c r="K26" s="671">
        <f>'12-18л. РАСКЛАДКА'!V423</f>
        <v>0</v>
      </c>
      <c r="L26" s="671">
        <f>'12-18л. РАСКЛАДКА'!V478</f>
        <v>0</v>
      </c>
      <c r="M26" s="2702">
        <f>'12-18л. РАСКЛАДКА'!V538</f>
        <v>0</v>
      </c>
      <c r="N26" s="2674">
        <f t="shared" si="0"/>
        <v>360</v>
      </c>
      <c r="O26" s="1751">
        <f t="shared" si="1"/>
        <v>0</v>
      </c>
      <c r="P26" s="1477">
        <f t="shared" si="2"/>
        <v>360</v>
      </c>
      <c r="Q26" s="1475">
        <v>60</v>
      </c>
      <c r="R26" s="4"/>
      <c r="S26" s="105"/>
      <c r="T26" s="105"/>
      <c r="U26" s="105"/>
      <c r="V26" s="646"/>
      <c r="W26" s="127"/>
      <c r="X26" s="121"/>
      <c r="Y26" s="647"/>
      <c r="Z26" s="105"/>
      <c r="AA26" s="1397"/>
      <c r="AD26" s="105"/>
      <c r="AE26" s="105"/>
      <c r="AF26" s="105"/>
      <c r="AG26" s="105"/>
      <c r="AH26" s="105"/>
      <c r="AI26" s="105"/>
    </row>
    <row r="27" spans="1:35">
      <c r="A27" s="495">
        <v>18</v>
      </c>
      <c r="B27" s="253" t="s">
        <v>46</v>
      </c>
      <c r="C27" s="2525">
        <v>9</v>
      </c>
      <c r="D27" s="2690">
        <f>'12-18л. РАСКЛАДКА'!V26</f>
        <v>0</v>
      </c>
      <c r="E27" s="671">
        <f>'12-18л. РАСКЛАДКА'!V81</f>
        <v>17.5</v>
      </c>
      <c r="F27" s="672">
        <f>'12-18л. РАСКЛАДКА'!V142</f>
        <v>0</v>
      </c>
      <c r="G27" s="2527">
        <f>'12-18л. РАСКЛАДКА'!V203</f>
        <v>30</v>
      </c>
      <c r="H27" s="2689">
        <f>'12-18л. РАСКЛАДКА'!V258</f>
        <v>0</v>
      </c>
      <c r="I27" s="2527">
        <f>'12-18л. РАСКЛАДКА'!V316</f>
        <v>17.5</v>
      </c>
      <c r="J27" s="2689">
        <f>'12-18л. РАСКЛАДКА'!V375</f>
        <v>0</v>
      </c>
      <c r="K27" s="671">
        <f>'12-18л. РАСКЛАДКА'!V424</f>
        <v>0</v>
      </c>
      <c r="L27" s="671">
        <f>'12-18л. РАСКЛАДКА'!V479</f>
        <v>25</v>
      </c>
      <c r="M27" s="2702">
        <f>'12-18л. РАСКЛАДКА'!V539</f>
        <v>0</v>
      </c>
      <c r="N27" s="2674">
        <f t="shared" si="0"/>
        <v>90</v>
      </c>
      <c r="O27" s="1751">
        <f t="shared" si="1"/>
        <v>0</v>
      </c>
      <c r="P27" s="1477">
        <f t="shared" si="2"/>
        <v>90</v>
      </c>
      <c r="Q27" s="1475">
        <v>15</v>
      </c>
      <c r="R27" s="4"/>
      <c r="S27" s="105"/>
      <c r="T27" s="105"/>
      <c r="U27" s="105"/>
      <c r="V27" s="646"/>
      <c r="W27" s="127"/>
      <c r="X27" s="121"/>
      <c r="Y27" s="647"/>
      <c r="Z27" s="105"/>
      <c r="AA27" s="1397"/>
      <c r="AD27" s="105"/>
      <c r="AE27" s="105"/>
      <c r="AF27" s="105"/>
      <c r="AG27" s="105"/>
      <c r="AH27" s="105"/>
      <c r="AI27" s="105"/>
    </row>
    <row r="28" spans="1:35">
      <c r="A28" s="495">
        <v>19</v>
      </c>
      <c r="B28" s="253" t="s">
        <v>264</v>
      </c>
      <c r="C28" s="2525">
        <v>6</v>
      </c>
      <c r="D28" s="2690">
        <f>'12-18л. РАСКЛАДКА'!V27</f>
        <v>5</v>
      </c>
      <c r="E28" s="671">
        <f>'12-18л. РАСКЛАДКА'!V82</f>
        <v>0</v>
      </c>
      <c r="F28" s="672">
        <f>'12-18л. РАСКЛАДКА'!V143</f>
        <v>1.35</v>
      </c>
      <c r="G28" s="2527">
        <f>'12-18л. РАСКЛАДКА'!V204</f>
        <v>6.52</v>
      </c>
      <c r="H28" s="2689">
        <f>'12-18л. РАСКЛАДКА'!V259</f>
        <v>15.65</v>
      </c>
      <c r="I28" s="2527">
        <f>'12-18л. РАСКЛАДКА'!V317</f>
        <v>8.1</v>
      </c>
      <c r="J28" s="2689">
        <f>'12-18л. РАСКЛАДКА'!V376</f>
        <v>8.43</v>
      </c>
      <c r="K28" s="671">
        <f>'12-18л. РАСКЛАДКА'!V425</f>
        <v>4.9000000000000004</v>
      </c>
      <c r="L28" s="671">
        <f>'12-18л. РАСКЛАДКА'!V480</f>
        <v>7.5</v>
      </c>
      <c r="M28" s="2702">
        <f>'12-18л. РАСКЛАДКА'!V540</f>
        <v>5</v>
      </c>
      <c r="N28" s="2674">
        <f t="shared" si="0"/>
        <v>62.449999999999996</v>
      </c>
      <c r="O28" s="1751">
        <f t="shared" si="1"/>
        <v>4.0833333333333286</v>
      </c>
      <c r="P28" s="1477">
        <f t="shared" si="2"/>
        <v>60</v>
      </c>
      <c r="Q28" s="1475">
        <v>10</v>
      </c>
      <c r="R28" s="4"/>
      <c r="S28" s="105"/>
      <c r="T28" s="105"/>
      <c r="U28" s="105"/>
      <c r="V28" s="646"/>
      <c r="W28" s="127"/>
      <c r="X28" s="121"/>
      <c r="Y28" s="647"/>
      <c r="Z28" s="105"/>
      <c r="AA28" s="1396"/>
      <c r="AD28" s="105"/>
      <c r="AE28" s="105"/>
      <c r="AF28" s="105"/>
      <c r="AG28" s="105"/>
      <c r="AH28" s="105"/>
      <c r="AI28" s="105"/>
    </row>
    <row r="29" spans="1:35">
      <c r="A29" s="495">
        <v>20</v>
      </c>
      <c r="B29" s="253" t="s">
        <v>47</v>
      </c>
      <c r="C29" s="2525">
        <v>21</v>
      </c>
      <c r="D29" s="2690">
        <f>'12-18л. РАСКЛАДКА'!V28</f>
        <v>34.700000000000003</v>
      </c>
      <c r="E29" s="671">
        <f>'12-18л. РАСКЛАДКА'!V83</f>
        <v>10</v>
      </c>
      <c r="F29" s="672">
        <f>'12-18л. РАСКЛАДКА'!V144</f>
        <v>17.689999999999998</v>
      </c>
      <c r="G29" s="2527">
        <f>'12-18л. РАСКЛАДКА'!V205</f>
        <v>21.52</v>
      </c>
      <c r="H29" s="2689">
        <f>'12-18л. РАСКЛАДКА'!V260</f>
        <v>18.600000000000001</v>
      </c>
      <c r="I29" s="2527">
        <f>'12-18л. РАСКЛАДКА'!V318</f>
        <v>28.490000000000002</v>
      </c>
      <c r="J29" s="2689">
        <f>'12-18л. РАСКЛАДКА'!V377</f>
        <v>27</v>
      </c>
      <c r="K29" s="671">
        <f>'12-18л. РАСКЛАДКА'!V426</f>
        <v>9.3000000000000007</v>
      </c>
      <c r="L29" s="671">
        <f>'12-18л. РАСКЛАДКА'!V481</f>
        <v>32.07</v>
      </c>
      <c r="M29" s="2702">
        <f>'12-18л. РАСКЛАДКА'!V541</f>
        <v>11.76</v>
      </c>
      <c r="N29" s="2674">
        <f t="shared" si="0"/>
        <v>211.13</v>
      </c>
      <c r="O29" s="1751">
        <f t="shared" si="1"/>
        <v>0.53809523809523796</v>
      </c>
      <c r="P29" s="1477">
        <f t="shared" si="2"/>
        <v>210</v>
      </c>
      <c r="Q29" s="1475">
        <v>35</v>
      </c>
      <c r="R29" s="4"/>
      <c r="S29" s="105"/>
      <c r="T29" s="105"/>
      <c r="U29" s="105"/>
      <c r="V29" s="646"/>
      <c r="W29" s="127"/>
      <c r="X29" s="121"/>
      <c r="Y29" s="647"/>
      <c r="Z29" s="105"/>
      <c r="AA29" s="1397"/>
      <c r="AD29" s="105"/>
      <c r="AE29" s="105"/>
      <c r="AF29" s="105"/>
      <c r="AG29" s="105"/>
      <c r="AH29" s="105"/>
      <c r="AI29" s="105"/>
    </row>
    <row r="30" spans="1:35">
      <c r="A30" s="495">
        <v>21</v>
      </c>
      <c r="B30" s="253" t="s">
        <v>48</v>
      </c>
      <c r="C30" s="2525">
        <v>10.8</v>
      </c>
      <c r="D30" s="2690">
        <f>'12-18л. РАСКЛАДКА'!V29</f>
        <v>0</v>
      </c>
      <c r="E30" s="671">
        <f>'12-18л. РАСКЛАДКА'!V84</f>
        <v>15.05</v>
      </c>
      <c r="F30" s="672">
        <f>'12-18л. РАСКЛАДКА'!V145</f>
        <v>16.55</v>
      </c>
      <c r="G30" s="2527">
        <f>'12-18л. РАСКЛАДКА'!V206</f>
        <v>7.2</v>
      </c>
      <c r="H30" s="2689">
        <f>'12-18л. РАСКЛАДКА'!V261</f>
        <v>8.1999999999999993</v>
      </c>
      <c r="I30" s="2527">
        <f>'12-18л. РАСКЛАДКА'!V319</f>
        <v>6.5</v>
      </c>
      <c r="J30" s="2689">
        <f>'12-18л. РАСКЛАДКА'!V378</f>
        <v>8</v>
      </c>
      <c r="K30" s="671">
        <f>'12-18л. РАСКЛАДКА'!V427</f>
        <v>22.3</v>
      </c>
      <c r="L30" s="671">
        <f>'12-18л. РАСКЛАДКА'!V482</f>
        <v>5.5</v>
      </c>
      <c r="M30" s="2702">
        <f>'12-18л. РАСКЛАДКА'!V542</f>
        <v>15.2</v>
      </c>
      <c r="N30" s="2677">
        <f>D30+E30+F30+G30+H30+I30+J30+K30+L30+M30</f>
        <v>104.5</v>
      </c>
      <c r="O30" s="1751">
        <f t="shared" si="1"/>
        <v>-3.2407407407407476</v>
      </c>
      <c r="P30" s="1477">
        <f t="shared" si="2"/>
        <v>108</v>
      </c>
      <c r="Q30" s="1475">
        <v>18</v>
      </c>
      <c r="R30" s="4"/>
      <c r="S30" s="105"/>
      <c r="T30" s="105"/>
      <c r="U30" s="105"/>
      <c r="V30" s="646"/>
      <c r="W30" s="127"/>
      <c r="X30" s="121"/>
      <c r="Y30" s="647"/>
      <c r="Z30" s="105"/>
      <c r="AA30" s="1397"/>
      <c r="AD30" s="105"/>
      <c r="AE30" s="105"/>
      <c r="AF30" s="105"/>
      <c r="AG30" s="105"/>
      <c r="AH30" s="105"/>
      <c r="AI30" s="105"/>
    </row>
    <row r="31" spans="1:35" ht="12" customHeight="1">
      <c r="A31" s="495">
        <v>22</v>
      </c>
      <c r="B31" s="253" t="s">
        <v>265</v>
      </c>
      <c r="C31" s="2525">
        <v>24</v>
      </c>
      <c r="D31" s="2690">
        <f>'12-18л. РАСКЛАДКА'!V30</f>
        <v>0</v>
      </c>
      <c r="E31" s="671">
        <f>'12-18л. РАСКЛАДКА'!V85</f>
        <v>117.28</v>
      </c>
      <c r="F31" s="672">
        <f>'12-18л. РАСКЛАДКА'!V146</f>
        <v>0.92</v>
      </c>
      <c r="G31" s="2527">
        <f>'12-18л. РАСКЛАДКА'!V207</f>
        <v>6.52</v>
      </c>
      <c r="H31" s="2689">
        <f>'12-18л. РАСКЛАДКА'!V262</f>
        <v>13.819999999999999</v>
      </c>
      <c r="I31" s="2527">
        <f>'12-18л. РАСКЛАДКА'!V320</f>
        <v>86.46</v>
      </c>
      <c r="J31" s="2689">
        <f>'12-18л. РАСКЛАДКА'!V379</f>
        <v>0</v>
      </c>
      <c r="K31" s="671">
        <f>'12-18л. РАСКЛАДКА'!V428</f>
        <v>4</v>
      </c>
      <c r="L31" s="671">
        <f>'12-18л. РАСКЛАДКА'!V483</f>
        <v>5</v>
      </c>
      <c r="M31" s="2702">
        <f>'12-18л. РАСКЛАДКА'!V543</f>
        <v>0</v>
      </c>
      <c r="N31" s="2674">
        <f t="shared" si="0"/>
        <v>234</v>
      </c>
      <c r="O31" s="1751">
        <f t="shared" si="1"/>
        <v>-2.5</v>
      </c>
      <c r="P31" s="1477">
        <f t="shared" si="2"/>
        <v>240</v>
      </c>
      <c r="Q31" s="1475">
        <v>40</v>
      </c>
      <c r="R31" s="4"/>
      <c r="S31" s="105"/>
      <c r="T31" s="105"/>
      <c r="U31" s="105"/>
      <c r="V31" s="646"/>
      <c r="W31" s="127"/>
      <c r="X31" s="121"/>
      <c r="Y31" s="647"/>
      <c r="Z31" s="105"/>
      <c r="AA31" s="1397"/>
      <c r="AD31" s="105"/>
      <c r="AE31" s="105"/>
      <c r="AF31" s="105"/>
      <c r="AG31" s="105"/>
      <c r="AH31" s="105"/>
      <c r="AI31" s="105"/>
    </row>
    <row r="32" spans="1:35" ht="13.5" customHeight="1">
      <c r="A32" s="495">
        <v>23</v>
      </c>
      <c r="B32" s="253" t="s">
        <v>49</v>
      </c>
      <c r="C32" s="2525">
        <v>21</v>
      </c>
      <c r="D32" s="2690">
        <f>'12-18л. РАСКЛАДКА'!V31</f>
        <v>25.5</v>
      </c>
      <c r="E32" s="671">
        <f>'12-18л. РАСКЛАДКА'!V86</f>
        <v>19.899999999999999</v>
      </c>
      <c r="F32" s="672">
        <f>'12-18л. РАСКЛАДКА'!V147</f>
        <v>14.9</v>
      </c>
      <c r="G32" s="2527">
        <f>'12-18л. РАСКЛАДКА'!V208</f>
        <v>30</v>
      </c>
      <c r="H32" s="2689">
        <f>'12-18л. РАСКЛАДКА'!V263</f>
        <v>30.7</v>
      </c>
      <c r="I32" s="2527">
        <f>'12-18л. РАСКЛАДКА'!V321</f>
        <v>9</v>
      </c>
      <c r="J32" s="2689">
        <f>'12-18л. РАСКЛАДКА'!V380</f>
        <v>14</v>
      </c>
      <c r="K32" s="671">
        <f>'12-18л. РАСКЛАДКА'!V429</f>
        <v>10.6</v>
      </c>
      <c r="L32" s="671">
        <f>'12-18л. РАСКЛАДКА'!V484</f>
        <v>22.2</v>
      </c>
      <c r="M32" s="2702">
        <f>'12-18л. РАСКЛАДКА'!V544</f>
        <v>7</v>
      </c>
      <c r="N32" s="2674">
        <f t="shared" si="0"/>
        <v>183.79999999999998</v>
      </c>
      <c r="O32" s="1751">
        <f t="shared" si="1"/>
        <v>-12.476190476190482</v>
      </c>
      <c r="P32" s="1477">
        <f t="shared" si="2"/>
        <v>210</v>
      </c>
      <c r="Q32" s="1475">
        <v>35</v>
      </c>
      <c r="R32" s="4"/>
      <c r="S32" s="105"/>
      <c r="T32" s="105"/>
      <c r="U32" s="105"/>
      <c r="V32" s="646"/>
      <c r="W32" s="127"/>
      <c r="X32" s="121"/>
      <c r="Y32" s="647"/>
      <c r="Z32" s="105"/>
      <c r="AA32" s="1397"/>
      <c r="AD32" s="105"/>
      <c r="AE32" s="105"/>
      <c r="AF32" s="105"/>
      <c r="AG32" s="105"/>
      <c r="AH32" s="105"/>
      <c r="AI32" s="105"/>
    </row>
    <row r="33" spans="1:35" ht="12.75" customHeight="1">
      <c r="A33" s="495">
        <v>24</v>
      </c>
      <c r="B33" s="253" t="s">
        <v>50</v>
      </c>
      <c r="C33" s="2525">
        <v>9</v>
      </c>
      <c r="D33" s="2690">
        <f>'12-18л. РАСКЛАДКА'!V32</f>
        <v>30</v>
      </c>
      <c r="E33" s="671">
        <f>'12-18л. РАСКЛАДКА'!V87</f>
        <v>0</v>
      </c>
      <c r="F33" s="672">
        <f>'12-18л. РАСКЛАДКА'!V148</f>
        <v>0</v>
      </c>
      <c r="G33" s="2527">
        <f>'12-18л. РАСКЛАДКА'!V209</f>
        <v>0</v>
      </c>
      <c r="H33" s="2689">
        <f>'12-18л. РАСКЛАДКА'!V264</f>
        <v>0</v>
      </c>
      <c r="I33" s="2527">
        <f>'12-18л. РАСКЛАДКА'!V322</f>
        <v>0</v>
      </c>
      <c r="J33" s="2689">
        <f>'12-18л. РАСКЛАДКА'!V381</f>
        <v>0</v>
      </c>
      <c r="K33" s="671">
        <f>'12-18л. РАСКЛАДКА'!V430</f>
        <v>0</v>
      </c>
      <c r="L33" s="671">
        <f>'12-18л. РАСКЛАДКА'!V485</f>
        <v>30</v>
      </c>
      <c r="M33" s="2702">
        <f>'12-18л. РАСКЛАДКА'!V545</f>
        <v>30</v>
      </c>
      <c r="N33" s="2674">
        <f t="shared" si="0"/>
        <v>90</v>
      </c>
      <c r="O33" s="1751">
        <f t="shared" si="1"/>
        <v>0</v>
      </c>
      <c r="P33" s="1477">
        <f t="shared" si="2"/>
        <v>90</v>
      </c>
      <c r="Q33" s="1475">
        <v>15</v>
      </c>
      <c r="R33" s="4"/>
      <c r="S33" s="105"/>
      <c r="T33" s="105"/>
      <c r="U33" s="105"/>
      <c r="V33" s="646"/>
      <c r="W33" s="127"/>
      <c r="X33" s="121"/>
      <c r="Y33" s="647"/>
      <c r="Z33" s="105"/>
      <c r="AA33" s="1412"/>
      <c r="AD33" s="105"/>
      <c r="AE33" s="105"/>
      <c r="AF33" s="105"/>
      <c r="AG33" s="105"/>
      <c r="AH33" s="105"/>
      <c r="AI33" s="105"/>
    </row>
    <row r="34" spans="1:35" ht="12" customHeight="1">
      <c r="A34" s="495">
        <v>25</v>
      </c>
      <c r="B34" s="253" t="s">
        <v>51</v>
      </c>
      <c r="C34" s="2525">
        <v>1.2</v>
      </c>
      <c r="D34" s="2690">
        <f>'12-18л. РАСКЛАДКА'!V33</f>
        <v>1</v>
      </c>
      <c r="E34" s="671">
        <f>'12-18л. РАСКЛАДКА'!V88</f>
        <v>0</v>
      </c>
      <c r="F34" s="672">
        <f>'12-18л. РАСКЛАДКА'!V149</f>
        <v>0</v>
      </c>
      <c r="G34" s="2527">
        <f>'12-18л. РАСКЛАДКА'!V210</f>
        <v>1</v>
      </c>
      <c r="H34" s="2689">
        <f>'12-18л. РАСКЛАДКА'!V265</f>
        <v>0</v>
      </c>
      <c r="I34" s="2527">
        <f>'12-18л. РАСКЛАДКА'!V323</f>
        <v>0</v>
      </c>
      <c r="J34" s="2689">
        <f>'12-18л. РАСКЛАДКА'!V382</f>
        <v>0</v>
      </c>
      <c r="K34" s="671">
        <f>'12-18л. РАСКЛАДКА'!V431</f>
        <v>0</v>
      </c>
      <c r="L34" s="671">
        <f>'12-18л. РАСКЛАДКА'!V486</f>
        <v>0</v>
      </c>
      <c r="M34" s="2702">
        <f>'12-18л. РАСКЛАДКА'!V546</f>
        <v>1</v>
      </c>
      <c r="N34" s="2674">
        <f t="shared" si="0"/>
        <v>3</v>
      </c>
      <c r="O34" s="1751">
        <f t="shared" si="1"/>
        <v>-75</v>
      </c>
      <c r="P34" s="1477">
        <f t="shared" si="2"/>
        <v>12</v>
      </c>
      <c r="Q34" s="1475">
        <v>2</v>
      </c>
      <c r="R34" s="4"/>
      <c r="S34" s="105"/>
      <c r="T34" s="105"/>
      <c r="U34" s="105"/>
      <c r="V34" s="646"/>
      <c r="W34" s="127"/>
      <c r="X34" s="121"/>
      <c r="Y34" s="647"/>
      <c r="Z34" s="105"/>
      <c r="AA34" s="1399"/>
      <c r="AD34" s="105"/>
      <c r="AE34" s="105"/>
      <c r="AF34" s="105"/>
      <c r="AG34" s="105"/>
      <c r="AH34" s="105"/>
      <c r="AI34" s="105"/>
    </row>
    <row r="35" spans="1:35" ht="15.75" customHeight="1">
      <c r="A35" s="495">
        <v>26</v>
      </c>
      <c r="B35" s="253" t="s">
        <v>266</v>
      </c>
      <c r="C35" s="2525">
        <v>0.72</v>
      </c>
      <c r="D35" s="2690">
        <f>'12-18л. РАСКЛАДКА'!V34</f>
        <v>2.8</v>
      </c>
      <c r="E35" s="671">
        <f>'12-18л. РАСКЛАДКА'!V89</f>
        <v>0</v>
      </c>
      <c r="F35" s="672">
        <f>'12-18л. РАСКЛАДКА'!V150</f>
        <v>0</v>
      </c>
      <c r="G35" s="2527">
        <f>'12-18л. РАСКЛАДКА'!V211</f>
        <v>2.8</v>
      </c>
      <c r="H35" s="2689">
        <f>'12-18л. РАСКЛАДКА'!V266</f>
        <v>0</v>
      </c>
      <c r="I35" s="2527">
        <f>'12-18л. РАСКЛАДКА'!V324</f>
        <v>0</v>
      </c>
      <c r="J35" s="2689">
        <f>'12-18л. РАСКЛАДКА'!V383</f>
        <v>0</v>
      </c>
      <c r="K35" s="671">
        <f>'12-18л. РАСКЛАДКА'!V432</f>
        <v>0</v>
      </c>
      <c r="L35" s="671">
        <f>'12-18л. РАСКЛАДКА'!V487</f>
        <v>2.8</v>
      </c>
      <c r="M35" s="2702">
        <f>'12-18л. РАСКЛАДКА'!V547</f>
        <v>0</v>
      </c>
      <c r="N35" s="2674">
        <f t="shared" si="0"/>
        <v>8.3999999999999986</v>
      </c>
      <c r="O35" s="1751">
        <f t="shared" si="1"/>
        <v>16.666666666666657</v>
      </c>
      <c r="P35" s="1477">
        <f t="shared" si="2"/>
        <v>7.1999999999999993</v>
      </c>
      <c r="Q35" s="1475">
        <v>1.2</v>
      </c>
      <c r="R35" s="4"/>
      <c r="S35" s="105"/>
      <c r="T35" s="105"/>
      <c r="U35" s="105"/>
      <c r="V35" s="646"/>
      <c r="W35" s="127"/>
      <c r="X35" s="121"/>
      <c r="Y35" s="647"/>
      <c r="Z35" s="105"/>
      <c r="AA35" s="1407"/>
      <c r="AD35" s="105"/>
      <c r="AE35" s="105"/>
      <c r="AF35" s="105"/>
      <c r="AG35" s="105"/>
      <c r="AH35" s="105"/>
      <c r="AI35" s="105"/>
    </row>
    <row r="36" spans="1:35" ht="12" customHeight="1">
      <c r="A36" s="495">
        <v>27</v>
      </c>
      <c r="B36" s="253" t="s">
        <v>132</v>
      </c>
      <c r="C36" s="2525">
        <v>1.2</v>
      </c>
      <c r="D36" s="2690">
        <f>'12-18л. РАСКЛАДКА'!V35</f>
        <v>0</v>
      </c>
      <c r="E36" s="671">
        <f>'12-18л. РАСКЛАДКА'!V90</f>
        <v>3.5</v>
      </c>
      <c r="F36" s="672">
        <f>'12-18л. РАСКЛАДКА'!V151</f>
        <v>0</v>
      </c>
      <c r="G36" s="2527">
        <f>'12-18л. РАСКЛАДКА'!V212</f>
        <v>0</v>
      </c>
      <c r="H36" s="2689">
        <f>'12-18л. РАСКЛАДКА'!V267</f>
        <v>3.5</v>
      </c>
      <c r="I36" s="2527">
        <f>'12-18л. РАСКЛАДКА'!V325</f>
        <v>3.5</v>
      </c>
      <c r="J36" s="2689">
        <f>'12-18л. РАСКЛАДКА'!V384</f>
        <v>0</v>
      </c>
      <c r="K36" s="671">
        <f>'12-18л. РАСКЛАДКА'!V433</f>
        <v>0</v>
      </c>
      <c r="L36" s="671">
        <f>'12-18л. РАСКЛАДКА'!V488</f>
        <v>0</v>
      </c>
      <c r="M36" s="2702">
        <f>'12-18л. РАСКЛАДКА'!V548</f>
        <v>0</v>
      </c>
      <c r="N36" s="2674">
        <f t="shared" si="0"/>
        <v>10.5</v>
      </c>
      <c r="O36" s="1751">
        <f t="shared" si="1"/>
        <v>-12.5</v>
      </c>
      <c r="P36" s="1477">
        <f t="shared" si="2"/>
        <v>12</v>
      </c>
      <c r="Q36" s="1475">
        <v>2</v>
      </c>
      <c r="R36" s="4"/>
      <c r="S36" s="105"/>
      <c r="T36" s="105"/>
      <c r="U36" s="105"/>
      <c r="V36" s="646"/>
      <c r="W36" s="127"/>
      <c r="X36" s="121"/>
      <c r="Y36" s="647"/>
      <c r="Z36" s="105"/>
      <c r="AA36" s="1407"/>
      <c r="AD36" s="105"/>
      <c r="AE36" s="105"/>
      <c r="AF36" s="105"/>
      <c r="AG36" s="105"/>
      <c r="AH36" s="105"/>
      <c r="AI36" s="105"/>
    </row>
    <row r="37" spans="1:35" ht="12" customHeight="1">
      <c r="A37" s="495">
        <v>28</v>
      </c>
      <c r="B37" s="253" t="s">
        <v>52</v>
      </c>
      <c r="C37" s="2525">
        <v>0.18</v>
      </c>
      <c r="D37" s="2690">
        <f>'12-18л. РАСКЛАДКА'!V36</f>
        <v>0</v>
      </c>
      <c r="E37" s="671">
        <f>'12-18л. РАСКЛАДКА'!V91</f>
        <v>0</v>
      </c>
      <c r="F37" s="672">
        <f>'12-18л. РАСКЛАДКА'!V152</f>
        <v>0</v>
      </c>
      <c r="G37" s="2527">
        <f>'12-18л. РАСКЛАДКА'!V213</f>
        <v>0</v>
      </c>
      <c r="H37" s="2689">
        <f>'12-18л. РАСКЛАДКА'!V268</f>
        <v>0</v>
      </c>
      <c r="I37" s="2527">
        <f>'12-18л. РАСКЛАДКА'!V326</f>
        <v>0</v>
      </c>
      <c r="J37" s="2689">
        <f>'12-18л. РАСКЛАДКА'!V385</f>
        <v>0</v>
      </c>
      <c r="K37" s="671">
        <f>'12-18л. РАСКЛАДКА'!V434</f>
        <v>0</v>
      </c>
      <c r="L37" s="671">
        <f>'12-18л. РАСКЛАДКА'!V489</f>
        <v>0</v>
      </c>
      <c r="M37" s="2702">
        <f>'12-18л. РАСКЛАДКА'!V549</f>
        <v>0</v>
      </c>
      <c r="N37" s="2674">
        <f t="shared" si="0"/>
        <v>0</v>
      </c>
      <c r="O37" s="1751">
        <f t="shared" si="1"/>
        <v>-100</v>
      </c>
      <c r="P37" s="1477">
        <f t="shared" si="2"/>
        <v>1.7999999999999998</v>
      </c>
      <c r="Q37" s="1475">
        <v>0.3</v>
      </c>
      <c r="R37" s="4"/>
      <c r="S37" s="105"/>
      <c r="T37" s="105"/>
      <c r="U37" s="105"/>
      <c r="V37" s="646"/>
      <c r="W37" s="127"/>
      <c r="X37" s="121"/>
      <c r="Y37" s="647"/>
      <c r="Z37" s="105"/>
      <c r="AA37" s="1408"/>
      <c r="AD37" s="105"/>
      <c r="AE37" s="105"/>
      <c r="AF37" s="105"/>
      <c r="AG37" s="105"/>
      <c r="AH37" s="105"/>
      <c r="AI37" s="105"/>
    </row>
    <row r="38" spans="1:35" ht="11.25" customHeight="1">
      <c r="A38" s="495">
        <v>29</v>
      </c>
      <c r="B38" s="515" t="s">
        <v>267</v>
      </c>
      <c r="C38" s="2525">
        <v>3</v>
      </c>
      <c r="D38" s="2690">
        <f>'12-18л. РАСКЛАДКА'!V37</f>
        <v>2.3199999999999998</v>
      </c>
      <c r="E38" s="671">
        <f>'12-18л. РАСКЛАДКА'!V92</f>
        <v>2.5</v>
      </c>
      <c r="F38" s="672">
        <f>'12-18л. РАСКЛАДКА'!V153</f>
        <v>3</v>
      </c>
      <c r="G38" s="2527">
        <f>'12-18л. РАСКЛАДКА'!V214</f>
        <v>1</v>
      </c>
      <c r="H38" s="2689">
        <f>'12-18л. РАСКЛАДКА'!V269</f>
        <v>4.0599999999999996</v>
      </c>
      <c r="I38" s="2527">
        <f>'12-18л. РАСКЛАДКА'!V327</f>
        <v>2.0100000000000002</v>
      </c>
      <c r="J38" s="2689">
        <f>'12-18л. РАСКЛАДКА'!V386</f>
        <v>3.8499999999999996</v>
      </c>
      <c r="K38" s="671">
        <f>'12-18л. РАСКЛАДКА'!V435</f>
        <v>4.37</v>
      </c>
      <c r="L38" s="671">
        <f>'12-18л. РАСКЛАДКА'!V490</f>
        <v>3.1</v>
      </c>
      <c r="M38" s="2702">
        <f>'12-18л. РАСКЛАДКА'!V550</f>
        <v>3.79</v>
      </c>
      <c r="N38" s="2674">
        <f t="shared" si="0"/>
        <v>30</v>
      </c>
      <c r="O38" s="1751">
        <f t="shared" si="1"/>
        <v>0</v>
      </c>
      <c r="P38" s="1477">
        <f t="shared" si="2"/>
        <v>30</v>
      </c>
      <c r="Q38" s="1475">
        <v>5</v>
      </c>
      <c r="R38" s="4"/>
      <c r="S38" s="105"/>
      <c r="T38" s="105"/>
      <c r="U38" s="105"/>
      <c r="V38" s="646"/>
      <c r="W38" s="127"/>
      <c r="X38" s="121"/>
      <c r="Y38" s="647"/>
      <c r="Z38" s="105"/>
      <c r="AA38" s="1407"/>
      <c r="AD38" s="105"/>
      <c r="AE38" s="105"/>
      <c r="AF38" s="105"/>
      <c r="AG38" s="105"/>
      <c r="AH38" s="105"/>
      <c r="AI38" s="105"/>
    </row>
    <row r="39" spans="1:35" ht="11.25" customHeight="1">
      <c r="A39" s="495">
        <v>30</v>
      </c>
      <c r="B39" s="253" t="s">
        <v>133</v>
      </c>
      <c r="C39" s="2525">
        <v>2.4</v>
      </c>
      <c r="D39" s="2690">
        <f>'12-18л. РАСКЛАДКА'!V38</f>
        <v>0</v>
      </c>
      <c r="E39" s="671">
        <f>'12-18л. РАСКЛАДКА'!V93</f>
        <v>0</v>
      </c>
      <c r="F39" s="672">
        <f>'12-18л. РАСКЛАДКА'!V154</f>
        <v>10</v>
      </c>
      <c r="G39" s="2527">
        <f>'12-18л. РАСКЛАДКА'!V215</f>
        <v>0</v>
      </c>
      <c r="H39" s="2689">
        <f>'12-18л. РАСКЛАДКА'!V270</f>
        <v>0</v>
      </c>
      <c r="I39" s="2527">
        <f>'12-18л. РАСКЛАДКА'!V328</f>
        <v>0</v>
      </c>
      <c r="J39" s="2689">
        <f>'12-18л. РАСКЛАДКА'!V387</f>
        <v>0</v>
      </c>
      <c r="K39" s="671">
        <f>'12-18л. РАСКЛАДКА'!V436</f>
        <v>10</v>
      </c>
      <c r="L39" s="671">
        <f>'12-18л. РАСКЛАДКА'!V491</f>
        <v>0</v>
      </c>
      <c r="M39" s="2702">
        <f>'12-18л. РАСКЛАДКА'!V551</f>
        <v>0</v>
      </c>
      <c r="N39" s="2674">
        <f t="shared" si="0"/>
        <v>20</v>
      </c>
      <c r="O39" s="1751">
        <f t="shared" si="1"/>
        <v>-16.666666666666671</v>
      </c>
      <c r="P39" s="1477">
        <f t="shared" si="2"/>
        <v>24</v>
      </c>
      <c r="Q39" s="1475">
        <v>4</v>
      </c>
      <c r="R39" s="4"/>
      <c r="S39" s="105"/>
      <c r="T39" s="105"/>
      <c r="U39" s="105"/>
      <c r="V39" s="646"/>
      <c r="W39" s="127"/>
      <c r="X39" s="121"/>
      <c r="Y39" s="647"/>
      <c r="Z39" s="105"/>
      <c r="AA39" s="1397"/>
      <c r="AD39" s="105"/>
      <c r="AE39" s="105"/>
      <c r="AF39" s="105"/>
      <c r="AG39" s="105"/>
      <c r="AH39" s="105"/>
      <c r="AI39" s="105"/>
    </row>
    <row r="40" spans="1:35" ht="12.75" customHeight="1">
      <c r="A40" s="495">
        <v>31</v>
      </c>
      <c r="B40" s="253" t="s">
        <v>134</v>
      </c>
      <c r="C40" s="2525">
        <v>1.2</v>
      </c>
      <c r="D40" s="2690">
        <f>'12-18л. РАСКЛАДКА'!V39</f>
        <v>1.5109999999999999</v>
      </c>
      <c r="E40" s="671">
        <f>'12-18л. РАСКЛАДКА'!V94</f>
        <v>2.1103000000000001</v>
      </c>
      <c r="F40" s="2604">
        <f>'12-18л. РАСКЛАДКА'!V155</f>
        <v>1.5909999999999997</v>
      </c>
      <c r="G40" s="2527">
        <f>'12-18л. РАСКЛАДКА'!V216</f>
        <v>1.343</v>
      </c>
      <c r="H40" s="2689">
        <f>'12-18л. РАСКЛАДКА'!V271</f>
        <v>1.60772</v>
      </c>
      <c r="I40" s="2527">
        <f>'12-18л. РАСКЛАДКА'!V329</f>
        <v>1.8150000000000003E-2</v>
      </c>
      <c r="J40" s="2689">
        <f>'12-18л. РАСКЛАДКА'!V388</f>
        <v>0.52400000000000002</v>
      </c>
      <c r="K40" s="688">
        <f>'12-18л. РАСКЛАДКА'!V437</f>
        <v>1.0389999999999999</v>
      </c>
      <c r="L40" s="690">
        <f>'12-18л. РАСКЛАДКА'!V492</f>
        <v>1.06E-2</v>
      </c>
      <c r="M40" s="2702">
        <f>'12-18л. РАСКЛАДКА'!V552</f>
        <v>2.7499799999999999</v>
      </c>
      <c r="N40" s="2674">
        <f t="shared" si="0"/>
        <v>12.504749999999998</v>
      </c>
      <c r="O40" s="1751">
        <f t="shared" si="1"/>
        <v>4.2062499999999687</v>
      </c>
      <c r="P40" s="1477">
        <f t="shared" si="2"/>
        <v>12</v>
      </c>
      <c r="Q40" s="1475">
        <v>2</v>
      </c>
      <c r="R40" s="4"/>
      <c r="S40" s="105"/>
      <c r="T40" s="105"/>
      <c r="U40" s="105"/>
      <c r="V40" s="646"/>
      <c r="W40" s="127"/>
      <c r="X40" s="121"/>
      <c r="Y40" s="647"/>
      <c r="Z40" s="105"/>
      <c r="AA40" s="1409"/>
      <c r="AD40" s="105"/>
      <c r="AE40" s="105"/>
      <c r="AF40" s="105"/>
      <c r="AG40" s="105"/>
      <c r="AH40" s="105"/>
      <c r="AI40" s="105"/>
    </row>
    <row r="41" spans="1:35" ht="12" customHeight="1">
      <c r="A41" s="495">
        <v>32</v>
      </c>
      <c r="B41" s="253" t="s">
        <v>54</v>
      </c>
      <c r="C41" s="2525">
        <v>54</v>
      </c>
      <c r="D41" s="2542">
        <f>'12-18л. МЕНЮ '!D96</f>
        <v>52.728999999999999</v>
      </c>
      <c r="E41" s="676">
        <f>'12-18л. МЕНЮ '!D149</f>
        <v>60.111999999999995</v>
      </c>
      <c r="F41" s="676">
        <f>'12-18л. МЕНЮ '!D204</f>
        <v>48.465000000000003</v>
      </c>
      <c r="G41" s="676">
        <f>'12-18л. МЕНЮ '!D257</f>
        <v>63.958999999999996</v>
      </c>
      <c r="H41" s="676">
        <f>'12-18л. МЕНЮ '!D312</f>
        <v>62.760999999999996</v>
      </c>
      <c r="I41" s="676">
        <f>'12-18л. МЕНЮ '!D364</f>
        <v>50.018000000000001</v>
      </c>
      <c r="J41" s="676">
        <f>'12-18л. МЕНЮ '!D425</f>
        <v>48.021000000000001</v>
      </c>
      <c r="K41" s="676">
        <f>'12-18л. МЕНЮ '!D478</f>
        <v>50.003</v>
      </c>
      <c r="L41" s="676">
        <f>'12-18л. МЕНЮ '!D533</f>
        <v>49.296999999999997</v>
      </c>
      <c r="M41" s="2543">
        <f>'12-18л. МЕНЮ '!D586</f>
        <v>52.295000000000002</v>
      </c>
      <c r="N41" s="2674">
        <f t="shared" si="0"/>
        <v>537.66</v>
      </c>
      <c r="O41" s="1751">
        <f t="shared" si="1"/>
        <v>-0.43333333333333712</v>
      </c>
      <c r="P41" s="1477">
        <f t="shared" si="2"/>
        <v>540</v>
      </c>
      <c r="Q41" s="1475">
        <v>90</v>
      </c>
      <c r="R41" s="4"/>
      <c r="S41" s="105"/>
      <c r="T41" s="105"/>
      <c r="U41" s="105"/>
      <c r="V41" s="665"/>
      <c r="W41" s="127"/>
      <c r="X41" s="121"/>
      <c r="Y41" s="647"/>
      <c r="Z41" s="105"/>
      <c r="AA41" s="1407"/>
      <c r="AD41" s="105"/>
      <c r="AE41" s="105"/>
      <c r="AF41" s="105"/>
      <c r="AG41" s="105"/>
      <c r="AH41" s="105"/>
      <c r="AI41" s="105"/>
    </row>
    <row r="42" spans="1:35" ht="10.5" customHeight="1">
      <c r="A42" s="495">
        <v>33</v>
      </c>
      <c r="B42" s="253" t="s">
        <v>55</v>
      </c>
      <c r="C42" s="2525">
        <v>55.2</v>
      </c>
      <c r="D42" s="2542">
        <f>'12-18л. МЕНЮ '!E96</f>
        <v>53.619900000000001</v>
      </c>
      <c r="E42" s="676">
        <f>'12-18л. МЕНЮ '!E149</f>
        <v>60.006</v>
      </c>
      <c r="F42" s="676">
        <f>'12-18л. МЕНЮ '!E204</f>
        <v>44.306100000000001</v>
      </c>
      <c r="G42" s="676">
        <f>'12-18л. МЕНЮ '!E257</f>
        <v>69.975999999999999</v>
      </c>
      <c r="H42" s="676">
        <f>'12-18л. МЕНЮ '!E312</f>
        <v>43.868000000000002</v>
      </c>
      <c r="I42" s="676">
        <f>'12-18л. МЕНЮ '!E364</f>
        <v>65.132000000000005</v>
      </c>
      <c r="J42" s="676">
        <f>'12-18л. МЕНЮ '!E425</f>
        <v>46.524000000000008</v>
      </c>
      <c r="K42" s="676">
        <f>'12-18л. МЕНЮ '!E478</f>
        <v>43.178900000000006</v>
      </c>
      <c r="L42" s="676">
        <f>'12-18л. МЕНЮ '!E533</f>
        <v>52.645600000000002</v>
      </c>
      <c r="M42" s="2543">
        <f>'12-18л. МЕНЮ '!E586</f>
        <v>59.855000000000004</v>
      </c>
      <c r="N42" s="2674">
        <f t="shared" si="0"/>
        <v>539.11149999999998</v>
      </c>
      <c r="O42" s="1751">
        <f t="shared" si="1"/>
        <v>-2.3348731884058083</v>
      </c>
      <c r="P42" s="1477">
        <f t="shared" si="2"/>
        <v>552</v>
      </c>
      <c r="Q42" s="1475">
        <v>92</v>
      </c>
      <c r="R42" s="4"/>
      <c r="S42" s="105"/>
      <c r="T42" s="105"/>
      <c r="U42" s="105"/>
      <c r="V42" s="665"/>
      <c r="W42" s="127"/>
      <c r="X42" s="121"/>
      <c r="Y42" s="647"/>
      <c r="Z42" s="105"/>
      <c r="AA42" s="1397"/>
      <c r="AD42" s="105"/>
      <c r="AE42" s="105"/>
      <c r="AF42" s="105"/>
      <c r="AG42" s="105"/>
      <c r="AH42" s="105"/>
      <c r="AI42" s="105"/>
    </row>
    <row r="43" spans="1:35" ht="12.75" customHeight="1">
      <c r="A43" s="495">
        <v>34</v>
      </c>
      <c r="B43" s="253" t="s">
        <v>56</v>
      </c>
      <c r="C43" s="2525">
        <v>229.8</v>
      </c>
      <c r="D43" s="2544">
        <f>'12-18л. МЕНЮ '!F96</f>
        <v>222.45799999999997</v>
      </c>
      <c r="E43" s="676">
        <f>'12-18л. МЕНЮ '!F149</f>
        <v>191.41370000000001</v>
      </c>
      <c r="F43" s="676">
        <f>'12-18л. МЕНЮ '!F204</f>
        <v>224.99700000000001</v>
      </c>
      <c r="G43" s="676">
        <f>'12-18л. МЕНЮ '!F257</f>
        <v>180.49700000000001</v>
      </c>
      <c r="H43" s="676">
        <f>'12-18л. МЕНЮ '!F312</f>
        <v>227.53199999999998</v>
      </c>
      <c r="I43" s="676">
        <f>'12-18л. МЕНЮ '!F364</f>
        <v>192.5257</v>
      </c>
      <c r="J43" s="676">
        <f>'12-18л. МЕНЮ '!F425</f>
        <v>219.40269999999998</v>
      </c>
      <c r="K43" s="676">
        <f>'12-18л. МЕНЮ '!F478</f>
        <v>230.05369999999999</v>
      </c>
      <c r="L43" s="676">
        <f>'12-18л. МЕНЮ '!F533</f>
        <v>233.06890000000004</v>
      </c>
      <c r="M43" s="2543">
        <f>'12-18л. МЕНЮ '!F586</f>
        <v>219.14769999999999</v>
      </c>
      <c r="N43" s="2674">
        <f t="shared" si="0"/>
        <v>2141.0963999999994</v>
      </c>
      <c r="O43" s="1751">
        <f t="shared" si="1"/>
        <v>-6.8278328981723462</v>
      </c>
      <c r="P43" s="1477">
        <f t="shared" si="2"/>
        <v>2298</v>
      </c>
      <c r="Q43" s="1475">
        <v>383</v>
      </c>
      <c r="R43" s="4"/>
      <c r="S43" s="105"/>
      <c r="T43" s="105"/>
      <c r="U43" s="105"/>
      <c r="V43" s="665"/>
      <c r="W43" s="127"/>
      <c r="X43" s="121"/>
      <c r="Y43" s="647"/>
      <c r="Z43" s="105"/>
      <c r="AA43" s="1397"/>
      <c r="AD43" s="105"/>
      <c r="AE43" s="105"/>
      <c r="AF43" s="105"/>
      <c r="AG43" s="105"/>
      <c r="AH43" s="105"/>
      <c r="AI43" s="105"/>
    </row>
    <row r="44" spans="1:35" ht="12" customHeight="1" thickBot="1">
      <c r="A44" s="516">
        <v>35</v>
      </c>
      <c r="B44" s="517" t="s">
        <v>57</v>
      </c>
      <c r="C44" s="2530">
        <v>1632</v>
      </c>
      <c r="D44" s="2545">
        <f>'12-18л. МЕНЮ '!G96</f>
        <v>1591.31</v>
      </c>
      <c r="E44" s="679">
        <f>'12-18л. МЕНЮ '!G149</f>
        <v>1627.9360000000001</v>
      </c>
      <c r="F44" s="2703">
        <f>'12-18л. МЕНЮ '!G204</f>
        <v>1539.8070000000002</v>
      </c>
      <c r="G44" s="679">
        <f>'12-18л. МЕНЮ '!G257</f>
        <v>1645.268</v>
      </c>
      <c r="H44" s="679">
        <f>'12-18л. МЕНЮ '!G312</f>
        <v>1649.8960000000002</v>
      </c>
      <c r="I44" s="679">
        <f>'12-18л. МЕНЮ '!G364</f>
        <v>1642.6190000000001</v>
      </c>
      <c r="J44" s="680">
        <f>'12-18л. МЕНЮ '!G425</f>
        <v>1528.8406</v>
      </c>
      <c r="K44" s="679">
        <f>'12-18л. МЕНЮ '!G478</f>
        <v>1517.1570000000002</v>
      </c>
      <c r="L44" s="2703">
        <f>'12-18л. МЕНЮ '!G533</f>
        <v>1617.4480000000003</v>
      </c>
      <c r="M44" s="2546">
        <f>'12-18л. МЕНЮ '!G586</f>
        <v>1630.049</v>
      </c>
      <c r="N44" s="2678">
        <f t="shared" si="0"/>
        <v>15990.330600000001</v>
      </c>
      <c r="O44" s="1752">
        <f t="shared" si="1"/>
        <v>-2.0200330882352944</v>
      </c>
      <c r="P44" s="1478">
        <f t="shared" si="2"/>
        <v>16320</v>
      </c>
      <c r="Q44" s="1476">
        <v>2720</v>
      </c>
      <c r="R44" s="4"/>
      <c r="S44" s="105"/>
      <c r="T44" s="105"/>
      <c r="U44" s="105"/>
      <c r="V44" s="665"/>
      <c r="W44" s="127"/>
      <c r="X44" s="666"/>
      <c r="Y44" s="647"/>
      <c r="Z44" s="105"/>
      <c r="AA44" s="1397"/>
      <c r="AD44" s="105"/>
      <c r="AE44" s="105"/>
      <c r="AF44" s="105"/>
      <c r="AG44" s="105"/>
      <c r="AH44" s="105"/>
      <c r="AI44" s="105"/>
    </row>
    <row r="47" spans="1:35" ht="13.5" customHeight="1"/>
    <row r="48" spans="1:35" ht="12.75" customHeight="1"/>
    <row r="49" spans="1:17" ht="12.75" customHeight="1"/>
    <row r="50" spans="1:17" ht="11.25" customHeight="1"/>
    <row r="51" spans="1:17" ht="11.25" customHeight="1"/>
    <row r="52" spans="1:17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7">
      <c r="B53" s="10"/>
      <c r="C53" s="114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7">
      <c r="B54" s="10"/>
      <c r="C54" s="114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7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7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7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9" spans="1:17">
      <c r="A59" t="s">
        <v>271</v>
      </c>
    </row>
    <row r="60" spans="1:17">
      <c r="A60" t="s">
        <v>272</v>
      </c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</row>
    <row r="61" spans="1:17">
      <c r="A61" t="s">
        <v>273</v>
      </c>
      <c r="N61" s="287"/>
      <c r="O61" s="287"/>
    </row>
    <row r="62" spans="1:1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287"/>
      <c r="Q62" s="287"/>
    </row>
    <row r="63" spans="1:17">
      <c r="A63" s="1" t="s">
        <v>274</v>
      </c>
    </row>
    <row r="64" spans="1:17">
      <c r="A64" t="s">
        <v>275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287"/>
      <c r="Q65" s="287"/>
    </row>
    <row r="67" spans="1:17" ht="13.5" customHeight="1"/>
    <row r="69" spans="1:17" ht="13.5" customHeight="1"/>
    <row r="70" spans="1:17" ht="12" customHeight="1"/>
    <row r="72" spans="1:17" ht="12.75" customHeight="1"/>
    <row r="74" spans="1:17" ht="12.75" customHeight="1"/>
    <row r="76" spans="1:17" ht="12.75" customHeight="1"/>
    <row r="78" spans="1:17" ht="12.75" customHeight="1"/>
    <row r="79" spans="1:17" hidden="1"/>
    <row r="103" ht="12.75" customHeight="1"/>
    <row r="104" ht="13.5" customHeight="1"/>
    <row r="105" ht="12.75" customHeight="1"/>
    <row r="109" ht="12.75" customHeight="1"/>
    <row r="110" ht="12.75" customHeight="1"/>
    <row r="111" ht="11.25" customHeight="1"/>
    <row r="112" ht="12.75" customHeight="1"/>
    <row r="113" ht="13.5" customHeight="1"/>
    <row r="114" ht="14.25" customHeight="1"/>
    <row r="116" ht="14.25" customHeight="1"/>
    <row r="118" ht="11.25" customHeight="1"/>
    <row r="121" hidden="1"/>
    <row r="126" ht="11.25" customHeight="1"/>
    <row r="127" ht="12.75" customHeight="1"/>
    <row r="128" ht="11.25" customHeight="1"/>
    <row r="129" spans="1:35">
      <c r="A129" s="216"/>
      <c r="B129" s="105"/>
      <c r="C129" s="216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213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</row>
    <row r="130" spans="1:35">
      <c r="A130" s="105"/>
      <c r="B130" s="127"/>
      <c r="C130" s="393"/>
      <c r="D130" s="220"/>
      <c r="E130" s="220"/>
      <c r="F130" s="220"/>
      <c r="G130" s="220"/>
      <c r="H130" s="220"/>
      <c r="I130" s="220"/>
      <c r="J130" s="220"/>
      <c r="K130" s="220"/>
      <c r="L130" s="127"/>
      <c r="M130" s="127"/>
      <c r="N130" s="97"/>
      <c r="O130" s="97"/>
      <c r="P130" s="127"/>
      <c r="Q130" s="393"/>
      <c r="R130" s="105"/>
      <c r="S130" s="393"/>
      <c r="T130" s="127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</row>
    <row r="131" spans="1:35">
      <c r="A131" s="105"/>
      <c r="B131" s="127"/>
      <c r="C131" s="97"/>
      <c r="D131" s="640"/>
      <c r="E131" s="220"/>
      <c r="F131" s="220"/>
      <c r="G131" s="220"/>
      <c r="H131" s="220"/>
      <c r="I131" s="220"/>
      <c r="J131" s="220"/>
      <c r="K131" s="220"/>
      <c r="L131" s="127"/>
      <c r="M131" s="127"/>
      <c r="N131" s="97"/>
      <c r="O131" s="97"/>
      <c r="P131" s="127"/>
      <c r="Q131" s="393"/>
      <c r="R131" s="105"/>
      <c r="S131" s="393"/>
      <c r="T131" s="127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</row>
    <row r="132" spans="1:35">
      <c r="A132" s="105"/>
      <c r="B132" s="393"/>
      <c r="C132" s="393"/>
      <c r="D132" s="220"/>
      <c r="E132" s="220"/>
      <c r="F132" s="220"/>
      <c r="G132" s="220"/>
      <c r="H132" s="105"/>
      <c r="I132" s="105"/>
      <c r="J132" s="220"/>
      <c r="K132" s="103"/>
      <c r="L132" s="127"/>
      <c r="M132" s="127"/>
      <c r="N132" s="97"/>
      <c r="O132" s="97"/>
      <c r="P132" s="393"/>
      <c r="Q132" s="393"/>
      <c r="R132" s="105"/>
      <c r="S132" s="393"/>
      <c r="T132" s="127"/>
      <c r="U132" s="105"/>
      <c r="V132" s="105"/>
      <c r="W132" s="105"/>
      <c r="X132" s="105"/>
      <c r="Y132" s="105"/>
      <c r="Z132" s="105"/>
      <c r="AA132" s="641"/>
      <c r="AB132" s="105"/>
      <c r="AC132" s="105"/>
      <c r="AD132" s="105"/>
      <c r="AE132" s="105"/>
      <c r="AF132" s="105"/>
      <c r="AG132" s="105"/>
      <c r="AH132" s="105"/>
      <c r="AI132" s="105"/>
    </row>
    <row r="133" spans="1:35">
      <c r="A133" s="105"/>
      <c r="B133" s="127"/>
      <c r="C133" s="127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97"/>
      <c r="O133" s="97"/>
      <c r="P133" s="393"/>
      <c r="Q133" s="393"/>
      <c r="R133" s="105"/>
      <c r="S133" s="393"/>
      <c r="T133" s="127"/>
      <c r="U133" s="105"/>
      <c r="V133" s="105"/>
      <c r="W133" s="105"/>
      <c r="X133" s="105"/>
      <c r="Y133" s="361"/>
      <c r="Z133" s="105"/>
      <c r="AA133" s="641"/>
      <c r="AB133" s="105"/>
      <c r="AC133" s="105"/>
      <c r="AD133" s="105"/>
      <c r="AE133" s="105"/>
      <c r="AF133" s="105"/>
      <c r="AG133" s="105"/>
      <c r="AH133" s="105"/>
      <c r="AI133" s="105"/>
    </row>
    <row r="134" spans="1:35">
      <c r="A134" s="105"/>
      <c r="B134" s="393"/>
      <c r="C134" s="105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97"/>
      <c r="O134" s="97"/>
      <c r="P134" s="127"/>
      <c r="Q134" s="393"/>
      <c r="R134" s="105"/>
      <c r="S134" s="393"/>
      <c r="T134" s="127"/>
      <c r="U134" s="105"/>
      <c r="V134" s="105"/>
      <c r="W134" s="105"/>
      <c r="X134" s="105"/>
      <c r="Y134" s="361"/>
      <c r="Z134" s="105"/>
      <c r="AA134" s="642"/>
      <c r="AB134" s="105"/>
      <c r="AC134" s="105"/>
      <c r="AD134" s="105"/>
      <c r="AE134" s="105"/>
      <c r="AF134" s="105"/>
      <c r="AG134" s="105"/>
      <c r="AH134" s="105"/>
      <c r="AI134" s="105"/>
    </row>
    <row r="135" spans="1:35">
      <c r="A135" s="105"/>
      <c r="B135" s="127"/>
      <c r="C135" s="220"/>
      <c r="D135" s="127"/>
      <c r="E135" s="127"/>
      <c r="F135" s="127"/>
      <c r="G135" s="127"/>
      <c r="H135" s="100"/>
      <c r="I135" s="127"/>
      <c r="J135" s="127"/>
      <c r="K135" s="127"/>
      <c r="L135" s="127"/>
      <c r="M135" s="100"/>
      <c r="N135" s="97"/>
      <c r="O135" s="97"/>
      <c r="P135" s="220"/>
      <c r="Q135" s="393"/>
      <c r="R135" s="127"/>
      <c r="S135" s="393"/>
      <c r="T135" s="127"/>
      <c r="U135" s="105"/>
      <c r="V135" s="294"/>
      <c r="W135" s="393"/>
      <c r="X135" s="163"/>
      <c r="Y135" s="643"/>
      <c r="Z135" s="105"/>
      <c r="AA135" s="642"/>
      <c r="AB135" s="105"/>
      <c r="AC135" s="105"/>
      <c r="AD135" s="105"/>
      <c r="AE135" s="105"/>
      <c r="AF135" s="105"/>
      <c r="AG135" s="105"/>
      <c r="AH135" s="105"/>
      <c r="AI135" s="105"/>
    </row>
    <row r="136" spans="1:35">
      <c r="A136" s="163"/>
      <c r="B136" s="127"/>
      <c r="C136" s="644"/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4"/>
      <c r="O136" s="393"/>
      <c r="P136" s="393"/>
      <c r="Q136" s="105"/>
      <c r="R136" s="534"/>
      <c r="S136" s="105"/>
      <c r="T136" s="105"/>
      <c r="U136" s="105"/>
      <c r="V136" s="646"/>
      <c r="W136" s="127"/>
      <c r="X136" s="121"/>
      <c r="Y136" s="647"/>
      <c r="Z136" s="105"/>
      <c r="AA136" s="648"/>
      <c r="AB136" s="105"/>
      <c r="AC136" s="105"/>
      <c r="AD136" s="105"/>
      <c r="AE136" s="105"/>
      <c r="AF136" s="105"/>
      <c r="AG136" s="105"/>
      <c r="AH136" s="105"/>
      <c r="AI136" s="105"/>
    </row>
    <row r="137" spans="1:35">
      <c r="A137" s="163"/>
      <c r="B137" s="127"/>
      <c r="C137" s="644"/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9"/>
      <c r="O137" s="650"/>
      <c r="P137" s="393"/>
      <c r="Q137" s="105"/>
      <c r="R137" s="105"/>
      <c r="S137" s="105"/>
      <c r="T137" s="105"/>
      <c r="U137" s="105"/>
      <c r="V137" s="646"/>
      <c r="W137" s="127"/>
      <c r="X137" s="121"/>
      <c r="Y137" s="647"/>
      <c r="Z137" s="105"/>
      <c r="AA137" s="648"/>
      <c r="AB137" s="105"/>
      <c r="AC137" s="105"/>
      <c r="AD137" s="105"/>
      <c r="AE137" s="105"/>
      <c r="AF137" s="105"/>
      <c r="AG137" s="105"/>
      <c r="AH137" s="105"/>
      <c r="AI137" s="105"/>
    </row>
    <row r="138" spans="1:35">
      <c r="A138" s="163"/>
      <c r="B138" s="127"/>
      <c r="C138" s="644"/>
      <c r="D138" s="645"/>
      <c r="E138" s="645"/>
      <c r="F138" s="645"/>
      <c r="G138" s="660"/>
      <c r="H138" s="645"/>
      <c r="I138" s="645"/>
      <c r="J138" s="660"/>
      <c r="K138" s="645"/>
      <c r="L138" s="645"/>
      <c r="M138" s="645"/>
      <c r="N138" s="644"/>
      <c r="O138" s="650"/>
      <c r="P138" s="393"/>
      <c r="Q138" s="105"/>
      <c r="R138" s="105"/>
      <c r="S138" s="105"/>
      <c r="T138" s="105"/>
      <c r="U138" s="105"/>
      <c r="V138" s="646"/>
      <c r="W138" s="127"/>
      <c r="X138" s="121"/>
      <c r="Y138" s="647"/>
      <c r="Z138" s="105"/>
      <c r="AA138" s="651"/>
      <c r="AB138" s="105"/>
      <c r="AC138" s="105"/>
      <c r="AD138" s="105"/>
      <c r="AE138" s="105"/>
      <c r="AF138" s="105"/>
      <c r="AG138" s="105"/>
      <c r="AH138" s="105"/>
      <c r="AI138" s="105"/>
    </row>
    <row r="139" spans="1:35">
      <c r="A139" s="163"/>
      <c r="B139" s="127"/>
      <c r="C139" s="644"/>
      <c r="D139" s="645"/>
      <c r="E139" s="645"/>
      <c r="F139" s="645"/>
      <c r="G139" s="645"/>
      <c r="H139" s="645"/>
      <c r="I139" s="645"/>
      <c r="J139" s="645"/>
      <c r="K139" s="645"/>
      <c r="L139" s="645"/>
      <c r="M139" s="660"/>
      <c r="N139" s="652"/>
      <c r="O139" s="650"/>
      <c r="P139" s="393"/>
      <c r="Q139" s="105"/>
      <c r="R139" s="105"/>
      <c r="S139" s="105"/>
      <c r="T139" s="105"/>
      <c r="U139" s="105"/>
      <c r="V139" s="646"/>
      <c r="W139" s="127"/>
      <c r="X139" s="121"/>
      <c r="Y139" s="647"/>
      <c r="Z139" s="105"/>
      <c r="AA139" s="648"/>
      <c r="AB139" s="105"/>
      <c r="AC139" s="105"/>
      <c r="AD139" s="105"/>
      <c r="AE139" s="105"/>
      <c r="AF139" s="105"/>
      <c r="AG139" s="105"/>
      <c r="AH139" s="105"/>
      <c r="AI139" s="105"/>
    </row>
    <row r="140" spans="1:35">
      <c r="A140" s="163"/>
      <c r="B140" s="127"/>
      <c r="C140" s="644"/>
      <c r="D140" s="645"/>
      <c r="E140" s="645"/>
      <c r="F140" s="645"/>
      <c r="G140" s="645"/>
      <c r="H140" s="645"/>
      <c r="I140" s="645"/>
      <c r="J140" s="645"/>
      <c r="K140" s="645"/>
      <c r="L140" s="645"/>
      <c r="M140" s="645"/>
      <c r="N140" s="644"/>
      <c r="O140" s="650"/>
      <c r="P140" s="393"/>
      <c r="Q140" s="105"/>
      <c r="R140" s="105"/>
      <c r="S140" s="105"/>
      <c r="T140" s="105"/>
      <c r="U140" s="105"/>
      <c r="V140" s="646"/>
      <c r="W140" s="127"/>
      <c r="X140" s="121"/>
      <c r="Y140" s="647"/>
      <c r="Z140" s="105"/>
      <c r="AA140" s="653"/>
      <c r="AB140" s="105"/>
      <c r="AC140" s="105"/>
      <c r="AD140" s="105"/>
      <c r="AE140" s="105"/>
      <c r="AF140" s="105"/>
      <c r="AG140" s="105"/>
      <c r="AH140" s="105"/>
      <c r="AI140" s="105"/>
    </row>
    <row r="141" spans="1:35">
      <c r="A141" s="163"/>
      <c r="B141" s="127"/>
      <c r="C141" s="644"/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4"/>
      <c r="O141" s="650"/>
      <c r="P141" s="393"/>
      <c r="Q141" s="105"/>
      <c r="R141" s="105"/>
      <c r="S141" s="105"/>
      <c r="T141" s="105"/>
      <c r="U141" s="105"/>
      <c r="V141" s="646"/>
      <c r="W141" s="127"/>
      <c r="X141" s="121"/>
      <c r="Y141" s="647"/>
      <c r="Z141" s="105"/>
      <c r="AA141" s="651"/>
      <c r="AB141" s="105"/>
      <c r="AC141" s="105"/>
      <c r="AD141" s="105"/>
      <c r="AE141" s="105"/>
      <c r="AF141" s="105"/>
      <c r="AG141" s="105"/>
      <c r="AH141" s="105"/>
      <c r="AI141" s="105"/>
    </row>
    <row r="142" spans="1:35">
      <c r="A142" s="163"/>
      <c r="B142" s="127"/>
      <c r="C142" s="644"/>
      <c r="D142" s="645"/>
      <c r="E142" s="645"/>
      <c r="F142" s="97"/>
      <c r="G142" s="655"/>
      <c r="H142" s="660"/>
      <c r="I142" s="645"/>
      <c r="J142" s="645"/>
      <c r="K142" s="645"/>
      <c r="L142" s="645"/>
      <c r="M142" s="645"/>
      <c r="N142" s="654"/>
      <c r="O142" s="650"/>
      <c r="P142" s="393"/>
      <c r="Q142" s="105"/>
      <c r="R142" s="105"/>
      <c r="S142" s="105"/>
      <c r="T142" s="105"/>
      <c r="U142" s="105"/>
      <c r="V142" s="646"/>
      <c r="W142" s="127"/>
      <c r="X142" s="121"/>
      <c r="Y142" s="647"/>
      <c r="Z142" s="105"/>
      <c r="AA142" s="653"/>
      <c r="AB142" s="105"/>
      <c r="AC142" s="105"/>
      <c r="AD142" s="105"/>
      <c r="AE142" s="105"/>
      <c r="AF142" s="105"/>
      <c r="AG142" s="105"/>
      <c r="AH142" s="105"/>
      <c r="AI142" s="105"/>
    </row>
    <row r="143" spans="1:35">
      <c r="A143" s="163"/>
      <c r="B143" s="127"/>
      <c r="C143" s="644"/>
      <c r="D143" s="531"/>
      <c r="E143" s="645"/>
      <c r="F143" s="645"/>
      <c r="G143" s="645"/>
      <c r="H143" s="645"/>
      <c r="I143" s="645"/>
      <c r="J143" s="645"/>
      <c r="K143" s="645"/>
      <c r="L143" s="645"/>
      <c r="M143" s="645"/>
      <c r="N143" s="644"/>
      <c r="O143" s="650"/>
      <c r="P143" s="393"/>
      <c r="Q143" s="105"/>
      <c r="R143" s="105"/>
      <c r="S143" s="105"/>
      <c r="T143" s="105"/>
      <c r="U143" s="105"/>
      <c r="V143" s="646"/>
      <c r="W143" s="127"/>
      <c r="X143" s="121"/>
      <c r="Y143" s="647"/>
      <c r="Z143" s="105"/>
      <c r="AA143" s="648"/>
      <c r="AB143" s="105"/>
      <c r="AC143" s="105"/>
      <c r="AD143" s="105"/>
      <c r="AE143" s="105"/>
      <c r="AF143" s="105"/>
      <c r="AG143" s="105"/>
      <c r="AH143" s="105"/>
      <c r="AI143" s="105"/>
    </row>
    <row r="144" spans="1:35">
      <c r="A144" s="163"/>
      <c r="B144" s="127"/>
      <c r="C144" s="644"/>
      <c r="D144" s="531"/>
      <c r="E144" s="645"/>
      <c r="F144" s="645"/>
      <c r="G144" s="645"/>
      <c r="H144" s="645"/>
      <c r="I144" s="645"/>
      <c r="J144" s="645"/>
      <c r="K144" s="645"/>
      <c r="L144" s="645"/>
      <c r="M144" s="645"/>
      <c r="N144" s="644"/>
      <c r="O144" s="650"/>
      <c r="P144" s="393"/>
      <c r="Q144" s="105"/>
      <c r="R144" s="105"/>
      <c r="S144" s="105"/>
      <c r="T144" s="105"/>
      <c r="U144" s="105"/>
      <c r="V144" s="646"/>
      <c r="W144" s="127"/>
      <c r="X144" s="121"/>
      <c r="Y144" s="647"/>
      <c r="Z144" s="105"/>
      <c r="AA144" s="648"/>
      <c r="AB144" s="105"/>
      <c r="AC144" s="105"/>
      <c r="AD144" s="105"/>
      <c r="AE144" s="105"/>
      <c r="AF144" s="105"/>
      <c r="AG144" s="105"/>
      <c r="AH144" s="105"/>
      <c r="AI144" s="105"/>
    </row>
    <row r="145" spans="1:35">
      <c r="A145" s="163"/>
      <c r="B145" s="127"/>
      <c r="C145" s="644"/>
      <c r="D145" s="531"/>
      <c r="E145" s="645"/>
      <c r="F145" s="645"/>
      <c r="G145" s="645"/>
      <c r="H145" s="645"/>
      <c r="I145" s="645"/>
      <c r="J145" s="645"/>
      <c r="K145" s="645"/>
      <c r="L145" s="645"/>
      <c r="M145" s="645"/>
      <c r="N145" s="644"/>
      <c r="O145" s="650"/>
      <c r="P145" s="393"/>
      <c r="Q145" s="105"/>
      <c r="R145" s="105"/>
      <c r="S145" s="105"/>
      <c r="T145" s="105"/>
      <c r="U145" s="105"/>
      <c r="V145" s="646"/>
      <c r="W145" s="127"/>
      <c r="X145" s="121"/>
      <c r="Y145" s="647"/>
      <c r="Z145" s="105"/>
      <c r="AA145" s="648"/>
      <c r="AB145" s="105"/>
      <c r="AC145" s="105"/>
      <c r="AD145" s="105"/>
      <c r="AE145" s="105"/>
      <c r="AF145" s="105"/>
      <c r="AG145" s="105"/>
      <c r="AH145" s="105"/>
      <c r="AI145" s="105"/>
    </row>
    <row r="146" spans="1:35">
      <c r="A146" s="163"/>
      <c r="B146" s="127"/>
      <c r="C146" s="644"/>
      <c r="D146" s="531"/>
      <c r="E146" s="645"/>
      <c r="F146" s="645"/>
      <c r="G146" s="645"/>
      <c r="H146" s="645"/>
      <c r="I146" s="645"/>
      <c r="J146" s="645"/>
      <c r="K146" s="645"/>
      <c r="L146" s="645"/>
      <c r="M146" s="645"/>
      <c r="N146" s="644"/>
      <c r="O146" s="650"/>
      <c r="P146" s="393"/>
      <c r="Q146" s="105"/>
      <c r="R146" s="105"/>
      <c r="S146" s="105"/>
      <c r="T146" s="105"/>
      <c r="U146" s="105"/>
      <c r="V146" s="646"/>
      <c r="W146" s="127"/>
      <c r="X146" s="121"/>
      <c r="Y146" s="647"/>
      <c r="Z146" s="105"/>
      <c r="AA146" s="648"/>
      <c r="AB146" s="105"/>
      <c r="AC146" s="105"/>
      <c r="AD146" s="105"/>
      <c r="AE146" s="105"/>
      <c r="AF146" s="105"/>
      <c r="AG146" s="105"/>
      <c r="AH146" s="105"/>
      <c r="AI146" s="105"/>
    </row>
    <row r="147" spans="1:35">
      <c r="A147" s="163"/>
      <c r="B147" s="127"/>
      <c r="C147" s="644"/>
      <c r="D147" s="531"/>
      <c r="E147" s="645"/>
      <c r="F147" s="645"/>
      <c r="G147" s="645"/>
      <c r="H147" s="645"/>
      <c r="I147" s="645"/>
      <c r="J147" s="645"/>
      <c r="K147" s="645"/>
      <c r="L147" s="645"/>
      <c r="M147" s="645"/>
      <c r="N147" s="644"/>
      <c r="O147" s="650"/>
      <c r="P147" s="393"/>
      <c r="Q147" s="105"/>
      <c r="R147" s="105"/>
      <c r="S147" s="105"/>
      <c r="T147" s="105"/>
      <c r="U147" s="105"/>
      <c r="V147" s="646"/>
      <c r="W147" s="127"/>
      <c r="X147" s="121"/>
      <c r="Y147" s="647"/>
      <c r="Z147" s="105"/>
      <c r="AA147" s="648"/>
      <c r="AB147" s="105"/>
      <c r="AC147" s="105"/>
      <c r="AD147" s="105"/>
      <c r="AE147" s="105"/>
      <c r="AF147" s="105"/>
      <c r="AG147" s="105"/>
      <c r="AH147" s="105"/>
      <c r="AI147" s="105"/>
    </row>
    <row r="148" spans="1:35">
      <c r="A148" s="163"/>
      <c r="B148" s="127"/>
      <c r="C148" s="644"/>
      <c r="D148" s="531"/>
      <c r="E148" s="645"/>
      <c r="F148" s="645"/>
      <c r="G148" s="645"/>
      <c r="H148" s="645"/>
      <c r="I148" s="645"/>
      <c r="J148" s="645"/>
      <c r="K148" s="645"/>
      <c r="L148" s="645"/>
      <c r="M148" s="645"/>
      <c r="N148" s="644"/>
      <c r="O148" s="650"/>
      <c r="P148" s="393"/>
      <c r="Q148" s="105"/>
      <c r="R148" s="105"/>
      <c r="S148" s="105"/>
      <c r="T148" s="105"/>
      <c r="U148" s="105"/>
      <c r="V148" s="646"/>
      <c r="W148" s="127"/>
      <c r="X148" s="121"/>
      <c r="Y148" s="647"/>
      <c r="Z148" s="105"/>
      <c r="AA148" s="648"/>
      <c r="AB148" s="105"/>
      <c r="AC148" s="105"/>
      <c r="AD148" s="105"/>
      <c r="AE148" s="105"/>
      <c r="AF148" s="105"/>
      <c r="AG148" s="105"/>
      <c r="AH148" s="105"/>
      <c r="AI148" s="105"/>
    </row>
    <row r="149" spans="1:35" ht="13.5" customHeight="1">
      <c r="A149" s="163"/>
      <c r="B149" s="127"/>
      <c r="C149" s="644"/>
      <c r="D149" s="531"/>
      <c r="E149" s="645"/>
      <c r="F149" s="645"/>
      <c r="G149" s="645"/>
      <c r="H149" s="645"/>
      <c r="I149" s="645"/>
      <c r="J149" s="645"/>
      <c r="K149" s="645"/>
      <c r="L149" s="645"/>
      <c r="M149" s="645"/>
      <c r="N149" s="644"/>
      <c r="O149" s="650"/>
      <c r="P149" s="393"/>
      <c r="Q149" s="105"/>
      <c r="R149" s="105"/>
      <c r="S149" s="105"/>
      <c r="T149" s="105"/>
      <c r="U149" s="105"/>
      <c r="V149" s="646"/>
      <c r="W149" s="127"/>
      <c r="X149" s="121"/>
      <c r="Y149" s="647"/>
      <c r="Z149" s="105"/>
      <c r="AA149" s="648"/>
      <c r="AB149" s="105"/>
      <c r="AC149" s="105"/>
      <c r="AD149" s="105"/>
      <c r="AE149" s="105"/>
      <c r="AF149" s="105"/>
      <c r="AG149" s="105"/>
      <c r="AH149" s="105"/>
      <c r="AI149" s="105"/>
    </row>
    <row r="150" spans="1:35">
      <c r="A150" s="163"/>
      <c r="B150" s="127"/>
      <c r="C150" s="644"/>
      <c r="D150" s="531"/>
      <c r="E150" s="645"/>
      <c r="F150" s="645"/>
      <c r="G150" s="645"/>
      <c r="H150" s="645"/>
      <c r="I150" s="645"/>
      <c r="J150" s="645"/>
      <c r="K150" s="645"/>
      <c r="L150" s="645"/>
      <c r="M150" s="645"/>
      <c r="N150" s="644"/>
      <c r="O150" s="650"/>
      <c r="P150" s="393"/>
      <c r="Q150" s="105"/>
      <c r="R150" s="105"/>
      <c r="S150" s="105"/>
      <c r="T150" s="105"/>
      <c r="U150" s="105"/>
      <c r="V150" s="646"/>
      <c r="W150" s="127"/>
      <c r="X150" s="121"/>
      <c r="Y150" s="647"/>
      <c r="Z150" s="105"/>
      <c r="AA150" s="651"/>
      <c r="AB150" s="105"/>
      <c r="AC150" s="105"/>
      <c r="AD150" s="105"/>
      <c r="AE150" s="105"/>
      <c r="AF150" s="105"/>
      <c r="AG150" s="105"/>
      <c r="AH150" s="105"/>
      <c r="AI150" s="105"/>
    </row>
    <row r="151" spans="1:35" ht="12.75" customHeight="1">
      <c r="A151" s="163"/>
      <c r="B151" s="127"/>
      <c r="C151" s="644"/>
      <c r="D151" s="531"/>
      <c r="E151" s="655"/>
      <c r="F151" s="656"/>
      <c r="G151" s="645"/>
      <c r="H151" s="645"/>
      <c r="I151" s="645"/>
      <c r="J151" s="645"/>
      <c r="K151" s="655"/>
      <c r="L151" s="655"/>
      <c r="M151" s="645"/>
      <c r="N151" s="649"/>
      <c r="O151" s="650"/>
      <c r="P151" s="393"/>
      <c r="Q151" s="105"/>
      <c r="R151" s="105"/>
      <c r="S151" s="105"/>
      <c r="T151" s="105"/>
      <c r="U151" s="105"/>
      <c r="V151" s="646"/>
      <c r="W151" s="127"/>
      <c r="X151" s="121"/>
      <c r="Y151" s="647"/>
      <c r="Z151" s="105"/>
      <c r="AA151" s="657"/>
      <c r="AB151" s="105"/>
      <c r="AC151" s="105"/>
      <c r="AD151" s="105"/>
      <c r="AE151" s="105"/>
      <c r="AF151" s="105"/>
      <c r="AG151" s="105"/>
      <c r="AH151" s="105"/>
      <c r="AI151" s="105"/>
    </row>
    <row r="152" spans="1:35">
      <c r="A152" s="163"/>
      <c r="B152" s="127"/>
      <c r="C152" s="644"/>
      <c r="D152" s="531"/>
      <c r="E152" s="655"/>
      <c r="F152" s="656"/>
      <c r="G152" s="645"/>
      <c r="H152" s="645"/>
      <c r="I152" s="645"/>
      <c r="J152" s="645"/>
      <c r="K152" s="655"/>
      <c r="L152" s="655"/>
      <c r="M152" s="645"/>
      <c r="N152" s="644"/>
      <c r="O152" s="650"/>
      <c r="P152" s="393"/>
      <c r="Q152" s="105"/>
      <c r="R152" s="105"/>
      <c r="S152" s="105"/>
      <c r="T152" s="105"/>
      <c r="U152" s="105"/>
      <c r="V152" s="646"/>
      <c r="W152" s="127"/>
      <c r="X152" s="121"/>
      <c r="Y152" s="647"/>
      <c r="Z152" s="105"/>
      <c r="AA152" s="648"/>
      <c r="AB152" s="105"/>
      <c r="AC152" s="105"/>
      <c r="AD152" s="105"/>
      <c r="AE152" s="105"/>
      <c r="AF152" s="105"/>
      <c r="AG152" s="105"/>
      <c r="AH152" s="105"/>
      <c r="AI152" s="105"/>
    </row>
    <row r="153" spans="1:35" ht="12.75" customHeight="1">
      <c r="A153" s="163"/>
      <c r="B153" s="127"/>
      <c r="C153" s="644"/>
      <c r="D153" s="531"/>
      <c r="E153" s="655"/>
      <c r="F153" s="656"/>
      <c r="G153" s="645"/>
      <c r="H153" s="645"/>
      <c r="I153" s="645"/>
      <c r="J153" s="645"/>
      <c r="K153" s="655"/>
      <c r="L153" s="655"/>
      <c r="M153" s="645"/>
      <c r="N153" s="644"/>
      <c r="O153" s="650"/>
      <c r="P153" s="393"/>
      <c r="Q153" s="105"/>
      <c r="R153" s="105"/>
      <c r="S153" s="105"/>
      <c r="T153" s="105"/>
      <c r="U153" s="105"/>
      <c r="V153" s="646"/>
      <c r="W153" s="127"/>
      <c r="X153" s="121"/>
      <c r="Y153" s="647"/>
      <c r="Z153" s="105"/>
      <c r="AA153" s="648"/>
      <c r="AB153" s="105"/>
      <c r="AC153" s="105"/>
      <c r="AD153" s="105"/>
      <c r="AE153" s="105"/>
      <c r="AF153" s="105"/>
      <c r="AG153" s="105"/>
      <c r="AH153" s="105"/>
      <c r="AI153" s="105"/>
    </row>
    <row r="154" spans="1:35">
      <c r="A154" s="163"/>
      <c r="B154" s="127"/>
      <c r="C154" s="644"/>
      <c r="D154" s="669"/>
      <c r="E154" s="655"/>
      <c r="F154" s="656"/>
      <c r="G154" s="645"/>
      <c r="H154" s="667"/>
      <c r="I154" s="645"/>
      <c r="J154" s="667"/>
      <c r="K154" s="660"/>
      <c r="L154" s="660"/>
      <c r="M154" s="645"/>
      <c r="N154" s="644"/>
      <c r="O154" s="650"/>
      <c r="P154" s="393"/>
      <c r="Q154" s="105"/>
      <c r="R154" s="105"/>
      <c r="S154" s="105"/>
      <c r="T154" s="105"/>
      <c r="U154" s="105"/>
      <c r="V154" s="646"/>
      <c r="W154" s="127"/>
      <c r="X154" s="121"/>
      <c r="Y154" s="647"/>
      <c r="Z154" s="105"/>
      <c r="AA154" s="653"/>
      <c r="AB154" s="105"/>
      <c r="AC154" s="105"/>
      <c r="AD154" s="105"/>
      <c r="AE154" s="105"/>
      <c r="AF154" s="105"/>
      <c r="AG154" s="105"/>
      <c r="AH154" s="105"/>
      <c r="AI154" s="105"/>
    </row>
    <row r="155" spans="1:35">
      <c r="A155" s="163"/>
      <c r="B155" s="127"/>
      <c r="C155" s="644"/>
      <c r="D155" s="531"/>
      <c r="E155" s="660"/>
      <c r="F155" s="656"/>
      <c r="G155" s="645"/>
      <c r="H155" s="645"/>
      <c r="I155" s="645"/>
      <c r="J155" s="645"/>
      <c r="K155" s="660"/>
      <c r="L155" s="660"/>
      <c r="M155" s="645"/>
      <c r="N155" s="644"/>
      <c r="O155" s="650"/>
      <c r="P155" s="393"/>
      <c r="Q155" s="105"/>
      <c r="R155" s="105"/>
      <c r="S155" s="105"/>
      <c r="T155" s="105"/>
      <c r="U155" s="105"/>
      <c r="V155" s="646"/>
      <c r="W155" s="127"/>
      <c r="X155" s="121"/>
      <c r="Y155" s="647"/>
      <c r="Z155" s="105"/>
      <c r="AA155" s="648"/>
      <c r="AB155" s="105"/>
      <c r="AC155" s="105"/>
      <c r="AD155" s="105"/>
      <c r="AE155" s="105"/>
      <c r="AF155" s="105"/>
      <c r="AG155" s="105"/>
      <c r="AH155" s="105"/>
      <c r="AI155" s="105"/>
    </row>
    <row r="156" spans="1:35">
      <c r="A156" s="163"/>
      <c r="B156" s="127"/>
      <c r="C156" s="644"/>
      <c r="D156" s="531"/>
      <c r="E156" s="655"/>
      <c r="F156" s="656"/>
      <c r="G156" s="645"/>
      <c r="H156" s="645"/>
      <c r="I156" s="645"/>
      <c r="J156" s="645"/>
      <c r="K156" s="660"/>
      <c r="L156" s="655"/>
      <c r="M156" s="645"/>
      <c r="N156" s="644"/>
      <c r="O156" s="650"/>
      <c r="P156" s="393"/>
      <c r="Q156" s="105"/>
      <c r="R156" s="105"/>
      <c r="S156" s="105"/>
      <c r="T156" s="105"/>
      <c r="U156" s="105"/>
      <c r="V156" s="646"/>
      <c r="W156" s="127"/>
      <c r="X156" s="121"/>
      <c r="Y156" s="647"/>
      <c r="Z156" s="105"/>
      <c r="AA156" s="648"/>
      <c r="AB156" s="105"/>
      <c r="AC156" s="105"/>
      <c r="AD156" s="105"/>
      <c r="AE156" s="105"/>
      <c r="AF156" s="105"/>
      <c r="AG156" s="105"/>
      <c r="AH156" s="105"/>
      <c r="AI156" s="105"/>
    </row>
    <row r="157" spans="1:35">
      <c r="A157" s="163"/>
      <c r="B157" s="127"/>
      <c r="C157" s="644"/>
      <c r="D157" s="531"/>
      <c r="E157" s="660"/>
      <c r="F157" s="656"/>
      <c r="G157" s="645"/>
      <c r="H157" s="645"/>
      <c r="I157" s="645"/>
      <c r="J157" s="645"/>
      <c r="K157" s="656"/>
      <c r="L157" s="656"/>
      <c r="M157" s="97"/>
      <c r="N157" s="644"/>
      <c r="O157" s="650"/>
      <c r="P157" s="393"/>
      <c r="Q157" s="105"/>
      <c r="R157" s="105"/>
      <c r="S157" s="105"/>
      <c r="T157" s="105"/>
      <c r="U157" s="105"/>
      <c r="V157" s="646"/>
      <c r="W157" s="127"/>
      <c r="X157" s="121"/>
      <c r="Y157" s="647"/>
      <c r="Z157" s="105"/>
      <c r="AA157" s="648"/>
      <c r="AB157" s="105"/>
      <c r="AC157" s="105"/>
      <c r="AD157" s="105"/>
      <c r="AE157" s="105"/>
      <c r="AF157" s="105"/>
      <c r="AG157" s="105"/>
      <c r="AH157" s="105"/>
      <c r="AI157" s="105"/>
    </row>
    <row r="158" spans="1:35">
      <c r="A158" s="163"/>
      <c r="B158" s="127"/>
      <c r="C158" s="644"/>
      <c r="D158" s="531"/>
      <c r="E158" s="660"/>
      <c r="F158" s="660"/>
      <c r="G158" s="645"/>
      <c r="H158" s="645"/>
      <c r="I158" s="645"/>
      <c r="J158" s="655"/>
      <c r="K158" s="667"/>
      <c r="L158" s="660"/>
      <c r="M158" s="656"/>
      <c r="N158" s="644"/>
      <c r="O158" s="650"/>
      <c r="P158" s="393"/>
      <c r="Q158" s="105"/>
      <c r="R158" s="105"/>
      <c r="S158" s="105"/>
      <c r="T158" s="105"/>
      <c r="U158" s="105"/>
      <c r="V158" s="646"/>
      <c r="W158" s="127"/>
      <c r="X158" s="121"/>
      <c r="Y158" s="647"/>
      <c r="Z158" s="105"/>
      <c r="AA158" s="648"/>
      <c r="AB158" s="105"/>
      <c r="AC158" s="105"/>
      <c r="AD158" s="105"/>
      <c r="AE158" s="105"/>
      <c r="AF158" s="105"/>
      <c r="AG158" s="105"/>
      <c r="AH158" s="105"/>
      <c r="AI158" s="105"/>
    </row>
    <row r="159" spans="1:35" ht="10.5" customHeight="1">
      <c r="A159" s="163"/>
      <c r="B159" s="127"/>
      <c r="C159" s="644"/>
      <c r="D159" s="531"/>
      <c r="E159" s="655"/>
      <c r="F159" s="656"/>
      <c r="G159" s="645"/>
      <c r="H159" s="645"/>
      <c r="I159" s="645"/>
      <c r="J159" s="645"/>
      <c r="K159" s="655"/>
      <c r="L159" s="655"/>
      <c r="M159" s="645"/>
      <c r="N159" s="644"/>
      <c r="O159" s="650"/>
      <c r="P159" s="393"/>
      <c r="Q159" s="105"/>
      <c r="R159" s="105"/>
      <c r="S159" s="105"/>
      <c r="T159" s="105"/>
      <c r="U159" s="105"/>
      <c r="V159" s="646"/>
      <c r="W159" s="127"/>
      <c r="X159" s="121"/>
      <c r="Y159" s="647"/>
      <c r="Z159" s="105"/>
      <c r="AA159" s="648"/>
      <c r="AB159" s="105"/>
      <c r="AC159" s="105"/>
      <c r="AD159" s="105"/>
      <c r="AE159" s="105"/>
      <c r="AF159" s="105"/>
      <c r="AG159" s="105"/>
      <c r="AH159" s="105"/>
      <c r="AI159" s="105"/>
    </row>
    <row r="160" spans="1:35" ht="12.75" customHeight="1">
      <c r="A160" s="163"/>
      <c r="B160" s="127"/>
      <c r="C160" s="644"/>
      <c r="D160" s="531"/>
      <c r="E160" s="660"/>
      <c r="F160" s="656"/>
      <c r="G160" s="645"/>
      <c r="H160" s="645"/>
      <c r="I160" s="645"/>
      <c r="J160" s="645"/>
      <c r="K160" s="656"/>
      <c r="L160" s="656"/>
      <c r="M160" s="645"/>
      <c r="N160" s="644"/>
      <c r="O160" s="658"/>
      <c r="P160" s="393"/>
      <c r="Q160" s="105"/>
      <c r="R160" s="105"/>
      <c r="S160" s="105"/>
      <c r="T160" s="105"/>
      <c r="U160" s="105"/>
      <c r="V160" s="646"/>
      <c r="W160" s="127"/>
      <c r="X160" s="121"/>
      <c r="Y160" s="647"/>
      <c r="Z160" s="105"/>
      <c r="AA160" s="659"/>
      <c r="AB160" s="105"/>
      <c r="AC160" s="105"/>
      <c r="AD160" s="105"/>
      <c r="AE160" s="105"/>
      <c r="AF160" s="105"/>
      <c r="AG160" s="105"/>
      <c r="AH160" s="105"/>
      <c r="AI160" s="105"/>
    </row>
    <row r="161" spans="1:35">
      <c r="A161" s="163"/>
      <c r="B161" s="127"/>
      <c r="C161" s="644"/>
      <c r="D161" s="531"/>
      <c r="E161" s="655"/>
      <c r="F161" s="656"/>
      <c r="G161" s="645"/>
      <c r="H161" s="645"/>
      <c r="I161" s="645"/>
      <c r="J161" s="645"/>
      <c r="K161" s="656"/>
      <c r="L161" s="656"/>
      <c r="M161" s="645"/>
      <c r="N161" s="644"/>
      <c r="O161" s="650"/>
      <c r="P161" s="393"/>
      <c r="Q161" s="105"/>
      <c r="R161" s="105"/>
      <c r="S161" s="105"/>
      <c r="T161" s="105"/>
      <c r="U161" s="105"/>
      <c r="V161" s="646"/>
      <c r="W161" s="127"/>
      <c r="X161" s="121"/>
      <c r="Y161" s="647"/>
      <c r="Z161" s="105"/>
      <c r="AA161" s="648"/>
      <c r="AB161" s="105"/>
      <c r="AC161" s="105"/>
      <c r="AD161" s="105"/>
      <c r="AE161" s="105"/>
      <c r="AF161" s="105"/>
      <c r="AG161" s="105"/>
      <c r="AH161" s="105"/>
      <c r="AI161" s="105"/>
    </row>
    <row r="162" spans="1:35" ht="12.75" customHeight="1">
      <c r="A162" s="163"/>
      <c r="B162" s="127"/>
      <c r="C162" s="644"/>
      <c r="D162" s="531"/>
      <c r="E162" s="656"/>
      <c r="F162" s="660"/>
      <c r="G162" s="645"/>
      <c r="H162" s="645"/>
      <c r="I162" s="645"/>
      <c r="J162" s="645"/>
      <c r="K162" s="667"/>
      <c r="L162" s="660"/>
      <c r="M162" s="645"/>
      <c r="N162" s="644"/>
      <c r="O162" s="658"/>
      <c r="P162" s="393"/>
      <c r="Q162" s="105"/>
      <c r="R162" s="105"/>
      <c r="S162" s="105"/>
      <c r="T162" s="105"/>
      <c r="U162" s="105"/>
      <c r="V162" s="646"/>
      <c r="W162" s="127"/>
      <c r="X162" s="121"/>
      <c r="Y162" s="647"/>
      <c r="Z162" s="105"/>
      <c r="AA162" s="659"/>
      <c r="AB162" s="105"/>
      <c r="AC162" s="105"/>
      <c r="AD162" s="105"/>
      <c r="AE162" s="105"/>
      <c r="AF162" s="105"/>
      <c r="AG162" s="105"/>
      <c r="AH162" s="105"/>
      <c r="AI162" s="105"/>
    </row>
    <row r="163" spans="1:35" hidden="1">
      <c r="A163" s="163"/>
      <c r="B163" s="127"/>
      <c r="C163" s="644"/>
      <c r="D163" s="531"/>
      <c r="E163" s="660"/>
      <c r="F163" s="656"/>
      <c r="G163" s="645"/>
      <c r="H163" s="645"/>
      <c r="I163" s="645"/>
      <c r="J163" s="645"/>
      <c r="K163" s="655"/>
      <c r="L163" s="655"/>
      <c r="M163" s="645"/>
      <c r="N163" s="644"/>
      <c r="O163" s="650"/>
      <c r="P163" s="393"/>
      <c r="Q163" s="105"/>
      <c r="R163" s="105"/>
      <c r="S163" s="105"/>
      <c r="T163" s="105"/>
      <c r="U163" s="105"/>
      <c r="V163" s="646"/>
      <c r="W163" s="127"/>
      <c r="X163" s="121"/>
      <c r="Y163" s="647"/>
      <c r="Z163" s="105"/>
      <c r="AA163" s="653"/>
      <c r="AB163" s="105"/>
      <c r="AC163" s="105"/>
      <c r="AD163" s="105"/>
      <c r="AE163" s="105"/>
      <c r="AF163" s="105"/>
      <c r="AG163" s="105"/>
      <c r="AH163" s="105"/>
      <c r="AI163" s="105"/>
    </row>
    <row r="164" spans="1:35" ht="13.5" customHeight="1">
      <c r="A164" s="163"/>
      <c r="B164" s="100"/>
      <c r="C164" s="644"/>
      <c r="D164" s="531"/>
      <c r="E164" s="656"/>
      <c r="F164" s="656"/>
      <c r="G164" s="645"/>
      <c r="H164" s="645"/>
      <c r="I164" s="645"/>
      <c r="J164" s="645"/>
      <c r="K164" s="660"/>
      <c r="L164" s="660"/>
      <c r="M164" s="645"/>
      <c r="N164" s="644"/>
      <c r="O164" s="650"/>
      <c r="P164" s="393"/>
      <c r="Q164" s="105"/>
      <c r="R164" s="105"/>
      <c r="S164" s="105"/>
      <c r="T164" s="105"/>
      <c r="U164" s="105"/>
      <c r="V164" s="646"/>
      <c r="W164" s="127"/>
      <c r="X164" s="121"/>
      <c r="Y164" s="647"/>
      <c r="Z164" s="105"/>
      <c r="AA164" s="648"/>
      <c r="AB164" s="105"/>
      <c r="AC164" s="105"/>
      <c r="AD164" s="105"/>
      <c r="AE164" s="105"/>
      <c r="AF164" s="105"/>
      <c r="AG164" s="105"/>
      <c r="AH164" s="105"/>
      <c r="AI164" s="105"/>
    </row>
    <row r="165" spans="1:35" ht="12.75" customHeight="1">
      <c r="A165" s="163"/>
      <c r="B165" s="127"/>
      <c r="C165" s="644"/>
      <c r="D165" s="531"/>
      <c r="E165" s="655"/>
      <c r="F165" s="656"/>
      <c r="G165" s="667"/>
      <c r="H165" s="645"/>
      <c r="I165" s="645"/>
      <c r="J165" s="645"/>
      <c r="K165" s="655"/>
      <c r="L165" s="656"/>
      <c r="M165" s="645"/>
      <c r="N165" s="649"/>
      <c r="O165" s="658"/>
      <c r="P165" s="393"/>
      <c r="Q165" s="105"/>
      <c r="R165" s="105"/>
      <c r="S165" s="105"/>
      <c r="T165" s="105"/>
      <c r="U165" s="105"/>
      <c r="V165" s="646"/>
      <c r="W165" s="127"/>
      <c r="X165" s="121"/>
      <c r="Y165" s="647"/>
      <c r="Z165" s="105"/>
      <c r="AA165" s="659"/>
      <c r="AB165" s="105"/>
      <c r="AC165" s="105"/>
      <c r="AD165" s="105"/>
      <c r="AE165" s="105"/>
      <c r="AF165" s="105"/>
      <c r="AG165" s="105"/>
      <c r="AH165" s="105"/>
      <c r="AI165" s="105"/>
    </row>
    <row r="166" spans="1:35" ht="12.75" customHeight="1">
      <c r="A166" s="163"/>
      <c r="B166" s="127"/>
      <c r="C166" s="644"/>
      <c r="D166" s="531"/>
      <c r="E166" s="667"/>
      <c r="F166" s="667"/>
      <c r="G166" s="645"/>
      <c r="H166" s="645"/>
      <c r="I166" s="645"/>
      <c r="J166" s="645"/>
      <c r="K166" s="668"/>
      <c r="L166" s="667"/>
      <c r="M166" s="645"/>
      <c r="N166" s="649"/>
      <c r="O166" s="650"/>
      <c r="P166" s="393"/>
      <c r="Q166" s="105"/>
      <c r="R166" s="105"/>
      <c r="S166" s="105"/>
      <c r="T166" s="105"/>
      <c r="U166" s="105"/>
      <c r="V166" s="646"/>
      <c r="W166" s="127"/>
      <c r="X166" s="121"/>
      <c r="Y166" s="647"/>
      <c r="Z166" s="105"/>
      <c r="AA166" s="662"/>
      <c r="AB166" s="105"/>
      <c r="AC166" s="105"/>
      <c r="AD166" s="105"/>
      <c r="AE166" s="105"/>
      <c r="AF166" s="105"/>
      <c r="AG166" s="105"/>
      <c r="AH166" s="105"/>
      <c r="AI166" s="105"/>
    </row>
    <row r="167" spans="1:35" ht="12.75" customHeight="1">
      <c r="A167" s="163"/>
      <c r="B167" s="127"/>
      <c r="C167" s="644"/>
      <c r="D167" s="663"/>
      <c r="E167" s="159"/>
      <c r="F167" s="159"/>
      <c r="G167" s="159"/>
      <c r="H167" s="159"/>
      <c r="I167" s="159"/>
      <c r="J167" s="159"/>
      <c r="K167" s="159"/>
      <c r="L167" s="159"/>
      <c r="M167" s="159"/>
      <c r="N167" s="649"/>
      <c r="O167" s="650"/>
      <c r="P167" s="393"/>
      <c r="Q167" s="105"/>
      <c r="R167" s="105"/>
      <c r="S167" s="105"/>
      <c r="T167" s="105"/>
      <c r="U167" s="105"/>
      <c r="V167" s="646"/>
      <c r="W167" s="127"/>
      <c r="X167" s="121"/>
      <c r="Y167" s="647"/>
      <c r="Z167" s="105"/>
      <c r="AA167" s="648"/>
      <c r="AB167" s="105"/>
      <c r="AC167" s="105"/>
      <c r="AD167" s="105"/>
      <c r="AE167" s="105"/>
      <c r="AF167" s="105"/>
      <c r="AG167" s="105"/>
      <c r="AH167" s="105"/>
      <c r="AI167" s="105"/>
    </row>
    <row r="168" spans="1:35" ht="12.75" customHeight="1">
      <c r="A168" s="163"/>
      <c r="B168" s="127"/>
      <c r="C168" s="644"/>
      <c r="D168" s="663"/>
      <c r="E168" s="159"/>
      <c r="F168" s="159"/>
      <c r="G168" s="159"/>
      <c r="H168" s="159"/>
      <c r="I168" s="159"/>
      <c r="J168" s="159"/>
      <c r="K168" s="159"/>
      <c r="L168" s="159"/>
      <c r="M168" s="159"/>
      <c r="N168" s="649"/>
      <c r="O168" s="650"/>
      <c r="P168" s="393"/>
      <c r="Q168" s="105"/>
      <c r="R168" s="105"/>
      <c r="S168" s="105"/>
      <c r="T168" s="105"/>
      <c r="U168" s="105"/>
      <c r="V168" s="646"/>
      <c r="W168" s="127"/>
      <c r="X168" s="121"/>
      <c r="Y168" s="647"/>
      <c r="Z168" s="105"/>
      <c r="AA168" s="648"/>
      <c r="AB168" s="105"/>
      <c r="AC168" s="105"/>
      <c r="AD168" s="105"/>
      <c r="AE168" s="105"/>
      <c r="AF168" s="105"/>
      <c r="AG168" s="105"/>
      <c r="AH168" s="105"/>
      <c r="AI168" s="105"/>
    </row>
    <row r="169" spans="1:35" ht="11.25" customHeight="1">
      <c r="A169" s="163"/>
      <c r="B169" s="127"/>
      <c r="C169" s="644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649"/>
      <c r="O169" s="650"/>
      <c r="P169" s="393"/>
      <c r="Q169" s="105"/>
      <c r="R169" s="105"/>
      <c r="S169" s="105"/>
      <c r="T169" s="105"/>
      <c r="U169" s="105"/>
      <c r="V169" s="646"/>
      <c r="W169" s="127"/>
      <c r="X169" s="121"/>
      <c r="Y169" s="647"/>
      <c r="Z169" s="105"/>
      <c r="AA169" s="648"/>
      <c r="AB169" s="105"/>
      <c r="AC169" s="105"/>
      <c r="AD169" s="105"/>
      <c r="AE169" s="105"/>
      <c r="AF169" s="105"/>
      <c r="AG169" s="105"/>
      <c r="AH169" s="105"/>
      <c r="AI169" s="105"/>
    </row>
    <row r="170" spans="1:35" ht="12.75" customHeight="1">
      <c r="A170" s="163"/>
      <c r="B170" s="127"/>
      <c r="C170" s="644"/>
      <c r="D170" s="159"/>
      <c r="E170" s="159"/>
      <c r="F170" s="159"/>
      <c r="G170" s="159"/>
      <c r="H170" s="159"/>
      <c r="I170" s="159"/>
      <c r="J170" s="664"/>
      <c r="K170" s="159"/>
      <c r="L170" s="159"/>
      <c r="M170" s="159"/>
      <c r="N170" s="652"/>
      <c r="O170" s="650"/>
      <c r="P170" s="393"/>
      <c r="Q170" s="105"/>
      <c r="R170" s="105"/>
      <c r="S170" s="105"/>
      <c r="T170" s="105"/>
      <c r="U170" s="105"/>
      <c r="V170" s="665"/>
      <c r="W170" s="127"/>
      <c r="X170" s="666"/>
      <c r="Y170" s="647"/>
      <c r="Z170" s="105"/>
      <c r="AA170" s="648"/>
      <c r="AB170" s="105"/>
      <c r="AC170" s="105"/>
      <c r="AD170" s="105"/>
      <c r="AE170" s="105"/>
      <c r="AF170" s="105"/>
      <c r="AG170" s="105"/>
      <c r="AH170" s="105"/>
      <c r="AI170" s="105"/>
    </row>
    <row r="171" spans="1:35" ht="11.2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</row>
    <row r="172" spans="1:35" ht="12.75" customHeight="1">
      <c r="A172" s="216"/>
      <c r="B172" s="105"/>
      <c r="C172" s="216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213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</row>
    <row r="173" spans="1:35">
      <c r="A173" s="105"/>
      <c r="B173" s="127"/>
      <c r="C173" s="393"/>
      <c r="D173" s="220"/>
      <c r="E173" s="220"/>
      <c r="F173" s="220"/>
      <c r="G173" s="220"/>
      <c r="H173" s="220"/>
      <c r="I173" s="220"/>
      <c r="J173" s="220"/>
      <c r="K173" s="220"/>
      <c r="L173" s="127"/>
      <c r="M173" s="127"/>
      <c r="N173" s="97"/>
      <c r="O173" s="97"/>
      <c r="P173" s="127"/>
      <c r="Q173" s="393"/>
      <c r="R173" s="105"/>
      <c r="S173" s="393"/>
      <c r="T173" s="127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</row>
    <row r="174" spans="1:35">
      <c r="A174" s="105"/>
      <c r="B174" s="127"/>
      <c r="C174" s="97"/>
      <c r="D174" s="220"/>
      <c r="E174" s="220"/>
      <c r="F174" s="220"/>
      <c r="G174" s="220"/>
      <c r="H174" s="220"/>
      <c r="I174" s="220"/>
      <c r="J174" s="220"/>
      <c r="K174" s="220"/>
      <c r="L174" s="127"/>
      <c r="M174" s="127"/>
      <c r="N174" s="97"/>
      <c r="O174" s="97"/>
      <c r="P174" s="127"/>
      <c r="Q174" s="393"/>
      <c r="R174" s="105"/>
      <c r="S174" s="393"/>
      <c r="T174" s="127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</row>
    <row r="175" spans="1:35">
      <c r="A175" s="105"/>
      <c r="B175" s="393"/>
      <c r="C175" s="393"/>
      <c r="D175" s="220"/>
      <c r="E175" s="220"/>
      <c r="F175" s="220"/>
      <c r="G175" s="220"/>
      <c r="H175" s="105"/>
      <c r="I175" s="105"/>
      <c r="J175" s="220"/>
      <c r="K175" s="103"/>
      <c r="L175" s="127"/>
      <c r="M175" s="127"/>
      <c r="N175" s="97"/>
      <c r="O175" s="97"/>
      <c r="P175" s="393"/>
      <c r="Q175" s="393"/>
      <c r="R175" s="105"/>
      <c r="S175" s="393"/>
      <c r="T175" s="127"/>
      <c r="U175" s="105"/>
      <c r="V175" s="105"/>
      <c r="W175" s="105"/>
      <c r="X175" s="105"/>
      <c r="Y175" s="105"/>
      <c r="Z175" s="105"/>
      <c r="AA175" s="641"/>
      <c r="AB175" s="105"/>
      <c r="AC175" s="105"/>
      <c r="AD175" s="105"/>
      <c r="AE175" s="105"/>
      <c r="AF175" s="105"/>
      <c r="AG175" s="105"/>
      <c r="AH175" s="105"/>
      <c r="AI175" s="105"/>
    </row>
    <row r="176" spans="1:35">
      <c r="A176" s="105"/>
      <c r="B176" s="127"/>
      <c r="C176" s="127"/>
      <c r="D176" s="393"/>
      <c r="E176" s="393"/>
      <c r="F176" s="393"/>
      <c r="G176" s="393"/>
      <c r="H176" s="393"/>
      <c r="I176" s="393"/>
      <c r="J176" s="393"/>
      <c r="K176" s="393"/>
      <c r="L176" s="393"/>
      <c r="M176" s="393"/>
      <c r="N176" s="97"/>
      <c r="O176" s="97"/>
      <c r="P176" s="393"/>
      <c r="Q176" s="393"/>
      <c r="R176" s="105"/>
      <c r="S176" s="393"/>
      <c r="T176" s="127"/>
      <c r="U176" s="105"/>
      <c r="V176" s="105"/>
      <c r="W176" s="105"/>
      <c r="X176" s="105"/>
      <c r="Y176" s="361"/>
      <c r="Z176" s="105"/>
      <c r="AA176" s="641"/>
      <c r="AB176" s="105"/>
      <c r="AC176" s="105"/>
      <c r="AD176" s="105"/>
      <c r="AE176" s="105"/>
      <c r="AF176" s="105"/>
      <c r="AG176" s="105"/>
      <c r="AH176" s="105"/>
      <c r="AI176" s="105"/>
    </row>
    <row r="177" spans="1:35">
      <c r="A177" s="105"/>
      <c r="B177" s="393"/>
      <c r="C177" s="105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97"/>
      <c r="O177" s="97"/>
      <c r="P177" s="127"/>
      <c r="Q177" s="393"/>
      <c r="R177" s="105"/>
      <c r="S177" s="393"/>
      <c r="T177" s="127"/>
      <c r="U177" s="105"/>
      <c r="V177" s="105"/>
      <c r="W177" s="105"/>
      <c r="X177" s="105"/>
      <c r="Y177" s="361"/>
      <c r="Z177" s="105"/>
      <c r="AA177" s="642"/>
      <c r="AB177" s="105"/>
      <c r="AC177" s="105"/>
      <c r="AD177" s="105"/>
      <c r="AE177" s="105"/>
      <c r="AF177" s="105"/>
      <c r="AG177" s="105"/>
      <c r="AH177" s="105"/>
      <c r="AI177" s="105"/>
    </row>
    <row r="178" spans="1:35">
      <c r="A178" s="105"/>
      <c r="B178" s="127"/>
      <c r="C178" s="220"/>
      <c r="D178" s="127"/>
      <c r="E178" s="127"/>
      <c r="F178" s="127"/>
      <c r="G178" s="127"/>
      <c r="H178" s="100"/>
      <c r="I178" s="127"/>
      <c r="J178" s="127"/>
      <c r="K178" s="127"/>
      <c r="L178" s="127"/>
      <c r="M178" s="100"/>
      <c r="N178" s="97"/>
      <c r="O178" s="97"/>
      <c r="P178" s="220"/>
      <c r="Q178" s="393"/>
      <c r="R178" s="127"/>
      <c r="S178" s="393"/>
      <c r="T178" s="127"/>
      <c r="U178" s="105"/>
      <c r="V178" s="294"/>
      <c r="W178" s="393"/>
      <c r="X178" s="163"/>
      <c r="Y178" s="643"/>
      <c r="Z178" s="105"/>
      <c r="AA178" s="642"/>
      <c r="AB178" s="105"/>
      <c r="AC178" s="105"/>
      <c r="AD178" s="105"/>
      <c r="AE178" s="105"/>
      <c r="AF178" s="105"/>
      <c r="AG178" s="105"/>
      <c r="AH178" s="105"/>
      <c r="AI178" s="105"/>
    </row>
    <row r="179" spans="1:35">
      <c r="A179" s="163"/>
      <c r="B179" s="127"/>
      <c r="C179" s="644"/>
      <c r="D179" s="660"/>
      <c r="E179" s="645"/>
      <c r="F179" s="645"/>
      <c r="G179" s="645"/>
      <c r="H179" s="645"/>
      <c r="I179" s="645"/>
      <c r="J179" s="645"/>
      <c r="K179" s="645"/>
      <c r="L179" s="645"/>
      <c r="M179" s="645"/>
      <c r="N179" s="644"/>
      <c r="O179" s="393"/>
      <c r="P179" s="393"/>
      <c r="Q179" s="105"/>
      <c r="R179" s="534"/>
      <c r="S179" s="105"/>
      <c r="T179" s="105"/>
      <c r="U179" s="105"/>
      <c r="V179" s="646"/>
      <c r="W179" s="127"/>
      <c r="X179" s="121"/>
      <c r="Y179" s="647"/>
      <c r="Z179" s="105"/>
      <c r="AA179" s="648"/>
      <c r="AB179" s="105"/>
      <c r="AC179" s="105"/>
      <c r="AD179" s="105"/>
      <c r="AE179" s="105"/>
      <c r="AF179" s="105"/>
      <c r="AG179" s="105"/>
      <c r="AH179" s="105"/>
      <c r="AI179" s="105"/>
    </row>
    <row r="180" spans="1:35">
      <c r="A180" s="163"/>
      <c r="B180" s="127"/>
      <c r="C180" s="644"/>
      <c r="D180" s="660"/>
      <c r="E180" s="645"/>
      <c r="F180" s="645"/>
      <c r="G180" s="645"/>
      <c r="H180" s="645"/>
      <c r="I180" s="645"/>
      <c r="J180" s="645"/>
      <c r="K180" s="645"/>
      <c r="L180" s="645"/>
      <c r="M180" s="645"/>
      <c r="N180" s="649"/>
      <c r="O180" s="650"/>
      <c r="P180" s="393"/>
      <c r="Q180" s="105"/>
      <c r="R180" s="105"/>
      <c r="S180" s="105"/>
      <c r="T180" s="105"/>
      <c r="U180" s="105"/>
      <c r="V180" s="646"/>
      <c r="W180" s="127"/>
      <c r="X180" s="121"/>
      <c r="Y180" s="647"/>
      <c r="Z180" s="105"/>
      <c r="AA180" s="648"/>
      <c r="AB180" s="105"/>
      <c r="AC180" s="105"/>
      <c r="AD180" s="105"/>
      <c r="AE180" s="105"/>
      <c r="AF180" s="105"/>
      <c r="AG180" s="105"/>
      <c r="AH180" s="105"/>
      <c r="AI180" s="105"/>
    </row>
    <row r="181" spans="1:35" ht="12" customHeight="1">
      <c r="A181" s="163"/>
      <c r="B181" s="127"/>
      <c r="C181" s="644"/>
      <c r="D181" s="660"/>
      <c r="E181" s="645"/>
      <c r="F181" s="645"/>
      <c r="G181" s="660"/>
      <c r="H181" s="645"/>
      <c r="I181" s="645"/>
      <c r="J181" s="660"/>
      <c r="K181" s="645"/>
      <c r="L181" s="645"/>
      <c r="M181" s="645"/>
      <c r="N181" s="644"/>
      <c r="O181" s="650"/>
      <c r="P181" s="393"/>
      <c r="Q181" s="105"/>
      <c r="R181" s="105"/>
      <c r="S181" s="105"/>
      <c r="T181" s="105"/>
      <c r="U181" s="105"/>
      <c r="V181" s="646"/>
      <c r="W181" s="127"/>
      <c r="X181" s="121"/>
      <c r="Y181" s="647"/>
      <c r="Z181" s="105"/>
      <c r="AA181" s="651"/>
      <c r="AB181" s="105"/>
      <c r="AC181" s="105"/>
      <c r="AD181" s="105"/>
      <c r="AE181" s="105"/>
      <c r="AF181" s="105"/>
      <c r="AG181" s="105"/>
      <c r="AH181" s="105"/>
      <c r="AI181" s="105"/>
    </row>
    <row r="182" spans="1:35">
      <c r="A182" s="163"/>
      <c r="B182" s="127"/>
      <c r="C182" s="644"/>
      <c r="D182" s="660"/>
      <c r="E182" s="645"/>
      <c r="F182" s="645"/>
      <c r="G182" s="645"/>
      <c r="H182" s="645"/>
      <c r="I182" s="645"/>
      <c r="J182" s="645"/>
      <c r="K182" s="645"/>
      <c r="L182" s="645"/>
      <c r="M182" s="660"/>
      <c r="N182" s="652"/>
      <c r="O182" s="650"/>
      <c r="P182" s="393"/>
      <c r="Q182" s="105"/>
      <c r="R182" s="105"/>
      <c r="S182" s="105"/>
      <c r="T182" s="105"/>
      <c r="U182" s="105"/>
      <c r="V182" s="646"/>
      <c r="W182" s="127"/>
      <c r="X182" s="121"/>
      <c r="Y182" s="647"/>
      <c r="Z182" s="105"/>
      <c r="AA182" s="648"/>
      <c r="AB182" s="105"/>
      <c r="AC182" s="105"/>
      <c r="AD182" s="105"/>
      <c r="AE182" s="105"/>
      <c r="AF182" s="105"/>
      <c r="AG182" s="105"/>
      <c r="AH182" s="105"/>
      <c r="AI182" s="105"/>
    </row>
    <row r="183" spans="1:35" ht="12.75" customHeight="1">
      <c r="A183" s="163"/>
      <c r="B183" s="127"/>
      <c r="C183" s="644"/>
      <c r="D183" s="660"/>
      <c r="E183" s="645"/>
      <c r="F183" s="645"/>
      <c r="G183" s="645"/>
      <c r="H183" s="645"/>
      <c r="I183" s="645"/>
      <c r="J183" s="645"/>
      <c r="K183" s="645"/>
      <c r="L183" s="645"/>
      <c r="M183" s="645"/>
      <c r="N183" s="644"/>
      <c r="O183" s="650"/>
      <c r="P183" s="393"/>
      <c r="Q183" s="105"/>
      <c r="R183" s="105"/>
      <c r="S183" s="105"/>
      <c r="T183" s="105"/>
      <c r="U183" s="105"/>
      <c r="V183" s="646"/>
      <c r="W183" s="127"/>
      <c r="X183" s="121"/>
      <c r="Y183" s="647"/>
      <c r="Z183" s="105"/>
      <c r="AA183" s="653"/>
      <c r="AB183" s="105"/>
      <c r="AC183" s="105"/>
      <c r="AD183" s="105"/>
      <c r="AE183" s="105"/>
      <c r="AF183" s="105"/>
      <c r="AG183" s="105"/>
      <c r="AH183" s="105"/>
      <c r="AI183" s="105"/>
    </row>
    <row r="184" spans="1:35">
      <c r="A184" s="163"/>
      <c r="B184" s="127"/>
      <c r="C184" s="644"/>
      <c r="D184" s="660"/>
      <c r="E184" s="645"/>
      <c r="F184" s="645"/>
      <c r="G184" s="645"/>
      <c r="H184" s="645"/>
      <c r="I184" s="645"/>
      <c r="J184" s="645"/>
      <c r="K184" s="645"/>
      <c r="L184" s="645"/>
      <c r="M184" s="645"/>
      <c r="N184" s="644"/>
      <c r="O184" s="650"/>
      <c r="P184" s="393"/>
      <c r="Q184" s="105"/>
      <c r="R184" s="105"/>
      <c r="S184" s="105"/>
      <c r="T184" s="105"/>
      <c r="U184" s="105"/>
      <c r="V184" s="646"/>
      <c r="W184" s="127"/>
      <c r="X184" s="121"/>
      <c r="Y184" s="647"/>
      <c r="Z184" s="105"/>
      <c r="AA184" s="651"/>
      <c r="AB184" s="105"/>
      <c r="AC184" s="105"/>
      <c r="AD184" s="105"/>
      <c r="AE184" s="105"/>
      <c r="AF184" s="105"/>
      <c r="AG184" s="105"/>
      <c r="AH184" s="105"/>
      <c r="AI184" s="105"/>
    </row>
    <row r="185" spans="1:35" ht="15" customHeight="1">
      <c r="A185" s="163"/>
      <c r="B185" s="127"/>
      <c r="C185" s="644"/>
      <c r="D185" s="660"/>
      <c r="E185" s="645"/>
      <c r="F185" s="97"/>
      <c r="G185" s="655"/>
      <c r="H185" s="660"/>
      <c r="I185" s="645"/>
      <c r="J185" s="645"/>
      <c r="K185" s="645"/>
      <c r="L185" s="645"/>
      <c r="M185" s="645"/>
      <c r="N185" s="654"/>
      <c r="O185" s="650"/>
      <c r="P185" s="393"/>
      <c r="Q185" s="105"/>
      <c r="R185" s="105"/>
      <c r="S185" s="105"/>
      <c r="T185" s="105"/>
      <c r="U185" s="105"/>
      <c r="V185" s="646"/>
      <c r="W185" s="127"/>
      <c r="X185" s="121"/>
      <c r="Y185" s="647"/>
      <c r="Z185" s="105"/>
      <c r="AA185" s="653"/>
      <c r="AB185" s="105"/>
      <c r="AC185" s="105"/>
      <c r="AD185" s="105"/>
      <c r="AE185" s="105"/>
      <c r="AF185" s="105"/>
      <c r="AG185" s="105"/>
      <c r="AH185" s="105"/>
      <c r="AI185" s="105"/>
    </row>
    <row r="186" spans="1:35">
      <c r="A186" s="163"/>
      <c r="B186" s="127"/>
      <c r="C186" s="644"/>
      <c r="D186" s="660"/>
      <c r="E186" s="645"/>
      <c r="F186" s="645"/>
      <c r="G186" s="645"/>
      <c r="H186" s="645"/>
      <c r="I186" s="645"/>
      <c r="J186" s="645"/>
      <c r="K186" s="645"/>
      <c r="L186" s="645"/>
      <c r="M186" s="645"/>
      <c r="N186" s="644"/>
      <c r="O186" s="650"/>
      <c r="P186" s="393"/>
      <c r="Q186" s="105"/>
      <c r="R186" s="105"/>
      <c r="S186" s="105"/>
      <c r="T186" s="105"/>
      <c r="U186" s="105"/>
      <c r="V186" s="646"/>
      <c r="W186" s="127"/>
      <c r="X186" s="121"/>
      <c r="Y186" s="647"/>
      <c r="Z186" s="105"/>
      <c r="AA186" s="648"/>
      <c r="AB186" s="105"/>
      <c r="AC186" s="105"/>
      <c r="AD186" s="105"/>
      <c r="AE186" s="105"/>
      <c r="AF186" s="105"/>
      <c r="AG186" s="105"/>
      <c r="AH186" s="105"/>
      <c r="AI186" s="105"/>
    </row>
    <row r="187" spans="1:35">
      <c r="A187" s="163"/>
      <c r="B187" s="127"/>
      <c r="C187" s="644"/>
      <c r="D187" s="660"/>
      <c r="E187" s="645"/>
      <c r="F187" s="645"/>
      <c r="G187" s="645"/>
      <c r="H187" s="645"/>
      <c r="I187" s="645"/>
      <c r="J187" s="645"/>
      <c r="K187" s="645"/>
      <c r="L187" s="645"/>
      <c r="M187" s="645"/>
      <c r="N187" s="644"/>
      <c r="O187" s="650"/>
      <c r="P187" s="393"/>
      <c r="Q187" s="105"/>
      <c r="R187" s="105"/>
      <c r="S187" s="105"/>
      <c r="T187" s="105"/>
      <c r="U187" s="105"/>
      <c r="V187" s="646"/>
      <c r="W187" s="127"/>
      <c r="X187" s="121"/>
      <c r="Y187" s="647"/>
      <c r="Z187" s="105"/>
      <c r="AA187" s="648"/>
      <c r="AB187" s="105"/>
      <c r="AC187" s="105"/>
      <c r="AD187" s="105"/>
      <c r="AE187" s="105"/>
      <c r="AF187" s="105"/>
      <c r="AG187" s="105"/>
      <c r="AH187" s="105"/>
      <c r="AI187" s="105"/>
    </row>
    <row r="188" spans="1:35">
      <c r="A188" s="163"/>
      <c r="B188" s="127"/>
      <c r="C188" s="644"/>
      <c r="D188" s="660"/>
      <c r="E188" s="645"/>
      <c r="F188" s="645"/>
      <c r="G188" s="645"/>
      <c r="H188" s="645"/>
      <c r="I188" s="645"/>
      <c r="J188" s="645"/>
      <c r="K188" s="645"/>
      <c r="L188" s="645"/>
      <c r="M188" s="645"/>
      <c r="N188" s="644"/>
      <c r="O188" s="650"/>
      <c r="P188" s="393"/>
      <c r="Q188" s="105"/>
      <c r="R188" s="105"/>
      <c r="S188" s="105"/>
      <c r="T188" s="105"/>
      <c r="U188" s="105"/>
      <c r="V188" s="646"/>
      <c r="W188" s="127"/>
      <c r="X188" s="121"/>
      <c r="Y188" s="647"/>
      <c r="Z188" s="105"/>
      <c r="AA188" s="648"/>
      <c r="AB188" s="105"/>
      <c r="AC188" s="105"/>
      <c r="AD188" s="105"/>
      <c r="AE188" s="105"/>
      <c r="AF188" s="105"/>
      <c r="AG188" s="105"/>
      <c r="AH188" s="105"/>
      <c r="AI188" s="105"/>
    </row>
    <row r="189" spans="1:35">
      <c r="A189" s="163"/>
      <c r="B189" s="127"/>
      <c r="C189" s="644"/>
      <c r="D189" s="660"/>
      <c r="E189" s="645"/>
      <c r="F189" s="645"/>
      <c r="G189" s="645"/>
      <c r="H189" s="645"/>
      <c r="I189" s="645"/>
      <c r="J189" s="645"/>
      <c r="K189" s="645"/>
      <c r="L189" s="645"/>
      <c r="M189" s="645"/>
      <c r="N189" s="644"/>
      <c r="O189" s="650"/>
      <c r="P189" s="393"/>
      <c r="Q189" s="105"/>
      <c r="R189" s="105"/>
      <c r="S189" s="105"/>
      <c r="T189" s="105"/>
      <c r="U189" s="105"/>
      <c r="V189" s="646"/>
      <c r="W189" s="127"/>
      <c r="X189" s="121"/>
      <c r="Y189" s="647"/>
      <c r="Z189" s="105"/>
      <c r="AA189" s="648"/>
      <c r="AB189" s="105"/>
      <c r="AC189" s="105"/>
      <c r="AD189" s="105"/>
      <c r="AE189" s="105"/>
      <c r="AF189" s="105"/>
      <c r="AG189" s="105"/>
      <c r="AH189" s="105"/>
      <c r="AI189" s="105"/>
    </row>
    <row r="190" spans="1:35">
      <c r="A190" s="163"/>
      <c r="B190" s="127"/>
      <c r="C190" s="644"/>
      <c r="D190" s="660"/>
      <c r="E190" s="645"/>
      <c r="F190" s="645"/>
      <c r="G190" s="645"/>
      <c r="H190" s="645"/>
      <c r="I190" s="645"/>
      <c r="J190" s="645"/>
      <c r="K190" s="645"/>
      <c r="L190" s="645"/>
      <c r="M190" s="645"/>
      <c r="N190" s="644"/>
      <c r="O190" s="650"/>
      <c r="P190" s="393"/>
      <c r="Q190" s="105"/>
      <c r="R190" s="105"/>
      <c r="S190" s="105"/>
      <c r="T190" s="105"/>
      <c r="U190" s="105"/>
      <c r="V190" s="646"/>
      <c r="W190" s="127"/>
      <c r="X190" s="121"/>
      <c r="Y190" s="647"/>
      <c r="Z190" s="105"/>
      <c r="AA190" s="648"/>
      <c r="AB190" s="105"/>
      <c r="AC190" s="105"/>
      <c r="AD190" s="105"/>
      <c r="AE190" s="105"/>
      <c r="AF190" s="105"/>
      <c r="AG190" s="105"/>
      <c r="AH190" s="105"/>
      <c r="AI190" s="105"/>
    </row>
    <row r="191" spans="1:35">
      <c r="A191" s="163"/>
      <c r="B191" s="127"/>
      <c r="C191" s="644"/>
      <c r="D191" s="660"/>
      <c r="E191" s="645"/>
      <c r="F191" s="645"/>
      <c r="G191" s="645"/>
      <c r="H191" s="645"/>
      <c r="I191" s="645"/>
      <c r="J191" s="645"/>
      <c r="K191" s="645"/>
      <c r="L191" s="645"/>
      <c r="M191" s="645"/>
      <c r="N191" s="644"/>
      <c r="O191" s="650"/>
      <c r="P191" s="393"/>
      <c r="Q191" s="105"/>
      <c r="R191" s="105"/>
      <c r="S191" s="105"/>
      <c r="T191" s="105"/>
      <c r="U191" s="105"/>
      <c r="V191" s="646"/>
      <c r="W191" s="127"/>
      <c r="X191" s="121"/>
      <c r="Y191" s="647"/>
      <c r="Z191" s="105"/>
      <c r="AA191" s="648"/>
      <c r="AB191" s="105"/>
      <c r="AC191" s="105"/>
      <c r="AD191" s="105"/>
      <c r="AE191" s="105"/>
      <c r="AF191" s="105"/>
      <c r="AG191" s="105"/>
      <c r="AH191" s="105"/>
      <c r="AI191" s="105"/>
    </row>
    <row r="192" spans="1:35">
      <c r="A192" s="163"/>
      <c r="B192" s="127"/>
      <c r="C192" s="644"/>
      <c r="D192" s="660"/>
      <c r="E192" s="645"/>
      <c r="F192" s="645"/>
      <c r="G192" s="645"/>
      <c r="H192" s="645"/>
      <c r="I192" s="645"/>
      <c r="J192" s="645"/>
      <c r="K192" s="645"/>
      <c r="L192" s="645"/>
      <c r="M192" s="645"/>
      <c r="N192" s="644"/>
      <c r="O192" s="650"/>
      <c r="P192" s="393"/>
      <c r="Q192" s="105"/>
      <c r="R192" s="105"/>
      <c r="S192" s="105"/>
      <c r="T192" s="105"/>
      <c r="U192" s="105"/>
      <c r="V192" s="646"/>
      <c r="W192" s="127"/>
      <c r="X192" s="121"/>
      <c r="Y192" s="647"/>
      <c r="Z192" s="105"/>
      <c r="AA192" s="648"/>
      <c r="AB192" s="105"/>
      <c r="AC192" s="105"/>
      <c r="AD192" s="105"/>
      <c r="AE192" s="105"/>
      <c r="AF192" s="105"/>
      <c r="AG192" s="105"/>
      <c r="AH192" s="105"/>
      <c r="AI192" s="105"/>
    </row>
    <row r="193" spans="1:35" ht="13.5" customHeight="1">
      <c r="A193" s="163"/>
      <c r="B193" s="127"/>
      <c r="C193" s="644"/>
      <c r="D193" s="660"/>
      <c r="E193" s="645"/>
      <c r="F193" s="645"/>
      <c r="G193" s="645"/>
      <c r="H193" s="645"/>
      <c r="I193" s="645"/>
      <c r="J193" s="645"/>
      <c r="K193" s="645"/>
      <c r="L193" s="645"/>
      <c r="M193" s="645"/>
      <c r="N193" s="644"/>
      <c r="O193" s="650"/>
      <c r="P193" s="393"/>
      <c r="Q193" s="105"/>
      <c r="R193" s="105"/>
      <c r="S193" s="105"/>
      <c r="T193" s="105"/>
      <c r="U193" s="105"/>
      <c r="V193" s="646"/>
      <c r="W193" s="127"/>
      <c r="X193" s="121"/>
      <c r="Y193" s="647"/>
      <c r="Z193" s="105"/>
      <c r="AA193" s="651"/>
      <c r="AB193" s="105"/>
      <c r="AC193" s="105"/>
      <c r="AD193" s="105"/>
      <c r="AE193" s="105"/>
      <c r="AF193" s="105"/>
      <c r="AG193" s="105"/>
      <c r="AH193" s="105"/>
      <c r="AI193" s="105"/>
    </row>
    <row r="194" spans="1:35" ht="12" customHeight="1">
      <c r="A194" s="163"/>
      <c r="B194" s="127"/>
      <c r="C194" s="644"/>
      <c r="D194" s="663"/>
      <c r="E194" s="655"/>
      <c r="F194" s="656"/>
      <c r="G194" s="645"/>
      <c r="H194" s="645"/>
      <c r="I194" s="645"/>
      <c r="J194" s="645"/>
      <c r="K194" s="655"/>
      <c r="L194" s="655"/>
      <c r="M194" s="645"/>
      <c r="N194" s="649"/>
      <c r="O194" s="650"/>
      <c r="P194" s="393"/>
      <c r="Q194" s="105"/>
      <c r="R194" s="105"/>
      <c r="S194" s="105"/>
      <c r="T194" s="105"/>
      <c r="U194" s="105"/>
      <c r="V194" s="646"/>
      <c r="W194" s="127"/>
      <c r="X194" s="121"/>
      <c r="Y194" s="647"/>
      <c r="Z194" s="105"/>
      <c r="AA194" s="657"/>
      <c r="AB194" s="105"/>
      <c r="AC194" s="105"/>
      <c r="AD194" s="105"/>
      <c r="AE194" s="105"/>
      <c r="AF194" s="105"/>
      <c r="AG194" s="105"/>
      <c r="AH194" s="105"/>
      <c r="AI194" s="105"/>
    </row>
    <row r="195" spans="1:35">
      <c r="A195" s="163"/>
      <c r="B195" s="127"/>
      <c r="C195" s="644"/>
      <c r="D195" s="663"/>
      <c r="E195" s="655"/>
      <c r="F195" s="656"/>
      <c r="G195" s="645"/>
      <c r="H195" s="645"/>
      <c r="I195" s="645"/>
      <c r="J195" s="645"/>
      <c r="K195" s="655"/>
      <c r="L195" s="655"/>
      <c r="M195" s="645"/>
      <c r="N195" s="644"/>
      <c r="O195" s="650"/>
      <c r="P195" s="393"/>
      <c r="Q195" s="105"/>
      <c r="R195" s="105"/>
      <c r="S195" s="105"/>
      <c r="T195" s="105"/>
      <c r="U195" s="105"/>
      <c r="V195" s="646"/>
      <c r="W195" s="127"/>
      <c r="X195" s="121"/>
      <c r="Y195" s="647"/>
      <c r="Z195" s="105"/>
      <c r="AA195" s="648"/>
      <c r="AB195" s="105"/>
      <c r="AC195" s="105"/>
      <c r="AD195" s="105"/>
      <c r="AE195" s="105"/>
      <c r="AF195" s="105"/>
      <c r="AG195" s="105"/>
      <c r="AH195" s="105"/>
      <c r="AI195" s="105"/>
    </row>
    <row r="196" spans="1:35" ht="13.5" customHeight="1">
      <c r="A196" s="163"/>
      <c r="B196" s="127"/>
      <c r="C196" s="644"/>
      <c r="D196" s="663"/>
      <c r="E196" s="655"/>
      <c r="F196" s="656"/>
      <c r="G196" s="645"/>
      <c r="H196" s="645"/>
      <c r="I196" s="645"/>
      <c r="J196" s="645"/>
      <c r="K196" s="655"/>
      <c r="L196" s="655"/>
      <c r="M196" s="645"/>
      <c r="N196" s="644"/>
      <c r="O196" s="650"/>
      <c r="P196" s="393"/>
      <c r="Q196" s="105"/>
      <c r="R196" s="105"/>
      <c r="S196" s="105"/>
      <c r="T196" s="105"/>
      <c r="U196" s="105"/>
      <c r="V196" s="646"/>
      <c r="W196" s="127"/>
      <c r="X196" s="121"/>
      <c r="Y196" s="647"/>
      <c r="Z196" s="105"/>
      <c r="AA196" s="648"/>
      <c r="AB196" s="105"/>
      <c r="AC196" s="105"/>
      <c r="AD196" s="105"/>
      <c r="AE196" s="105"/>
      <c r="AF196" s="105"/>
      <c r="AG196" s="105"/>
      <c r="AH196" s="105"/>
      <c r="AI196" s="105"/>
    </row>
    <row r="197" spans="1:35">
      <c r="A197" s="163"/>
      <c r="B197" s="127"/>
      <c r="C197" s="644"/>
      <c r="D197" s="663"/>
      <c r="E197" s="655"/>
      <c r="F197" s="656"/>
      <c r="G197" s="645"/>
      <c r="H197" s="667"/>
      <c r="I197" s="645"/>
      <c r="J197" s="667"/>
      <c r="K197" s="660"/>
      <c r="L197" s="660"/>
      <c r="M197" s="645"/>
      <c r="N197" s="644"/>
      <c r="O197" s="650"/>
      <c r="P197" s="393"/>
      <c r="Q197" s="105"/>
      <c r="R197" s="105"/>
      <c r="S197" s="105"/>
      <c r="T197" s="105"/>
      <c r="U197" s="105"/>
      <c r="V197" s="646"/>
      <c r="W197" s="127"/>
      <c r="X197" s="121"/>
      <c r="Y197" s="647"/>
      <c r="Z197" s="105"/>
      <c r="AA197" s="653"/>
      <c r="AB197" s="105"/>
      <c r="AC197" s="105"/>
      <c r="AD197" s="105"/>
      <c r="AE197" s="105"/>
      <c r="AF197" s="105"/>
      <c r="AG197" s="105"/>
      <c r="AH197" s="105"/>
      <c r="AI197" s="105"/>
    </row>
    <row r="198" spans="1:35">
      <c r="A198" s="163"/>
      <c r="B198" s="127"/>
      <c r="C198" s="644"/>
      <c r="D198" s="663"/>
      <c r="E198" s="660"/>
      <c r="F198" s="656"/>
      <c r="G198" s="645"/>
      <c r="H198" s="645"/>
      <c r="I198" s="645"/>
      <c r="J198" s="645"/>
      <c r="K198" s="660"/>
      <c r="L198" s="660"/>
      <c r="M198" s="645"/>
      <c r="N198" s="644"/>
      <c r="O198" s="650"/>
      <c r="P198" s="393"/>
      <c r="Q198" s="105"/>
      <c r="R198" s="105"/>
      <c r="S198" s="105"/>
      <c r="T198" s="105"/>
      <c r="U198" s="105"/>
      <c r="V198" s="646"/>
      <c r="W198" s="127"/>
      <c r="X198" s="121"/>
      <c r="Y198" s="647"/>
      <c r="Z198" s="105"/>
      <c r="AA198" s="648"/>
      <c r="AB198" s="105"/>
      <c r="AC198" s="105"/>
      <c r="AD198" s="105"/>
      <c r="AE198" s="105"/>
      <c r="AF198" s="105"/>
      <c r="AG198" s="105"/>
      <c r="AH198" s="105"/>
      <c r="AI198" s="105"/>
    </row>
    <row r="199" spans="1:35" ht="12" customHeight="1">
      <c r="A199" s="163"/>
      <c r="B199" s="127"/>
      <c r="C199" s="644"/>
      <c r="D199" s="663"/>
      <c r="E199" s="655"/>
      <c r="F199" s="656"/>
      <c r="G199" s="645"/>
      <c r="H199" s="645"/>
      <c r="I199" s="645"/>
      <c r="J199" s="645"/>
      <c r="K199" s="660"/>
      <c r="L199" s="655"/>
      <c r="M199" s="645"/>
      <c r="N199" s="644"/>
      <c r="O199" s="650"/>
      <c r="P199" s="393"/>
      <c r="Q199" s="105"/>
      <c r="R199" s="105"/>
      <c r="S199" s="105"/>
      <c r="T199" s="105"/>
      <c r="U199" s="105"/>
      <c r="V199" s="646"/>
      <c r="W199" s="127"/>
      <c r="X199" s="121"/>
      <c r="Y199" s="647"/>
      <c r="Z199" s="105"/>
      <c r="AA199" s="648"/>
      <c r="AB199" s="105"/>
      <c r="AC199" s="105"/>
      <c r="AD199" s="105"/>
      <c r="AE199" s="105"/>
      <c r="AF199" s="105"/>
      <c r="AG199" s="105"/>
      <c r="AH199" s="105"/>
      <c r="AI199" s="105"/>
    </row>
    <row r="200" spans="1:35" ht="12.75" customHeight="1">
      <c r="A200" s="163"/>
      <c r="B200" s="127"/>
      <c r="C200" s="644"/>
      <c r="D200" s="663"/>
      <c r="E200" s="660"/>
      <c r="F200" s="656"/>
      <c r="G200" s="645"/>
      <c r="H200" s="645"/>
      <c r="I200" s="645"/>
      <c r="J200" s="645"/>
      <c r="K200" s="656"/>
      <c r="L200" s="656"/>
      <c r="M200" s="97"/>
      <c r="N200" s="644"/>
      <c r="O200" s="650"/>
      <c r="P200" s="393"/>
      <c r="Q200" s="105"/>
      <c r="R200" s="105"/>
      <c r="S200" s="105"/>
      <c r="T200" s="105"/>
      <c r="U200" s="105"/>
      <c r="V200" s="646"/>
      <c r="W200" s="127"/>
      <c r="X200" s="121"/>
      <c r="Y200" s="647"/>
      <c r="Z200" s="105"/>
      <c r="AA200" s="648"/>
      <c r="AB200" s="105"/>
      <c r="AC200" s="105"/>
      <c r="AD200" s="105"/>
      <c r="AE200" s="105"/>
      <c r="AF200" s="105"/>
      <c r="AG200" s="105"/>
      <c r="AH200" s="105"/>
      <c r="AI200" s="105"/>
    </row>
    <row r="201" spans="1:35" ht="11.25" customHeight="1">
      <c r="A201" s="163"/>
      <c r="B201" s="127"/>
      <c r="C201" s="644"/>
      <c r="D201" s="663"/>
      <c r="E201" s="660"/>
      <c r="F201" s="660"/>
      <c r="G201" s="645"/>
      <c r="H201" s="645"/>
      <c r="I201" s="645"/>
      <c r="J201" s="655"/>
      <c r="K201" s="667"/>
      <c r="L201" s="660"/>
      <c r="M201" s="656"/>
      <c r="N201" s="644"/>
      <c r="O201" s="650"/>
      <c r="P201" s="393"/>
      <c r="Q201" s="105"/>
      <c r="R201" s="105"/>
      <c r="S201" s="105"/>
      <c r="T201" s="105"/>
      <c r="U201" s="105"/>
      <c r="V201" s="646"/>
      <c r="W201" s="127"/>
      <c r="X201" s="121"/>
      <c r="Y201" s="647"/>
      <c r="Z201" s="105"/>
      <c r="AA201" s="648"/>
      <c r="AB201" s="105"/>
      <c r="AC201" s="105"/>
      <c r="AD201" s="105"/>
      <c r="AE201" s="105"/>
      <c r="AF201" s="105"/>
      <c r="AG201" s="105"/>
      <c r="AH201" s="105"/>
      <c r="AI201" s="105"/>
    </row>
    <row r="202" spans="1:35" ht="12" customHeight="1">
      <c r="A202" s="163"/>
      <c r="B202" s="127"/>
      <c r="C202" s="644"/>
      <c r="D202" s="663"/>
      <c r="E202" s="655"/>
      <c r="F202" s="656"/>
      <c r="G202" s="645"/>
      <c r="H202" s="645"/>
      <c r="I202" s="645"/>
      <c r="J202" s="645"/>
      <c r="K202" s="655"/>
      <c r="L202" s="655"/>
      <c r="M202" s="645"/>
      <c r="N202" s="644"/>
      <c r="O202" s="650"/>
      <c r="P202" s="393"/>
      <c r="Q202" s="105"/>
      <c r="R202" s="105"/>
      <c r="S202" s="105"/>
      <c r="T202" s="105"/>
      <c r="U202" s="105"/>
      <c r="V202" s="646"/>
      <c r="W202" s="127"/>
      <c r="X202" s="121"/>
      <c r="Y202" s="647"/>
      <c r="Z202" s="105"/>
      <c r="AA202" s="648"/>
      <c r="AB202" s="105"/>
      <c r="AC202" s="105"/>
      <c r="AD202" s="105"/>
      <c r="AE202" s="105"/>
      <c r="AF202" s="105"/>
      <c r="AG202" s="105"/>
      <c r="AH202" s="105"/>
      <c r="AI202" s="105"/>
    </row>
    <row r="203" spans="1:35">
      <c r="A203" s="163"/>
      <c r="B203" s="127"/>
      <c r="C203" s="644"/>
      <c r="D203" s="663"/>
      <c r="E203" s="660"/>
      <c r="F203" s="656"/>
      <c r="G203" s="645"/>
      <c r="H203" s="645"/>
      <c r="I203" s="645"/>
      <c r="J203" s="645"/>
      <c r="K203" s="656"/>
      <c r="L203" s="656"/>
      <c r="M203" s="645"/>
      <c r="N203" s="644"/>
      <c r="O203" s="658"/>
      <c r="P203" s="393"/>
      <c r="Q203" s="105"/>
      <c r="R203" s="105"/>
      <c r="S203" s="105"/>
      <c r="T203" s="105"/>
      <c r="U203" s="105"/>
      <c r="V203" s="646"/>
      <c r="W203" s="127"/>
      <c r="X203" s="121"/>
      <c r="Y203" s="647"/>
      <c r="Z203" s="105"/>
      <c r="AA203" s="659"/>
      <c r="AB203" s="105"/>
      <c r="AC203" s="105"/>
      <c r="AD203" s="105"/>
      <c r="AE203" s="105"/>
      <c r="AF203" s="105"/>
      <c r="AG203" s="105"/>
      <c r="AH203" s="105"/>
      <c r="AI203" s="105"/>
    </row>
    <row r="204" spans="1:35" ht="13.5" customHeight="1">
      <c r="A204" s="163"/>
      <c r="B204" s="127"/>
      <c r="C204" s="644"/>
      <c r="D204" s="663"/>
      <c r="E204" s="655"/>
      <c r="F204" s="656"/>
      <c r="G204" s="645"/>
      <c r="H204" s="645"/>
      <c r="I204" s="645"/>
      <c r="J204" s="645"/>
      <c r="K204" s="656"/>
      <c r="L204" s="656"/>
      <c r="M204" s="645"/>
      <c r="N204" s="644"/>
      <c r="O204" s="650"/>
      <c r="P204" s="393"/>
      <c r="Q204" s="105"/>
      <c r="R204" s="105"/>
      <c r="S204" s="105"/>
      <c r="T204" s="105"/>
      <c r="U204" s="105"/>
      <c r="V204" s="646"/>
      <c r="W204" s="127"/>
      <c r="X204" s="121"/>
      <c r="Y204" s="647"/>
      <c r="Z204" s="105"/>
      <c r="AA204" s="648"/>
      <c r="AB204" s="105"/>
      <c r="AC204" s="105"/>
      <c r="AD204" s="105"/>
      <c r="AE204" s="105"/>
      <c r="AF204" s="105"/>
      <c r="AG204" s="105"/>
      <c r="AH204" s="105"/>
      <c r="AI204" s="105"/>
    </row>
    <row r="205" spans="1:35" ht="13.5" customHeight="1">
      <c r="A205" s="163"/>
      <c r="B205" s="127"/>
      <c r="C205" s="644"/>
      <c r="D205" s="663"/>
      <c r="E205" s="656"/>
      <c r="F205" s="660"/>
      <c r="G205" s="645"/>
      <c r="H205" s="645"/>
      <c r="I205" s="645"/>
      <c r="J205" s="645"/>
      <c r="K205" s="667"/>
      <c r="L205" s="660"/>
      <c r="M205" s="645"/>
      <c r="N205" s="644"/>
      <c r="O205" s="658"/>
      <c r="P205" s="393"/>
      <c r="Q205" s="105"/>
      <c r="R205" s="105"/>
      <c r="S205" s="105"/>
      <c r="T205" s="105"/>
      <c r="U205" s="105"/>
      <c r="V205" s="646"/>
      <c r="W205" s="127"/>
      <c r="X205" s="121"/>
      <c r="Y205" s="647"/>
      <c r="Z205" s="105"/>
      <c r="AA205" s="659"/>
      <c r="AB205" s="105"/>
      <c r="AC205" s="105"/>
      <c r="AD205" s="105"/>
      <c r="AE205" s="105"/>
      <c r="AF205" s="105"/>
      <c r="AG205" s="105"/>
      <c r="AH205" s="105"/>
      <c r="AI205" s="105"/>
    </row>
    <row r="206" spans="1:35" hidden="1">
      <c r="A206" s="163"/>
      <c r="B206" s="127"/>
      <c r="C206" s="644"/>
      <c r="D206" s="663"/>
      <c r="E206" s="660"/>
      <c r="F206" s="656"/>
      <c r="G206" s="645"/>
      <c r="H206" s="645"/>
      <c r="I206" s="645"/>
      <c r="J206" s="645"/>
      <c r="K206" s="655"/>
      <c r="L206" s="655"/>
      <c r="M206" s="645"/>
      <c r="N206" s="644"/>
      <c r="O206" s="650"/>
      <c r="P206" s="393"/>
      <c r="Q206" s="105"/>
      <c r="R206" s="105"/>
      <c r="S206" s="105"/>
      <c r="T206" s="105"/>
      <c r="U206" s="105"/>
      <c r="V206" s="646"/>
      <c r="W206" s="127"/>
      <c r="X206" s="121"/>
      <c r="Y206" s="647"/>
      <c r="Z206" s="105"/>
      <c r="AA206" s="653"/>
      <c r="AB206" s="105"/>
      <c r="AC206" s="105"/>
      <c r="AD206" s="105"/>
      <c r="AE206" s="105"/>
      <c r="AF206" s="105"/>
      <c r="AG206" s="105"/>
      <c r="AH206" s="105"/>
      <c r="AI206" s="105"/>
    </row>
    <row r="207" spans="1:35" ht="13.5" customHeight="1">
      <c r="A207" s="163"/>
      <c r="B207" s="100"/>
      <c r="C207" s="644"/>
      <c r="D207" s="663"/>
      <c r="E207" s="656"/>
      <c r="F207" s="656"/>
      <c r="G207" s="645"/>
      <c r="H207" s="645"/>
      <c r="I207" s="645"/>
      <c r="J207" s="645"/>
      <c r="K207" s="660"/>
      <c r="L207" s="660"/>
      <c r="M207" s="645"/>
      <c r="N207" s="644"/>
      <c r="O207" s="650"/>
      <c r="P207" s="393"/>
      <c r="Q207" s="105"/>
      <c r="R207" s="105"/>
      <c r="S207" s="105"/>
      <c r="T207" s="105"/>
      <c r="U207" s="105"/>
      <c r="V207" s="646"/>
      <c r="W207" s="127"/>
      <c r="X207" s="121"/>
      <c r="Y207" s="647"/>
      <c r="Z207" s="105"/>
      <c r="AA207" s="648"/>
      <c r="AB207" s="105"/>
      <c r="AC207" s="105"/>
      <c r="AD207" s="105"/>
      <c r="AE207" s="105"/>
      <c r="AF207" s="105"/>
      <c r="AG207" s="105"/>
      <c r="AH207" s="105"/>
      <c r="AI207" s="105"/>
    </row>
    <row r="208" spans="1:35" ht="12" customHeight="1">
      <c r="A208" s="163"/>
      <c r="B208" s="127"/>
      <c r="C208" s="644"/>
      <c r="D208" s="663"/>
      <c r="E208" s="655"/>
      <c r="F208" s="656"/>
      <c r="G208" s="667"/>
      <c r="H208" s="645"/>
      <c r="I208" s="645"/>
      <c r="J208" s="645"/>
      <c r="K208" s="655"/>
      <c r="L208" s="656"/>
      <c r="M208" s="645"/>
      <c r="N208" s="649"/>
      <c r="O208" s="658"/>
      <c r="P208" s="393"/>
      <c r="Q208" s="105"/>
      <c r="R208" s="105"/>
      <c r="S208" s="105"/>
      <c r="T208" s="105"/>
      <c r="U208" s="105"/>
      <c r="V208" s="646"/>
      <c r="W208" s="127"/>
      <c r="X208" s="121"/>
      <c r="Y208" s="647"/>
      <c r="Z208" s="105"/>
      <c r="AA208" s="659"/>
      <c r="AB208" s="105"/>
      <c r="AC208" s="105"/>
      <c r="AD208" s="105"/>
      <c r="AE208" s="105"/>
      <c r="AF208" s="105"/>
      <c r="AG208" s="105"/>
      <c r="AH208" s="105"/>
      <c r="AI208" s="105"/>
    </row>
    <row r="209" spans="1:35" ht="13.5" customHeight="1">
      <c r="A209" s="163"/>
      <c r="B209" s="127"/>
      <c r="C209" s="644"/>
      <c r="D209" s="663"/>
      <c r="E209" s="667"/>
      <c r="F209" s="667"/>
      <c r="G209" s="645"/>
      <c r="H209" s="645"/>
      <c r="I209" s="645"/>
      <c r="J209" s="645"/>
      <c r="K209" s="668"/>
      <c r="L209" s="667"/>
      <c r="M209" s="645"/>
      <c r="N209" s="649"/>
      <c r="O209" s="650"/>
      <c r="P209" s="393"/>
      <c r="Q209" s="105"/>
      <c r="R209" s="105"/>
      <c r="S209" s="105"/>
      <c r="T209" s="105"/>
      <c r="U209" s="105"/>
      <c r="V209" s="646"/>
      <c r="W209" s="127"/>
      <c r="X209" s="121"/>
      <c r="Y209" s="647"/>
      <c r="Z209" s="105"/>
      <c r="AA209" s="662"/>
      <c r="AB209" s="105"/>
      <c r="AC209" s="105"/>
      <c r="AD209" s="105"/>
      <c r="AE209" s="105"/>
      <c r="AF209" s="105"/>
      <c r="AG209" s="105"/>
      <c r="AH209" s="105"/>
      <c r="AI209" s="105"/>
    </row>
    <row r="210" spans="1:35">
      <c r="A210" s="163"/>
      <c r="B210" s="127"/>
      <c r="C210" s="644"/>
      <c r="D210" s="663"/>
      <c r="E210" s="159"/>
      <c r="F210" s="159"/>
      <c r="G210" s="159"/>
      <c r="H210" s="159"/>
      <c r="I210" s="159"/>
      <c r="J210" s="159"/>
      <c r="K210" s="159"/>
      <c r="L210" s="159"/>
      <c r="M210" s="159"/>
      <c r="N210" s="649"/>
      <c r="O210" s="650"/>
      <c r="P210" s="393"/>
      <c r="Q210" s="105"/>
      <c r="R210" s="105"/>
      <c r="S210" s="105"/>
      <c r="T210" s="105"/>
      <c r="U210" s="105"/>
      <c r="V210" s="646"/>
      <c r="W210" s="127"/>
      <c r="X210" s="121"/>
      <c r="Y210" s="647"/>
      <c r="Z210" s="105"/>
      <c r="AA210" s="648"/>
      <c r="AB210" s="105"/>
      <c r="AC210" s="105"/>
      <c r="AD210" s="105"/>
      <c r="AE210" s="105"/>
      <c r="AF210" s="105"/>
      <c r="AG210" s="105"/>
      <c r="AH210" s="105"/>
      <c r="AI210" s="105"/>
    </row>
    <row r="211" spans="1:35" ht="12.75" customHeight="1">
      <c r="A211" s="163"/>
      <c r="B211" s="127"/>
      <c r="C211" s="644"/>
      <c r="D211" s="663"/>
      <c r="E211" s="159"/>
      <c r="F211" s="159"/>
      <c r="G211" s="159"/>
      <c r="H211" s="159"/>
      <c r="I211" s="159"/>
      <c r="J211" s="159"/>
      <c r="K211" s="159"/>
      <c r="L211" s="159"/>
      <c r="M211" s="159"/>
      <c r="N211" s="649"/>
      <c r="O211" s="650"/>
      <c r="P211" s="393"/>
      <c r="Q211" s="105"/>
      <c r="R211" s="105"/>
      <c r="S211" s="105"/>
      <c r="T211" s="105"/>
      <c r="U211" s="105"/>
      <c r="V211" s="646"/>
      <c r="W211" s="127"/>
      <c r="X211" s="121"/>
      <c r="Y211" s="647"/>
      <c r="Z211" s="105"/>
      <c r="AA211" s="648"/>
      <c r="AB211" s="105"/>
      <c r="AC211" s="105"/>
      <c r="AD211" s="105"/>
      <c r="AE211" s="105"/>
      <c r="AF211" s="105"/>
      <c r="AG211" s="105"/>
      <c r="AH211" s="105"/>
      <c r="AI211" s="105"/>
    </row>
    <row r="212" spans="1:35" ht="12" customHeight="1">
      <c r="A212" s="163"/>
      <c r="B212" s="127"/>
      <c r="C212" s="644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649"/>
      <c r="O212" s="650"/>
      <c r="P212" s="393"/>
      <c r="Q212" s="105"/>
      <c r="R212" s="105"/>
      <c r="S212" s="105"/>
      <c r="T212" s="105"/>
      <c r="U212" s="105"/>
      <c r="V212" s="646"/>
      <c r="W212" s="127"/>
      <c r="X212" s="121"/>
      <c r="Y212" s="647"/>
      <c r="Z212" s="105"/>
      <c r="AA212" s="648"/>
      <c r="AB212" s="105"/>
      <c r="AC212" s="105"/>
      <c r="AD212" s="105"/>
      <c r="AE212" s="105"/>
      <c r="AF212" s="105"/>
      <c r="AG212" s="105"/>
      <c r="AH212" s="105"/>
      <c r="AI212" s="105"/>
    </row>
    <row r="213" spans="1:35" ht="12.75" customHeight="1">
      <c r="A213" s="163"/>
      <c r="B213" s="127"/>
      <c r="C213" s="644"/>
      <c r="D213" s="159"/>
      <c r="E213" s="159"/>
      <c r="F213" s="159"/>
      <c r="G213" s="159"/>
      <c r="H213" s="159"/>
      <c r="I213" s="159"/>
      <c r="J213" s="664"/>
      <c r="K213" s="159"/>
      <c r="L213" s="159"/>
      <c r="M213" s="159"/>
      <c r="N213" s="652"/>
      <c r="O213" s="650"/>
      <c r="P213" s="393"/>
      <c r="Q213" s="105"/>
      <c r="R213" s="105"/>
      <c r="S213" s="105"/>
      <c r="T213" s="105"/>
      <c r="U213" s="105"/>
      <c r="V213" s="665"/>
      <c r="W213" s="127"/>
      <c r="X213" s="666"/>
      <c r="Y213" s="647"/>
      <c r="Z213" s="105"/>
      <c r="AA213" s="648"/>
      <c r="AB213" s="105"/>
      <c r="AC213" s="105"/>
      <c r="AD213" s="105"/>
      <c r="AE213" s="105"/>
      <c r="AF213" s="105"/>
      <c r="AG213" s="105"/>
      <c r="AH213" s="105"/>
      <c r="AI213" s="105"/>
    </row>
    <row r="214" spans="1:35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</row>
    <row r="215" spans="1:35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</row>
    <row r="216" spans="1:35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</row>
    <row r="217" spans="1:3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514"/>
  <sheetViews>
    <sheetView workbookViewId="0">
      <pane xSplit="1" topLeftCell="B1" activePane="topRight" state="frozen"/>
      <selection pane="topRight" activeCell="Q44" sqref="A1:Q44"/>
    </sheetView>
  </sheetViews>
  <sheetFormatPr defaultRowHeight="14.4"/>
  <cols>
    <col min="1" max="1" width="4" customWidth="1"/>
    <col min="2" max="2" width="30.5546875" customWidth="1"/>
    <col min="3" max="3" width="8.6640625" customWidth="1"/>
    <col min="4" max="4" width="7.33203125" customWidth="1"/>
    <col min="5" max="5" width="6.88671875" customWidth="1"/>
    <col min="6" max="6" width="6.33203125" customWidth="1"/>
    <col min="7" max="7" width="7.109375" customWidth="1"/>
    <col min="8" max="8" width="6.88671875" customWidth="1"/>
    <col min="9" max="9" width="7.33203125" customWidth="1"/>
    <col min="10" max="10" width="6.5546875" customWidth="1"/>
    <col min="11" max="11" width="6.88671875" customWidth="1"/>
    <col min="12" max="12" width="7" customWidth="1"/>
    <col min="13" max="13" width="7.6640625" customWidth="1"/>
    <col min="14" max="14" width="7.44140625" customWidth="1"/>
    <col min="15" max="15" width="7.33203125" customWidth="1"/>
    <col min="16" max="16" width="6.44140625" customWidth="1"/>
    <col min="17" max="17" width="7.33203125" customWidth="1"/>
    <col min="18" max="18" width="13.5546875" customWidth="1"/>
    <col min="22" max="22" width="7.6640625" customWidth="1"/>
    <col min="23" max="23" width="15.5546875" customWidth="1"/>
    <col min="24" max="24" width="8.109375" customWidth="1"/>
    <col min="25" max="25" width="7.33203125" customWidth="1"/>
    <col min="27" max="27" width="9.88671875" customWidth="1"/>
    <col min="28" max="28" width="11.109375" customWidth="1"/>
    <col min="29" max="29" width="10.5546875" customWidth="1"/>
    <col min="30" max="30" width="8" customWidth="1"/>
  </cols>
  <sheetData>
    <row r="1" spans="1:35" ht="15" thickBot="1">
      <c r="A1" s="98" t="s">
        <v>440</v>
      </c>
      <c r="C1" s="98" t="s">
        <v>19</v>
      </c>
      <c r="I1" s="98" t="s">
        <v>381</v>
      </c>
      <c r="N1" s="10"/>
      <c r="O1" s="10"/>
      <c r="P1" s="105"/>
      <c r="Q1" s="213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13.5" customHeight="1">
      <c r="A2" s="78"/>
      <c r="B2" s="508"/>
      <c r="C2" s="31" t="s">
        <v>20</v>
      </c>
      <c r="D2" s="56" t="s">
        <v>309</v>
      </c>
      <c r="E2" s="56"/>
      <c r="F2" s="56"/>
      <c r="G2" s="56"/>
      <c r="H2" s="56"/>
      <c r="I2" s="56"/>
      <c r="J2" s="56"/>
      <c r="K2" s="56"/>
      <c r="L2" s="43"/>
      <c r="M2" s="43"/>
      <c r="N2" s="185" t="s">
        <v>21</v>
      </c>
      <c r="O2" s="185" t="s">
        <v>22</v>
      </c>
      <c r="P2" s="1464" t="s">
        <v>579</v>
      </c>
      <c r="Q2" s="1464" t="s">
        <v>579</v>
      </c>
      <c r="R2" s="10"/>
      <c r="S2" s="393"/>
      <c r="T2" s="127"/>
      <c r="U2" s="105"/>
      <c r="V2" s="105"/>
      <c r="W2" s="105"/>
      <c r="X2" s="105"/>
      <c r="Y2" s="105"/>
      <c r="Z2" s="105"/>
      <c r="AA2" s="105"/>
      <c r="AD2" s="105"/>
      <c r="AE2" s="105"/>
      <c r="AF2" s="105"/>
      <c r="AG2" s="105"/>
      <c r="AH2" s="105"/>
      <c r="AI2" s="105"/>
    </row>
    <row r="3" spans="1:35" ht="13.5" customHeight="1">
      <c r="A3" s="50"/>
      <c r="B3" s="509"/>
      <c r="C3" s="510" t="s">
        <v>254</v>
      </c>
      <c r="D3" s="611" t="s">
        <v>380</v>
      </c>
      <c r="E3" s="18"/>
      <c r="F3" s="18"/>
      <c r="G3" s="18"/>
      <c r="H3" s="18"/>
      <c r="I3" s="18"/>
      <c r="J3" s="18"/>
      <c r="K3" s="18"/>
      <c r="L3" s="17"/>
      <c r="M3" s="17"/>
      <c r="N3" s="510" t="s">
        <v>270</v>
      </c>
      <c r="O3" s="510" t="s">
        <v>23</v>
      </c>
      <c r="P3" s="1465" t="s">
        <v>122</v>
      </c>
      <c r="Q3" s="1465" t="s">
        <v>122</v>
      </c>
      <c r="R3" s="10"/>
      <c r="S3" s="393"/>
      <c r="T3" s="127"/>
      <c r="U3" s="105"/>
      <c r="V3" s="105"/>
      <c r="W3" s="105"/>
      <c r="X3" s="105"/>
      <c r="Y3" s="105"/>
      <c r="Z3" s="105"/>
      <c r="AA3" s="105"/>
      <c r="AD3" s="105"/>
      <c r="AE3" s="105"/>
      <c r="AF3" s="105"/>
      <c r="AG3" s="105"/>
      <c r="AH3" s="105"/>
      <c r="AI3" s="105"/>
    </row>
    <row r="4" spans="1:35" ht="12.75" customHeight="1" thickBot="1">
      <c r="A4" s="50"/>
      <c r="B4" s="511" t="s">
        <v>24</v>
      </c>
      <c r="C4" s="59" t="s">
        <v>21</v>
      </c>
      <c r="D4" s="61" t="s">
        <v>269</v>
      </c>
      <c r="E4" s="61"/>
      <c r="F4" s="61"/>
      <c r="G4" s="61"/>
      <c r="H4" t="s">
        <v>268</v>
      </c>
      <c r="J4" s="61"/>
      <c r="K4" s="51" t="s">
        <v>135</v>
      </c>
      <c r="L4" s="44"/>
      <c r="M4" s="44"/>
      <c r="N4" s="510" t="s">
        <v>26</v>
      </c>
      <c r="O4" s="510" t="s">
        <v>25</v>
      </c>
      <c r="P4" s="1466" t="s">
        <v>580</v>
      </c>
      <c r="Q4" s="1465" t="s">
        <v>580</v>
      </c>
      <c r="R4" s="545"/>
      <c r="S4" s="393"/>
      <c r="T4" s="127"/>
      <c r="U4" s="105"/>
      <c r="V4" s="105"/>
      <c r="W4" s="105"/>
      <c r="X4" s="105"/>
      <c r="Y4" s="105"/>
      <c r="Z4" s="105"/>
      <c r="AA4" s="641"/>
      <c r="AD4" s="105"/>
      <c r="AE4" s="105"/>
      <c r="AF4" s="105"/>
      <c r="AG4" s="105"/>
      <c r="AH4" s="105"/>
      <c r="AI4" s="105"/>
    </row>
    <row r="5" spans="1:35">
      <c r="A5" s="50" t="s">
        <v>255</v>
      </c>
      <c r="B5" s="509"/>
      <c r="C5" s="58" t="s">
        <v>38</v>
      </c>
      <c r="D5" s="31" t="s">
        <v>27</v>
      </c>
      <c r="E5" s="31" t="s">
        <v>28</v>
      </c>
      <c r="F5" s="31" t="s">
        <v>29</v>
      </c>
      <c r="G5" s="31" t="s">
        <v>30</v>
      </c>
      <c r="H5" s="30" t="s">
        <v>31</v>
      </c>
      <c r="I5" s="31" t="s">
        <v>32</v>
      </c>
      <c r="J5" s="30" t="s">
        <v>33</v>
      </c>
      <c r="K5" s="31" t="s">
        <v>34</v>
      </c>
      <c r="L5" s="30" t="s">
        <v>35</v>
      </c>
      <c r="M5" s="1401" t="s">
        <v>36</v>
      </c>
      <c r="N5" s="510">
        <v>10</v>
      </c>
      <c r="O5" s="510" t="s">
        <v>37</v>
      </c>
      <c r="P5" s="510" t="s">
        <v>26</v>
      </c>
      <c r="Q5" s="1467" t="s">
        <v>581</v>
      </c>
      <c r="R5" s="10"/>
      <c r="S5" s="393"/>
      <c r="T5" s="127"/>
      <c r="U5" s="105"/>
      <c r="V5" s="105"/>
      <c r="W5" s="105"/>
      <c r="X5" s="105"/>
      <c r="Y5" s="361"/>
      <c r="Z5" s="105"/>
      <c r="AA5" s="641"/>
      <c r="AD5" s="105"/>
      <c r="AE5" s="105"/>
      <c r="AF5" s="105"/>
      <c r="AG5" s="105"/>
      <c r="AH5" s="105"/>
      <c r="AI5" s="105"/>
    </row>
    <row r="6" spans="1:35" ht="12" customHeight="1">
      <c r="A6" s="50"/>
      <c r="B6" s="511" t="s">
        <v>256</v>
      </c>
      <c r="D6" s="59" t="s">
        <v>39</v>
      </c>
      <c r="E6" s="59" t="s">
        <v>39</v>
      </c>
      <c r="F6" s="59" t="s">
        <v>39</v>
      </c>
      <c r="G6" s="59" t="s">
        <v>39</v>
      </c>
      <c r="H6" s="26" t="s">
        <v>39</v>
      </c>
      <c r="I6" s="59" t="s">
        <v>39</v>
      </c>
      <c r="J6" s="59" t="s">
        <v>39</v>
      </c>
      <c r="K6" s="26" t="s">
        <v>39</v>
      </c>
      <c r="L6" s="59" t="s">
        <v>39</v>
      </c>
      <c r="M6" s="503" t="s">
        <v>39</v>
      </c>
      <c r="N6" s="510" t="s">
        <v>582</v>
      </c>
      <c r="O6" s="510" t="s">
        <v>248</v>
      </c>
      <c r="P6" s="510" t="s">
        <v>583</v>
      </c>
      <c r="Q6" s="1467"/>
      <c r="R6" s="545"/>
      <c r="S6" s="393"/>
      <c r="T6" s="127"/>
      <c r="U6" s="105"/>
      <c r="V6" s="105"/>
      <c r="W6" s="105"/>
      <c r="X6" s="105"/>
      <c r="Y6" s="361"/>
      <c r="Z6" s="105"/>
      <c r="AA6" s="642"/>
      <c r="AD6" s="105"/>
      <c r="AE6" s="105"/>
      <c r="AF6" s="105"/>
      <c r="AG6" s="105"/>
      <c r="AH6" s="105"/>
      <c r="AI6" s="105"/>
    </row>
    <row r="7" spans="1:35" ht="14.25" customHeight="1" thickBot="1">
      <c r="A7" s="50"/>
      <c r="B7" s="512"/>
      <c r="C7" s="62" t="s">
        <v>257</v>
      </c>
      <c r="D7" s="44"/>
      <c r="E7" s="45"/>
      <c r="F7" s="44"/>
      <c r="G7" s="45"/>
      <c r="H7" s="87"/>
      <c r="I7" s="45"/>
      <c r="J7" s="45"/>
      <c r="K7" s="44"/>
      <c r="L7" s="45"/>
      <c r="M7" s="87"/>
      <c r="N7" s="510"/>
      <c r="O7" s="510" t="s">
        <v>249</v>
      </c>
      <c r="P7" s="1486">
        <v>0.45</v>
      </c>
      <c r="Q7" s="1468">
        <v>1</v>
      </c>
      <c r="R7" s="4"/>
      <c r="S7" s="393"/>
      <c r="T7" s="127"/>
      <c r="U7" s="105"/>
      <c r="V7" s="294"/>
      <c r="W7" s="393"/>
      <c r="X7" s="163"/>
      <c r="Y7" s="643"/>
      <c r="Z7" s="105"/>
      <c r="AA7" s="642"/>
      <c r="AD7" s="105"/>
      <c r="AE7" s="105"/>
      <c r="AF7" s="105"/>
      <c r="AG7" s="105"/>
      <c r="AH7" s="105"/>
      <c r="AI7" s="105"/>
    </row>
    <row r="8" spans="1:35">
      <c r="A8" s="513">
        <v>1</v>
      </c>
      <c r="B8" s="514" t="s">
        <v>258</v>
      </c>
      <c r="C8" s="2529">
        <v>54</v>
      </c>
      <c r="D8" s="2531">
        <f>'12-18л. РАСКЛАДКА'!X7</f>
        <v>40</v>
      </c>
      <c r="E8" s="2532">
        <f>'12-18л. РАСКЛАДКА'!X62</f>
        <v>80</v>
      </c>
      <c r="F8" s="2532">
        <f>'12-18л. РАСКЛАДКА'!X123</f>
        <v>40</v>
      </c>
      <c r="G8" s="2532">
        <f>'12-18л. РАСКЛАДКА'!X184</f>
        <v>40</v>
      </c>
      <c r="H8" s="2532">
        <f>'12-18л. РАСКЛАДКА'!X239</f>
        <v>40</v>
      </c>
      <c r="I8" s="2532">
        <f>'12-18л. РАСКЛАДКА'!X297</f>
        <v>40</v>
      </c>
      <c r="J8" s="2532">
        <f>'12-18л. РАСКЛАДКА'!X356</f>
        <v>80</v>
      </c>
      <c r="K8" s="2532">
        <f>'12-18л. РАСКЛАДКА'!X405</f>
        <v>40</v>
      </c>
      <c r="L8" s="2532">
        <f>'12-18л. РАСКЛАДКА'!X460</f>
        <v>60</v>
      </c>
      <c r="M8" s="2533">
        <f>'12-18л. РАСКЛАДКА'!X520</f>
        <v>60</v>
      </c>
      <c r="N8" s="2673">
        <f>D8+E8+F8+G8+H8+I8+J8+K8+L8+M8</f>
        <v>520</v>
      </c>
      <c r="O8" s="1819">
        <f>(N8*100/P8)-100</f>
        <v>-3.7037037037037095</v>
      </c>
      <c r="P8" s="1470">
        <f>(Q8*45/100)*10</f>
        <v>540</v>
      </c>
      <c r="Q8" s="1474">
        <v>120</v>
      </c>
      <c r="R8" s="4"/>
      <c r="S8" s="105"/>
      <c r="T8" s="105"/>
      <c r="U8" s="105"/>
      <c r="V8" s="646"/>
      <c r="W8" s="127"/>
      <c r="X8" s="121"/>
      <c r="Y8" s="647"/>
      <c r="Z8" s="105"/>
      <c r="AA8" s="1397"/>
      <c r="AD8" s="105"/>
      <c r="AE8" s="105"/>
      <c r="AF8" s="105"/>
      <c r="AG8" s="105"/>
      <c r="AH8" s="105"/>
      <c r="AI8" s="105"/>
    </row>
    <row r="9" spans="1:35">
      <c r="A9" s="495">
        <v>2</v>
      </c>
      <c r="B9" s="253" t="s">
        <v>40</v>
      </c>
      <c r="C9" s="2525">
        <v>90</v>
      </c>
      <c r="D9" s="2534">
        <f>'12-18л. РАСКЛАДКА'!X8</f>
        <v>80</v>
      </c>
      <c r="E9" s="670">
        <f>'12-18л. РАСКЛАДКА'!X63</f>
        <v>60</v>
      </c>
      <c r="F9" s="670">
        <f>'12-18л. РАСКЛАДКА'!X124</f>
        <v>117</v>
      </c>
      <c r="G9" s="670">
        <f>'12-18л. РАСКЛАДКА'!X185</f>
        <v>40</v>
      </c>
      <c r="H9" s="670">
        <f>'12-18л. РАСКЛАДКА'!X240</f>
        <v>122</v>
      </c>
      <c r="I9" s="670">
        <f>'12-18л. РАСКЛАДКА'!X298</f>
        <v>83.5</v>
      </c>
      <c r="J9" s="670">
        <f>'12-18л. РАСКЛАДКА'!X357</f>
        <v>60</v>
      </c>
      <c r="K9" s="670">
        <f>'12-18л. РАСКЛАДКА'!X406</f>
        <v>100</v>
      </c>
      <c r="L9" s="670">
        <f>'12-18л. РАСКЛАДКА'!X461</f>
        <v>86</v>
      </c>
      <c r="M9" s="2535">
        <f>'12-18л. РАСКЛАДКА'!X521</f>
        <v>90.5</v>
      </c>
      <c r="N9" s="2674">
        <f t="shared" ref="N9:N44" si="0">D9+E9+F9+G9+H9+I9+J9+K9+L9+M9</f>
        <v>839</v>
      </c>
      <c r="O9" s="1751">
        <f t="shared" ref="O9:O44" si="1">(N9*100/P9)-100</f>
        <v>-6.7777777777777715</v>
      </c>
      <c r="P9" s="1477">
        <f t="shared" ref="P9:P44" si="2">(Q9*45/100)*10</f>
        <v>900</v>
      </c>
      <c r="Q9" s="1475">
        <v>200</v>
      </c>
      <c r="R9" s="4"/>
      <c r="S9" s="105"/>
      <c r="T9" s="105"/>
      <c r="U9" s="105"/>
      <c r="V9" s="646"/>
      <c r="W9" s="127"/>
      <c r="X9" s="121"/>
      <c r="Y9" s="647"/>
      <c r="Z9" s="105"/>
      <c r="AA9" s="1397"/>
      <c r="AD9" s="105"/>
      <c r="AE9" s="105"/>
      <c r="AF9" s="105"/>
      <c r="AG9" s="105"/>
      <c r="AH9" s="105"/>
      <c r="AI9" s="105"/>
    </row>
    <row r="10" spans="1:35">
      <c r="A10" s="495">
        <v>3</v>
      </c>
      <c r="B10" s="253" t="s">
        <v>41</v>
      </c>
      <c r="C10" s="2525">
        <v>9</v>
      </c>
      <c r="D10" s="2534">
        <f>'12-18л. РАСКЛАДКА'!X9</f>
        <v>3.1</v>
      </c>
      <c r="E10" s="670">
        <f>'12-18л. РАСКЛАДКА'!X64</f>
        <v>1.35</v>
      </c>
      <c r="F10" s="670">
        <f>'12-18л. РАСКЛАДКА'!X125</f>
        <v>7.31</v>
      </c>
      <c r="G10" s="670">
        <f>'12-18л. РАСКЛАДКА'!X186</f>
        <v>0.81</v>
      </c>
      <c r="H10" s="670">
        <f>'12-18л. РАСКЛАДКА'!X241</f>
        <v>27.6</v>
      </c>
      <c r="I10" s="670">
        <f>'12-18л. РАСКЛАДКА'!X299</f>
        <v>6.8</v>
      </c>
      <c r="J10" s="670">
        <f>'12-18л. РАСКЛАДКА'!X358</f>
        <v>7.8</v>
      </c>
      <c r="K10" s="670">
        <f>'12-18л. РАСКЛАДКА'!X407</f>
        <v>2.2000000000000002</v>
      </c>
      <c r="L10" s="670">
        <f>'12-18л. РАСКЛАДКА'!X462</f>
        <v>34.11</v>
      </c>
      <c r="M10" s="2535">
        <f>'12-18л. РАСКЛАДКА'!X522</f>
        <v>5.9</v>
      </c>
      <c r="N10" s="2674">
        <f t="shared" si="0"/>
        <v>96.98</v>
      </c>
      <c r="O10" s="1751">
        <f t="shared" si="1"/>
        <v>7.75555555555556</v>
      </c>
      <c r="P10" s="1477">
        <f t="shared" si="2"/>
        <v>90</v>
      </c>
      <c r="Q10" s="1475">
        <v>20</v>
      </c>
      <c r="R10" s="4"/>
      <c r="S10" s="105"/>
      <c r="T10" s="105"/>
      <c r="U10" s="105"/>
      <c r="V10" s="646"/>
      <c r="W10" s="127"/>
      <c r="X10" s="121"/>
      <c r="Y10" s="647"/>
      <c r="Z10" s="105"/>
      <c r="AA10" s="1398"/>
      <c r="AD10" s="105"/>
      <c r="AE10" s="105"/>
      <c r="AF10" s="105"/>
      <c r="AG10" s="105"/>
      <c r="AH10" s="105"/>
      <c r="AI10" s="105"/>
    </row>
    <row r="11" spans="1:35">
      <c r="A11" s="495">
        <v>4</v>
      </c>
      <c r="B11" s="253" t="s">
        <v>42</v>
      </c>
      <c r="C11" s="2525">
        <v>22.5</v>
      </c>
      <c r="D11" s="2534">
        <f>'12-18л. РАСКЛАДКА'!X10</f>
        <v>0</v>
      </c>
      <c r="E11" s="670">
        <f>'12-18л. РАСКЛАДКА'!X65</f>
        <v>20.7</v>
      </c>
      <c r="F11" s="670">
        <f>'12-18л. РАСКЛАДКА'!X126</f>
        <v>38.85</v>
      </c>
      <c r="G11" s="670">
        <f>'12-18л. РАСКЛАДКА'!X187</f>
        <v>30.8</v>
      </c>
      <c r="H11" s="670">
        <f>'12-18л. РАСКЛАДКА'!X242</f>
        <v>0</v>
      </c>
      <c r="I11" s="670">
        <f>'12-18л. РАСКЛАДКА'!X300</f>
        <v>5.05</v>
      </c>
      <c r="J11" s="670">
        <f>'12-18л. РАСКЛАДКА'!X359</f>
        <v>20</v>
      </c>
      <c r="K11" s="670">
        <f>'12-18л. РАСКЛАДКА'!X408</f>
        <v>51</v>
      </c>
      <c r="L11" s="670">
        <f>'12-18л. РАСКЛАДКА'!X463</f>
        <v>4.91</v>
      </c>
      <c r="M11" s="2535">
        <f>'12-18л. РАСКЛАДКА'!X523</f>
        <v>57.09</v>
      </c>
      <c r="N11" s="2674">
        <f t="shared" si="0"/>
        <v>228.39999999999998</v>
      </c>
      <c r="O11" s="1751">
        <f t="shared" si="1"/>
        <v>1.5111111111110915</v>
      </c>
      <c r="P11" s="1477">
        <f t="shared" si="2"/>
        <v>225</v>
      </c>
      <c r="Q11" s="1475">
        <v>50</v>
      </c>
      <c r="R11" s="4"/>
      <c r="S11" s="105"/>
      <c r="T11" s="105"/>
      <c r="U11" s="105"/>
      <c r="V11" s="646"/>
      <c r="W11" s="127"/>
      <c r="X11" s="121"/>
      <c r="Y11" s="647"/>
      <c r="Z11" s="105"/>
      <c r="AA11" s="1397"/>
      <c r="AD11" s="105"/>
      <c r="AE11" s="105"/>
      <c r="AF11" s="105"/>
      <c r="AG11" s="105"/>
      <c r="AH11" s="105"/>
      <c r="AI11" s="105"/>
    </row>
    <row r="12" spans="1:35">
      <c r="A12" s="495">
        <v>5</v>
      </c>
      <c r="B12" s="253" t="s">
        <v>43</v>
      </c>
      <c r="C12" s="2525">
        <v>9</v>
      </c>
      <c r="D12" s="2534">
        <f>'12-18л. РАСКЛАДКА'!X11</f>
        <v>49.1</v>
      </c>
      <c r="E12" s="670">
        <f>'12-18л. РАСКЛАДКА'!X66</f>
        <v>20</v>
      </c>
      <c r="F12" s="670">
        <f>'12-18л. РАСКЛАДКА'!X127</f>
        <v>0</v>
      </c>
      <c r="G12" s="670">
        <f>'12-18л. РАСКЛАДКА'!X188</f>
        <v>0</v>
      </c>
      <c r="H12" s="670">
        <f>'12-18л. РАСКЛАДКА'!X243</f>
        <v>0</v>
      </c>
      <c r="I12" s="670">
        <f>'12-18л. РАСКЛАДКА'!X301</f>
        <v>20.9</v>
      </c>
      <c r="J12" s="670">
        <f>'12-18л. РАСКЛАДКА'!X360</f>
        <v>0</v>
      </c>
      <c r="K12" s="670">
        <f>'12-18л. РАСКЛАДКА'!X409</f>
        <v>0</v>
      </c>
      <c r="L12" s="670">
        <f>'12-18л. РАСКЛАДКА'!X464</f>
        <v>0</v>
      </c>
      <c r="M12" s="2535">
        <f>'12-18л. РАСКЛАДКА'!X524</f>
        <v>0</v>
      </c>
      <c r="N12" s="2674">
        <f t="shared" si="0"/>
        <v>90</v>
      </c>
      <c r="O12" s="1751">
        <f t="shared" si="1"/>
        <v>0</v>
      </c>
      <c r="P12" s="1477">
        <f t="shared" si="2"/>
        <v>90</v>
      </c>
      <c r="Q12" s="1475">
        <v>20</v>
      </c>
      <c r="R12" s="4"/>
      <c r="S12" s="105"/>
      <c r="T12" s="105"/>
      <c r="U12" s="105"/>
      <c r="V12" s="646"/>
      <c r="W12" s="127"/>
      <c r="X12" s="121"/>
      <c r="Y12" s="647"/>
      <c r="Z12" s="105"/>
      <c r="AA12" s="1396"/>
      <c r="AD12" s="105"/>
      <c r="AE12" s="105"/>
      <c r="AF12" s="105"/>
      <c r="AG12" s="105"/>
      <c r="AH12" s="105"/>
      <c r="AI12" s="105"/>
    </row>
    <row r="13" spans="1:35">
      <c r="A13" s="495">
        <v>6</v>
      </c>
      <c r="B13" s="253" t="s">
        <v>44</v>
      </c>
      <c r="C13" s="2524">
        <v>84.15</v>
      </c>
      <c r="D13" s="2536">
        <f>'12-18л. РАСКЛАДКА'!X12</f>
        <v>20</v>
      </c>
      <c r="E13" s="2520">
        <f>'12-18л. РАСКЛАДКА'!X67</f>
        <v>0</v>
      </c>
      <c r="F13" s="2520">
        <f>'12-18л. РАСКЛАДКА'!X128</f>
        <v>50</v>
      </c>
      <c r="G13" s="2520">
        <f>'12-18л. РАСКЛАДКА'!X189</f>
        <v>146</v>
      </c>
      <c r="H13" s="2520">
        <f>'12-18л. РАСКЛАДКА'!X244</f>
        <v>92</v>
      </c>
      <c r="I13" s="2520">
        <f>'12-18л. РАСКЛАДКА'!X302</f>
        <v>132.6</v>
      </c>
      <c r="J13" s="2520">
        <f>'12-18л. РАСКЛАДКА'!X361</f>
        <v>76.47</v>
      </c>
      <c r="K13" s="2520">
        <f>'12-18л. РАСКЛАДКА'!X410</f>
        <v>118.30000000000001</v>
      </c>
      <c r="L13" s="2520">
        <f>'12-18л. РАСКЛАДКА'!X465</f>
        <v>154.5</v>
      </c>
      <c r="M13" s="2537">
        <f>'12-18л. РАСКЛАДКА'!X525</f>
        <v>51.629999999999995</v>
      </c>
      <c r="N13" s="2675">
        <f t="shared" si="0"/>
        <v>841.50000000000011</v>
      </c>
      <c r="O13" s="1885">
        <f t="shared" si="1"/>
        <v>0</v>
      </c>
      <c r="P13" s="1886">
        <f t="shared" si="2"/>
        <v>841.5</v>
      </c>
      <c r="Q13" s="2580">
        <v>187</v>
      </c>
      <c r="R13" s="4"/>
      <c r="S13" s="105"/>
      <c r="T13" s="105"/>
      <c r="U13" s="105"/>
      <c r="V13" s="646"/>
      <c r="W13" s="127"/>
      <c r="X13" s="121"/>
      <c r="Y13" s="647"/>
      <c r="Z13" s="105"/>
      <c r="AA13" s="1398"/>
      <c r="AD13" s="105"/>
      <c r="AE13" s="105"/>
      <c r="AF13" s="105"/>
      <c r="AG13" s="105"/>
      <c r="AH13" s="105"/>
      <c r="AI13" s="105"/>
    </row>
    <row r="14" spans="1:35">
      <c r="A14" s="1868">
        <v>7</v>
      </c>
      <c r="B14" s="1869" t="s">
        <v>667</v>
      </c>
      <c r="C14" s="2556">
        <v>129.6</v>
      </c>
      <c r="D14" s="2686">
        <f>'12-18л. РАСКЛАДКА'!X13</f>
        <v>211.74</v>
      </c>
      <c r="E14" s="2630">
        <f>'12-18л. РАСКЛАДКА'!X68</f>
        <v>129</v>
      </c>
      <c r="F14" s="2630">
        <f>'12-18л. РАСКЛАДКА'!X129</f>
        <v>134.98699999999999</v>
      </c>
      <c r="G14" s="2558">
        <f>'12-18л. РАСКЛАДКА'!X190</f>
        <v>181.12</v>
      </c>
      <c r="H14" s="2557">
        <f>'12-18л. РАСКЛАДКА'!X245</f>
        <v>112.4</v>
      </c>
      <c r="I14" s="2558">
        <f>'12-18л. РАСКЛАДКА'!X303</f>
        <v>262.15999999999997</v>
      </c>
      <c r="J14" s="2557">
        <f>'12-18л. РАСКЛАДКА'!X362</f>
        <v>160.03</v>
      </c>
      <c r="K14" s="2558">
        <f>'12-18л. РАСКЛАДКА'!X411</f>
        <v>200.13</v>
      </c>
      <c r="L14" s="2557">
        <f>'12-18л. РАСКЛАДКА'!X466</f>
        <v>136.47</v>
      </c>
      <c r="M14" s="2559">
        <f>'12-18л. РАСКЛАДКА'!X526</f>
        <v>286.83000000000004</v>
      </c>
      <c r="N14" s="2692">
        <f>D14+E14+F14+G14+H14+I14+J14+K14+L14+M14</f>
        <v>1814.8670000000002</v>
      </c>
      <c r="O14" s="2583">
        <f t="shared" si="1"/>
        <v>40.036033950617281</v>
      </c>
      <c r="P14" s="2599">
        <f t="shared" si="2"/>
        <v>1296</v>
      </c>
      <c r="Q14" s="1880">
        <v>288</v>
      </c>
      <c r="R14" s="4"/>
      <c r="S14" s="105"/>
      <c r="T14" s="105"/>
      <c r="U14" s="105"/>
      <c r="V14" s="646"/>
      <c r="W14" s="127"/>
      <c r="X14" s="121"/>
      <c r="Y14" s="647"/>
      <c r="Z14" s="105"/>
      <c r="AA14" s="1396"/>
      <c r="AD14" s="105"/>
      <c r="AE14" s="105"/>
      <c r="AF14" s="105"/>
      <c r="AG14" s="105"/>
      <c r="AH14" s="105"/>
      <c r="AI14" s="105"/>
    </row>
    <row r="15" spans="1:35">
      <c r="A15" s="1870"/>
      <c r="B15" s="1871" t="s">
        <v>668</v>
      </c>
      <c r="C15" s="2563">
        <v>14.4</v>
      </c>
      <c r="D15" s="2687">
        <f>'12-18л. РАСКЛАДКА'!X14</f>
        <v>28.6</v>
      </c>
      <c r="E15" s="2631">
        <f>'12-18л. РАСКЛАДКА'!X69</f>
        <v>22.4</v>
      </c>
      <c r="F15" s="2631">
        <f>'12-18л. РАСКЛАДКА'!X130</f>
        <v>29.4</v>
      </c>
      <c r="G15" s="2565">
        <f>'12-18л. РАСКЛАДКА'!X191</f>
        <v>0</v>
      </c>
      <c r="H15" s="2564">
        <f>'12-18л. РАСКЛАДКА'!X246</f>
        <v>2.2999999999999998</v>
      </c>
      <c r="I15" s="2565">
        <f>'12-18л. РАСКЛАДКА'!X304</f>
        <v>6.3</v>
      </c>
      <c r="J15" s="2564">
        <f>'12-18л. РАСКЛАДКА'!X363</f>
        <v>4.32</v>
      </c>
      <c r="K15" s="2565">
        <f>'12-18л. РАСКЛАДКА'!X412</f>
        <v>14</v>
      </c>
      <c r="L15" s="2564">
        <f>'12-18л. РАСКЛАДКА'!X467</f>
        <v>0</v>
      </c>
      <c r="M15" s="2566">
        <f>'12-18л. РАСКЛАДКА'!X527</f>
        <v>2.5</v>
      </c>
      <c r="N15" s="2693">
        <f t="shared" ref="N15:N17" si="3">D15+E15+F15+G15+H15+I15+J15+K15+L15+M15</f>
        <v>109.82</v>
      </c>
      <c r="O15" s="2582">
        <f t="shared" si="1"/>
        <v>-23.736111111111114</v>
      </c>
      <c r="P15" s="2601">
        <f t="shared" si="2"/>
        <v>144</v>
      </c>
      <c r="Q15" s="2574">
        <v>32</v>
      </c>
      <c r="R15" s="1557"/>
      <c r="S15" s="105"/>
      <c r="T15" s="105"/>
      <c r="U15" s="105"/>
      <c r="V15" s="646"/>
      <c r="W15" s="127"/>
      <c r="X15" s="121"/>
      <c r="Y15" s="647"/>
      <c r="Z15" s="105"/>
      <c r="AA15" s="1396"/>
      <c r="AD15" s="105"/>
      <c r="AE15" s="105"/>
      <c r="AF15" s="105"/>
      <c r="AG15" s="105"/>
      <c r="AH15" s="105"/>
      <c r="AI15" s="105"/>
    </row>
    <row r="16" spans="1:35">
      <c r="A16" s="1872"/>
      <c r="B16" s="1873" t="s">
        <v>669</v>
      </c>
      <c r="C16" s="2525">
        <v>144</v>
      </c>
      <c r="D16" s="2688">
        <f>'12-18л. РАСКЛАДКА'!X15</f>
        <v>240.34</v>
      </c>
      <c r="E16" s="2632">
        <f>'12-18л. РАСКЛАДКА'!X70</f>
        <v>151.4</v>
      </c>
      <c r="F16" s="2632">
        <f>'12-18л. РАСКЛАДКА'!X131</f>
        <v>164.387</v>
      </c>
      <c r="G16" s="2629">
        <f>'12-18л. РАСКЛАДКА'!X192</f>
        <v>181.12</v>
      </c>
      <c r="H16" s="2672">
        <f>'12-18л. РАСКЛАДКА'!X247</f>
        <v>114.7</v>
      </c>
      <c r="I16" s="2629">
        <f>'12-18л. РАСКЛАДКА'!X305</f>
        <v>268.46000000000004</v>
      </c>
      <c r="J16" s="2672">
        <f>'12-18л. РАСКЛАДКА'!X364</f>
        <v>164.35</v>
      </c>
      <c r="K16" s="2629">
        <f>'12-18л. РАСКЛАДКА'!X413</f>
        <v>214.13</v>
      </c>
      <c r="L16" s="2672">
        <f>'12-18л. РАСКЛАДКА'!X468</f>
        <v>136.47</v>
      </c>
      <c r="M16" s="2682">
        <f>'12-18л. РАСКЛАДКА'!X528</f>
        <v>289.33000000000004</v>
      </c>
      <c r="N16" s="2676">
        <f t="shared" si="3"/>
        <v>1924.6870000000004</v>
      </c>
      <c r="O16" s="2584">
        <f t="shared" si="1"/>
        <v>33.658819444444475</v>
      </c>
      <c r="P16" s="1891">
        <f t="shared" si="2"/>
        <v>1440</v>
      </c>
      <c r="Q16" s="2575">
        <v>320</v>
      </c>
      <c r="R16" s="4"/>
      <c r="S16" s="105"/>
      <c r="T16" s="105"/>
      <c r="U16" s="105"/>
      <c r="V16" s="646"/>
      <c r="W16" s="127"/>
      <c r="X16" s="121"/>
      <c r="Y16" s="647"/>
      <c r="Z16" s="105"/>
      <c r="AA16" s="1396"/>
      <c r="AD16" s="105"/>
      <c r="AE16" s="105"/>
      <c r="AF16" s="105"/>
      <c r="AG16" s="105"/>
      <c r="AH16" s="105"/>
      <c r="AI16" s="105"/>
    </row>
    <row r="17" spans="1:35">
      <c r="A17" s="495">
        <v>8</v>
      </c>
      <c r="B17" s="253" t="s">
        <v>259</v>
      </c>
      <c r="C17" s="2525">
        <v>83.25</v>
      </c>
      <c r="D17" s="2534">
        <f>'12-18л. РАСКЛАДКА'!X16</f>
        <v>110</v>
      </c>
      <c r="E17" s="670">
        <f>'12-18л. РАСКЛАДКА'!X71</f>
        <v>110</v>
      </c>
      <c r="F17" s="670">
        <f>'12-18л. РАСКЛАДКА'!X132</f>
        <v>137</v>
      </c>
      <c r="G17" s="670">
        <f>'12-18л. РАСКЛАДКА'!X193</f>
        <v>0</v>
      </c>
      <c r="H17" s="670">
        <f>'12-18л. РАСКЛАДКА'!X248</f>
        <v>112</v>
      </c>
      <c r="I17" s="670">
        <f>'12-18л. РАСКЛАДКА'!X306</f>
        <v>0</v>
      </c>
      <c r="J17" s="670">
        <f>'12-18л. РАСКЛАДКА'!X365</f>
        <v>120</v>
      </c>
      <c r="K17" s="670">
        <f>'12-18л. РАСКЛАДКА'!X414</f>
        <v>119.5</v>
      </c>
      <c r="L17" s="670">
        <f>'12-18л. РАСКЛАДКА'!X469</f>
        <v>0</v>
      </c>
      <c r="M17" s="2535">
        <f>'12-18л. РАСКЛАДКА'!X529</f>
        <v>127</v>
      </c>
      <c r="N17" s="2676">
        <f t="shared" si="3"/>
        <v>835.5</v>
      </c>
      <c r="O17" s="2523">
        <f t="shared" si="1"/>
        <v>0.36036036036036023</v>
      </c>
      <c r="P17" s="1891">
        <f t="shared" si="2"/>
        <v>832.5</v>
      </c>
      <c r="Q17" s="1874">
        <v>185</v>
      </c>
      <c r="R17" s="1557"/>
      <c r="S17" s="105"/>
      <c r="T17" s="105"/>
      <c r="U17" s="105"/>
      <c r="V17" s="646"/>
      <c r="W17" s="127"/>
      <c r="X17" s="121"/>
      <c r="Y17" s="647"/>
      <c r="Z17" s="105"/>
      <c r="AA17" s="1397"/>
      <c r="AD17" s="105"/>
      <c r="AE17" s="105"/>
      <c r="AF17" s="105"/>
      <c r="AG17" s="105"/>
      <c r="AH17" s="105"/>
      <c r="AI17" s="105"/>
    </row>
    <row r="18" spans="1:35">
      <c r="A18" s="495">
        <v>9</v>
      </c>
      <c r="B18" s="253" t="s">
        <v>116</v>
      </c>
      <c r="C18" s="2525">
        <v>9</v>
      </c>
      <c r="D18" s="2534">
        <f>'12-18л. РАСКЛАДКА'!X17</f>
        <v>0</v>
      </c>
      <c r="E18" s="670">
        <f>'12-18л. РАСКЛАДКА'!X72</f>
        <v>0</v>
      </c>
      <c r="F18" s="670">
        <f>'12-18л. РАСКЛАДКА'!X133</f>
        <v>20</v>
      </c>
      <c r="G18" s="670">
        <f>'12-18л. РАСКЛАДКА'!X194</f>
        <v>0</v>
      </c>
      <c r="H18" s="670">
        <f>'12-18л. РАСКЛАДКА'!X249</f>
        <v>0</v>
      </c>
      <c r="I18" s="670">
        <f>'12-18л. РАСКЛАДКА'!X307</f>
        <v>0</v>
      </c>
      <c r="J18" s="670">
        <f>'12-18л. РАСКЛАДКА'!X366</f>
        <v>20</v>
      </c>
      <c r="K18" s="670">
        <f>'12-18л. РАСКЛАДКА'!X415</f>
        <v>15</v>
      </c>
      <c r="L18" s="670">
        <f>'12-18л. РАСКЛАДКА'!X470</f>
        <v>25</v>
      </c>
      <c r="M18" s="2535">
        <f>'12-18л. РАСКЛАДКА'!X530</f>
        <v>0</v>
      </c>
      <c r="N18" s="2674">
        <f t="shared" si="0"/>
        <v>80</v>
      </c>
      <c r="O18" s="1751">
        <f t="shared" si="1"/>
        <v>-11.111111111111114</v>
      </c>
      <c r="P18" s="1477">
        <f t="shared" si="2"/>
        <v>90</v>
      </c>
      <c r="Q18" s="1475">
        <v>20</v>
      </c>
      <c r="R18" s="4"/>
      <c r="S18" s="105"/>
      <c r="T18" s="105"/>
      <c r="U18" s="105"/>
      <c r="V18" s="646"/>
      <c r="W18" s="127"/>
      <c r="X18" s="121"/>
      <c r="Y18" s="647"/>
      <c r="Z18" s="105"/>
      <c r="AA18" s="1397"/>
      <c r="AD18" s="105"/>
      <c r="AE18" s="105"/>
      <c r="AF18" s="105"/>
      <c r="AG18" s="105"/>
      <c r="AH18" s="105"/>
      <c r="AI18" s="105"/>
    </row>
    <row r="19" spans="1:35">
      <c r="A19" s="495">
        <v>10</v>
      </c>
      <c r="B19" s="253" t="s">
        <v>260</v>
      </c>
      <c r="C19" s="2525">
        <v>90</v>
      </c>
      <c r="D19" s="2534">
        <f>'12-18л. РАСКЛАДКА'!X18</f>
        <v>0</v>
      </c>
      <c r="E19" s="670">
        <f>'12-18л. РАСКЛАДКА'!X73</f>
        <v>0</v>
      </c>
      <c r="F19" s="670">
        <f>'12-18л. РАСКЛАДКА'!X134</f>
        <v>0</v>
      </c>
      <c r="G19" s="670">
        <f>'12-18л. РАСКЛАДКА'!X195</f>
        <v>0</v>
      </c>
      <c r="H19" s="670">
        <f>'12-18л. РАСКЛАДКА'!X250</f>
        <v>0</v>
      </c>
      <c r="I19" s="670">
        <f>'12-18л. РАСКЛАДКА'!X308</f>
        <v>200</v>
      </c>
      <c r="J19" s="670">
        <f>'12-18л. РАСКЛАДКА'!X367</f>
        <v>200</v>
      </c>
      <c r="K19" s="670">
        <f>'12-18л. РАСКЛАДКА'!X416</f>
        <v>100</v>
      </c>
      <c r="L19" s="670">
        <f>'12-18л. РАСКЛАДКА'!X471</f>
        <v>200</v>
      </c>
      <c r="M19" s="2535">
        <f>'12-18л. РАСКЛАДКА'!X531</f>
        <v>200</v>
      </c>
      <c r="N19" s="2674">
        <f t="shared" si="0"/>
        <v>900</v>
      </c>
      <c r="O19" s="1751">
        <f t="shared" si="1"/>
        <v>0</v>
      </c>
      <c r="P19" s="1477">
        <f t="shared" si="2"/>
        <v>900</v>
      </c>
      <c r="Q19" s="1475">
        <v>200</v>
      </c>
      <c r="R19" s="4"/>
      <c r="S19" s="105"/>
      <c r="T19" s="105"/>
      <c r="U19" s="105"/>
      <c r="V19" s="646"/>
      <c r="W19" s="127"/>
      <c r="X19" s="121"/>
      <c r="Y19" s="647"/>
      <c r="Z19" s="105"/>
      <c r="AA19" s="1407"/>
      <c r="AD19" s="105"/>
      <c r="AE19" s="105"/>
      <c r="AF19" s="105"/>
      <c r="AG19" s="105"/>
      <c r="AH19" s="105"/>
      <c r="AI19" s="105"/>
    </row>
    <row r="20" spans="1:35">
      <c r="A20" s="495">
        <v>11</v>
      </c>
      <c r="B20" s="253" t="s">
        <v>129</v>
      </c>
      <c r="C20" s="2525">
        <v>35.1</v>
      </c>
      <c r="D20" s="2534">
        <f>'12-18л. РАСКЛАДКА'!X19</f>
        <v>95</v>
      </c>
      <c r="E20" s="670">
        <f>'12-18л. РАСКЛАДКА'!X74</f>
        <v>0</v>
      </c>
      <c r="F20" s="670">
        <f>'12-18л. РАСКЛАДКА'!X135</f>
        <v>85.5</v>
      </c>
      <c r="G20" s="670">
        <f>'12-18л. РАСКЛАДКА'!X196</f>
        <v>84.4</v>
      </c>
      <c r="H20" s="670">
        <f>'12-18л. РАСКЛАДКА'!X251</f>
        <v>47.01</v>
      </c>
      <c r="I20" s="670">
        <f>'12-18л. РАСКЛАДКА'!X309</f>
        <v>28.4</v>
      </c>
      <c r="J20" s="670">
        <f>'12-18л. РАСКЛАДКА'!X368</f>
        <v>0</v>
      </c>
      <c r="K20" s="670">
        <f>'12-18л. РАСКЛАДКА'!X417</f>
        <v>81.5</v>
      </c>
      <c r="L20" s="670">
        <f>'12-18л. РАСКЛАДКА'!X472</f>
        <v>30.99</v>
      </c>
      <c r="M20" s="2535">
        <f>'12-18л. РАСКЛАДКА'!X532</f>
        <v>2.5</v>
      </c>
      <c r="N20" s="2674">
        <f t="shared" si="0"/>
        <v>455.29999999999995</v>
      </c>
      <c r="O20" s="1751">
        <f t="shared" si="1"/>
        <v>29.715099715099683</v>
      </c>
      <c r="P20" s="1477">
        <f t="shared" si="2"/>
        <v>351</v>
      </c>
      <c r="Q20" s="1475">
        <v>78</v>
      </c>
      <c r="R20" s="4"/>
      <c r="S20" s="105"/>
      <c r="T20" s="105"/>
      <c r="U20" s="105"/>
      <c r="V20" s="646"/>
      <c r="W20" s="127"/>
      <c r="X20" s="121"/>
      <c r="Y20" s="647"/>
      <c r="Z20" s="105"/>
      <c r="AA20" s="1407"/>
      <c r="AD20" s="105"/>
      <c r="AE20" s="105"/>
      <c r="AF20" s="105"/>
      <c r="AG20" s="105"/>
      <c r="AH20" s="105"/>
      <c r="AI20" s="105"/>
    </row>
    <row r="21" spans="1:35">
      <c r="A21" s="495">
        <v>12</v>
      </c>
      <c r="B21" s="253" t="s">
        <v>130</v>
      </c>
      <c r="C21" s="2525">
        <v>23.85</v>
      </c>
      <c r="D21" s="2534">
        <f>'12-18л. РАСКЛАДКА'!X20</f>
        <v>0</v>
      </c>
      <c r="E21" s="670">
        <f>'12-18л. РАСКЛАДКА'!X75</f>
        <v>59.34</v>
      </c>
      <c r="F21" s="670">
        <f>'12-18л. РАСКЛАДКА'!X136</f>
        <v>0</v>
      </c>
      <c r="G21" s="670">
        <f>'12-18л. РАСКЛАДКА'!X197</f>
        <v>0</v>
      </c>
      <c r="H21" s="670">
        <f>'12-18л. РАСКЛАДКА'!X252</f>
        <v>29.32</v>
      </c>
      <c r="I21" s="670">
        <f>'12-18л. РАСКЛАДКА'!X310</f>
        <v>44.66</v>
      </c>
      <c r="J21" s="670">
        <f>'12-18л. РАСКЛАДКА'!X369</f>
        <v>98.5</v>
      </c>
      <c r="K21" s="670">
        <f>'12-18л. РАСКЛАДКА'!X418</f>
        <v>0</v>
      </c>
      <c r="L21" s="670">
        <f>'12-18л. РАСКЛАДКА'!X473</f>
        <v>100.18</v>
      </c>
      <c r="M21" s="2535">
        <f>'12-18л. РАСКЛАДКА'!X533</f>
        <v>0</v>
      </c>
      <c r="N21" s="2674">
        <f t="shared" si="0"/>
        <v>332</v>
      </c>
      <c r="O21" s="1751">
        <f t="shared" si="1"/>
        <v>39.20335429769392</v>
      </c>
      <c r="P21" s="1477">
        <f t="shared" si="2"/>
        <v>238.5</v>
      </c>
      <c r="Q21" s="1475">
        <v>53</v>
      </c>
      <c r="R21" s="4"/>
      <c r="S21" s="105"/>
      <c r="T21" s="105"/>
      <c r="U21" s="105"/>
      <c r="V21" s="646"/>
      <c r="W21" s="127"/>
      <c r="X21" s="121"/>
      <c r="Y21" s="647"/>
      <c r="Z21" s="105"/>
      <c r="AA21" s="1407"/>
      <c r="AD21" s="105"/>
      <c r="AE21" s="105"/>
      <c r="AF21" s="105"/>
      <c r="AG21" s="105"/>
      <c r="AH21" s="105"/>
      <c r="AI21" s="105"/>
    </row>
    <row r="22" spans="1:35" ht="12.75" customHeight="1">
      <c r="A22" s="495">
        <v>13</v>
      </c>
      <c r="B22" s="253" t="s">
        <v>45</v>
      </c>
      <c r="C22" s="2525">
        <v>34.65</v>
      </c>
      <c r="D22" s="2534">
        <f>'12-18л. РАСКЛАДКА'!X21</f>
        <v>0</v>
      </c>
      <c r="E22" s="670">
        <f>'12-18л. РАСКЛАДКА'!X76</f>
        <v>0</v>
      </c>
      <c r="F22" s="670">
        <f>'12-18л. РАСКЛАДКА'!X137</f>
        <v>77</v>
      </c>
      <c r="G22" s="670">
        <f>'12-18л. РАСКЛАДКА'!X198</f>
        <v>0</v>
      </c>
      <c r="H22" s="670">
        <f>'12-18л. РАСКЛАДКА'!X253</f>
        <v>68.28</v>
      </c>
      <c r="I22" s="670">
        <f>'12-18л. РАСКЛАДКА'!X311</f>
        <v>0</v>
      </c>
      <c r="J22" s="670">
        <f>'12-18л. РАСКЛАДКА'!X370</f>
        <v>118</v>
      </c>
      <c r="K22" s="670">
        <f>'12-18л. РАСКЛАДКА'!X419</f>
        <v>0</v>
      </c>
      <c r="L22" s="670">
        <f>'12-18л. РАСКЛАДКА'!X474</f>
        <v>0</v>
      </c>
      <c r="M22" s="2535">
        <f>'12-18л. РАСКЛАДКА'!X534</f>
        <v>83.22</v>
      </c>
      <c r="N22" s="2674">
        <f t="shared" si="0"/>
        <v>346.5</v>
      </c>
      <c r="O22" s="1751">
        <f t="shared" si="1"/>
        <v>0</v>
      </c>
      <c r="P22" s="1477">
        <f t="shared" si="2"/>
        <v>346.5</v>
      </c>
      <c r="Q22" s="1475">
        <v>77</v>
      </c>
      <c r="R22" s="4"/>
      <c r="S22" s="105"/>
      <c r="T22" s="105"/>
      <c r="U22" s="105"/>
      <c r="V22" s="646"/>
      <c r="W22" s="127"/>
      <c r="X22" s="121"/>
      <c r="Y22" s="647"/>
      <c r="Z22" s="105"/>
      <c r="AA22" s="1407"/>
      <c r="AD22" s="105"/>
      <c r="AE22" s="105"/>
      <c r="AF22" s="105"/>
      <c r="AG22" s="105"/>
      <c r="AH22" s="105"/>
      <c r="AI22" s="105"/>
    </row>
    <row r="23" spans="1:35" ht="13.5" customHeight="1">
      <c r="A23" s="495">
        <v>14</v>
      </c>
      <c r="B23" s="253" t="s">
        <v>131</v>
      </c>
      <c r="C23" s="2525">
        <v>18</v>
      </c>
      <c r="D23" s="2534">
        <f>'12-18л. РАСКЛАДКА'!X22</f>
        <v>0</v>
      </c>
      <c r="E23" s="670">
        <f>'12-18л. РАСКЛАДКА'!X77</f>
        <v>0</v>
      </c>
      <c r="F23" s="670">
        <f>'12-18л. РАСКЛАДКА'!X138</f>
        <v>0</v>
      </c>
      <c r="G23" s="670">
        <f>'12-18л. РАСКЛАДКА'!X199</f>
        <v>0</v>
      </c>
      <c r="H23" s="670">
        <f>'12-18л. РАСКЛАДКА'!X254</f>
        <v>0</v>
      </c>
      <c r="I23" s="670">
        <f>'12-18л. РАСКЛАДКА'!X312</f>
        <v>0</v>
      </c>
      <c r="J23" s="670">
        <f>'12-18л. РАСКЛАДКА'!X371</f>
        <v>0</v>
      </c>
      <c r="K23" s="670">
        <f>'12-18л. РАСКЛАДКА'!X420</f>
        <v>0</v>
      </c>
      <c r="L23" s="670">
        <f>'12-18л. РАСКЛАДКА'!X475</f>
        <v>0</v>
      </c>
      <c r="M23" s="2535">
        <f>'12-18л. РАСКЛАДКА'!X535</f>
        <v>0</v>
      </c>
      <c r="N23" s="2674">
        <f t="shared" si="0"/>
        <v>0</v>
      </c>
      <c r="O23" s="1751">
        <f t="shared" si="1"/>
        <v>-100</v>
      </c>
      <c r="P23" s="1477">
        <f t="shared" si="2"/>
        <v>180</v>
      </c>
      <c r="Q23" s="1475">
        <v>40</v>
      </c>
      <c r="R23" s="4"/>
      <c r="S23" s="105"/>
      <c r="T23" s="105"/>
      <c r="U23" s="105"/>
      <c r="V23" s="646"/>
      <c r="W23" s="127"/>
      <c r="X23" s="121"/>
      <c r="Y23" s="647"/>
      <c r="Z23" s="105"/>
      <c r="AA23" s="1407"/>
      <c r="AD23" s="105"/>
      <c r="AE23" s="105"/>
      <c r="AF23" s="105"/>
      <c r="AG23" s="105"/>
      <c r="AH23" s="105"/>
      <c r="AI23" s="105"/>
    </row>
    <row r="24" spans="1:35" ht="12" customHeight="1">
      <c r="A24" s="495">
        <v>15</v>
      </c>
      <c r="B24" s="253" t="s">
        <v>261</v>
      </c>
      <c r="C24" s="2525">
        <v>157.5</v>
      </c>
      <c r="D24" s="2534">
        <f>'12-18л. РАСКЛАДКА'!X23</f>
        <v>250</v>
      </c>
      <c r="E24" s="670">
        <f>'12-18л. РАСКЛАДКА'!X78</f>
        <v>269.10000000000002</v>
      </c>
      <c r="F24" s="670">
        <f>'12-18л. РАСКЛАДКА'!X139</f>
        <v>19.05</v>
      </c>
      <c r="G24" s="670">
        <f>'12-18л. РАСКЛАДКА'!X200</f>
        <v>272.72000000000003</v>
      </c>
      <c r="H24" s="670">
        <f>'12-18л. РАСКЛАДКА'!X255</f>
        <v>217.85</v>
      </c>
      <c r="I24" s="670">
        <f>'12-18л. РАСКЛАДКА'!X313</f>
        <v>280.07</v>
      </c>
      <c r="J24" s="670">
        <f>'12-18л. РАСКЛАДКА'!X372</f>
        <v>0</v>
      </c>
      <c r="K24" s="670">
        <f>'12-18л. РАСКЛАДКА'!X421</f>
        <v>16.7</v>
      </c>
      <c r="L24" s="670">
        <f>'12-18л. РАСКЛАДКА'!X476</f>
        <v>54.5</v>
      </c>
      <c r="M24" s="2535">
        <f>'12-18л. РАСКЛАДКА'!X536</f>
        <v>52.11</v>
      </c>
      <c r="N24" s="2674">
        <f t="shared" si="0"/>
        <v>1432.1</v>
      </c>
      <c r="O24" s="1751">
        <f t="shared" si="1"/>
        <v>-9.0730158730158763</v>
      </c>
      <c r="P24" s="1477">
        <f t="shared" si="2"/>
        <v>1575</v>
      </c>
      <c r="Q24" s="1475">
        <v>350</v>
      </c>
      <c r="R24" s="4"/>
      <c r="S24" s="105"/>
      <c r="T24" s="105"/>
      <c r="U24" s="105"/>
      <c r="V24" s="646"/>
      <c r="W24" s="127"/>
      <c r="X24" s="121"/>
      <c r="Y24" s="647"/>
      <c r="Z24" s="105"/>
      <c r="AA24" s="1406"/>
      <c r="AD24" s="105"/>
      <c r="AE24" s="105"/>
      <c r="AF24" s="105"/>
      <c r="AG24" s="105"/>
      <c r="AH24" s="105"/>
      <c r="AI24" s="105"/>
    </row>
    <row r="25" spans="1:35" ht="14.25" customHeight="1">
      <c r="A25" s="495">
        <v>16</v>
      </c>
      <c r="B25" s="253" t="s">
        <v>262</v>
      </c>
      <c r="C25" s="2525">
        <v>81</v>
      </c>
      <c r="D25" s="2540">
        <f>'12-18л. РАСКЛАДКА'!X24</f>
        <v>0</v>
      </c>
      <c r="E25" s="671">
        <f>'12-18л. РАСКЛАДКА'!X79</f>
        <v>200</v>
      </c>
      <c r="F25" s="672">
        <f>'12-18л. РАСКЛАДКА'!X140</f>
        <v>0</v>
      </c>
      <c r="G25" s="670">
        <f>'12-18л. РАСКЛАДКА'!X201</f>
        <v>0</v>
      </c>
      <c r="H25" s="673">
        <f>'12-18л. РАСКЛАДКА'!X256</f>
        <v>0</v>
      </c>
      <c r="I25" s="670">
        <f>'12-18л. РАСКЛАДКА'!X314</f>
        <v>0</v>
      </c>
      <c r="J25" s="673">
        <f>'12-18л. РАСКЛАДКА'!X373</f>
        <v>0</v>
      </c>
      <c r="K25" s="671">
        <f>'12-18л. РАСКЛАДКА'!X422</f>
        <v>0</v>
      </c>
      <c r="L25" s="671">
        <f>'12-18л. РАСКЛАДКА'!X477</f>
        <v>0</v>
      </c>
      <c r="M25" s="2541">
        <f>'12-18л. РАСКЛАДКА'!X537</f>
        <v>0</v>
      </c>
      <c r="N25" s="2674">
        <f t="shared" si="0"/>
        <v>200</v>
      </c>
      <c r="O25" s="1751">
        <f t="shared" si="1"/>
        <v>-75.308641975308646</v>
      </c>
      <c r="P25" s="1477">
        <f t="shared" si="2"/>
        <v>810</v>
      </c>
      <c r="Q25" s="1475">
        <v>180</v>
      </c>
      <c r="R25" s="4"/>
      <c r="S25" s="105"/>
      <c r="T25" s="105"/>
      <c r="U25" s="105"/>
      <c r="V25" s="646"/>
      <c r="W25" s="127"/>
      <c r="X25" s="121"/>
      <c r="Y25" s="647"/>
      <c r="Z25" s="105"/>
      <c r="AA25" s="1399"/>
      <c r="AD25" s="105"/>
      <c r="AE25" s="228"/>
      <c r="AF25" s="105"/>
      <c r="AG25" s="228"/>
      <c r="AH25" s="105"/>
      <c r="AI25" s="105"/>
    </row>
    <row r="26" spans="1:35">
      <c r="A26" s="495">
        <v>17</v>
      </c>
      <c r="B26" s="253" t="s">
        <v>263</v>
      </c>
      <c r="C26" s="2525">
        <v>27</v>
      </c>
      <c r="D26" s="2540">
        <f>'12-18л. РАСКЛАДКА'!X25</f>
        <v>0</v>
      </c>
      <c r="E26" s="671">
        <f>'12-18л. РАСКЛАДКА'!X80</f>
        <v>0</v>
      </c>
      <c r="F26" s="672">
        <f>'12-18л. РАСКЛАДКА'!X141</f>
        <v>0</v>
      </c>
      <c r="G26" s="670">
        <f>'12-18л. РАСКЛАДКА'!X202</f>
        <v>60</v>
      </c>
      <c r="H26" s="673">
        <f>'12-18л. РАСКЛАДКА'!X257</f>
        <v>210</v>
      </c>
      <c r="I26" s="670">
        <f>'12-18л. РАСКЛАДКА'!X315</f>
        <v>0</v>
      </c>
      <c r="J26" s="673">
        <f>'12-18л. РАСКЛАДКА'!X374</f>
        <v>0</v>
      </c>
      <c r="K26" s="671">
        <f>'12-18л. РАСКЛАДКА'!X423</f>
        <v>0</v>
      </c>
      <c r="L26" s="671">
        <f>'12-18л. РАСКЛАДКА'!X478</f>
        <v>0</v>
      </c>
      <c r="M26" s="2541">
        <f>'12-18л. РАСКЛАДКА'!X538</f>
        <v>0</v>
      </c>
      <c r="N26" s="2674">
        <f t="shared" si="0"/>
        <v>270</v>
      </c>
      <c r="O26" s="1751">
        <f t="shared" si="1"/>
        <v>0</v>
      </c>
      <c r="P26" s="1477">
        <f t="shared" si="2"/>
        <v>270</v>
      </c>
      <c r="Q26" s="1475">
        <v>60</v>
      </c>
      <c r="R26" s="4"/>
      <c r="S26" s="105"/>
      <c r="T26" s="105"/>
      <c r="U26" s="105"/>
      <c r="V26" s="646"/>
      <c r="W26" s="127"/>
      <c r="X26" s="121"/>
      <c r="Y26" s="647"/>
      <c r="Z26" s="105"/>
      <c r="AA26" s="1407"/>
      <c r="AD26" s="105"/>
      <c r="AE26" s="105"/>
      <c r="AF26" s="105"/>
      <c r="AG26" s="105"/>
      <c r="AH26" s="105"/>
      <c r="AI26" s="105"/>
    </row>
    <row r="27" spans="1:35">
      <c r="A27" s="495">
        <v>18</v>
      </c>
      <c r="B27" s="253" t="s">
        <v>46</v>
      </c>
      <c r="C27" s="2525">
        <v>6.75</v>
      </c>
      <c r="D27" s="2540">
        <f>'12-18л. РАСКЛАДКА'!X26</f>
        <v>15</v>
      </c>
      <c r="E27" s="671">
        <f>'12-18л. РАСКЛАДКА'!X81</f>
        <v>17.5</v>
      </c>
      <c r="F27" s="672">
        <f>'12-18л. РАСКЛАДКА'!X142</f>
        <v>0</v>
      </c>
      <c r="G27" s="670">
        <f>'12-18л. РАСКЛАДКА'!X203</f>
        <v>30</v>
      </c>
      <c r="H27" s="673">
        <f>'12-18л. РАСКЛАДКА'!X258</f>
        <v>0</v>
      </c>
      <c r="I27" s="670">
        <f>'12-18л. РАСКЛАДКА'!X316</f>
        <v>0</v>
      </c>
      <c r="J27" s="673">
        <f>'12-18л. РАСКЛАДКА'!X375</f>
        <v>0</v>
      </c>
      <c r="K27" s="671">
        <f>'12-18л. РАСКЛАДКА'!X424</f>
        <v>0</v>
      </c>
      <c r="L27" s="671">
        <f>'12-18л. РАСКЛАДКА'!X479</f>
        <v>0</v>
      </c>
      <c r="M27" s="2541">
        <f>'12-18л. РАСКЛАДКА'!X539</f>
        <v>0</v>
      </c>
      <c r="N27" s="2674">
        <f t="shared" si="0"/>
        <v>62.5</v>
      </c>
      <c r="O27" s="1751">
        <f t="shared" si="1"/>
        <v>-7.4074074074074048</v>
      </c>
      <c r="P27" s="1477">
        <f t="shared" si="2"/>
        <v>67.5</v>
      </c>
      <c r="Q27" s="1475">
        <v>15</v>
      </c>
      <c r="R27" s="4"/>
      <c r="S27" s="105"/>
      <c r="T27" s="105"/>
      <c r="U27" s="105"/>
      <c r="V27" s="646"/>
      <c r="W27" s="127"/>
      <c r="X27" s="121"/>
      <c r="Y27" s="647"/>
      <c r="Z27" s="105"/>
      <c r="AA27" s="1407"/>
      <c r="AD27" s="105"/>
      <c r="AE27" s="105"/>
      <c r="AF27" s="105"/>
      <c r="AG27" s="105"/>
      <c r="AH27" s="105"/>
      <c r="AI27" s="105"/>
    </row>
    <row r="28" spans="1:35">
      <c r="A28" s="495">
        <v>19</v>
      </c>
      <c r="B28" s="253" t="s">
        <v>264</v>
      </c>
      <c r="C28" s="2525">
        <v>4.5</v>
      </c>
      <c r="D28" s="2540">
        <f>'12-18л. РАСКЛАДКА'!X27</f>
        <v>5</v>
      </c>
      <c r="E28" s="671">
        <f>'12-18л. РАСКЛАДКА'!X82</f>
        <v>0</v>
      </c>
      <c r="F28" s="672">
        <f>'12-18л. РАСКЛАДКА'!X143</f>
        <v>0</v>
      </c>
      <c r="G28" s="670">
        <f>'12-18л. РАСКЛАДКА'!X204</f>
        <v>6.2</v>
      </c>
      <c r="H28" s="673">
        <f>'12-18л. РАСКЛАДКА'!X259</f>
        <v>6.9</v>
      </c>
      <c r="I28" s="670">
        <f>'12-18л. РАСКЛАДКА'!X317</f>
        <v>8.1</v>
      </c>
      <c r="J28" s="673">
        <f>'12-18л. РАСКЛАДКА'!X376</f>
        <v>1.53</v>
      </c>
      <c r="K28" s="671">
        <f>'12-18л. РАСКЛАДКА'!X425</f>
        <v>0</v>
      </c>
      <c r="L28" s="671">
        <f>'12-18л. РАСКЛАДКА'!X480</f>
        <v>8.3000000000000007</v>
      </c>
      <c r="M28" s="2541">
        <f>'12-18л. РАСКЛАДКА'!X540</f>
        <v>5.55</v>
      </c>
      <c r="N28" s="2674">
        <f t="shared" si="0"/>
        <v>41.58</v>
      </c>
      <c r="O28" s="1751">
        <f t="shared" si="1"/>
        <v>-7.5999999999999943</v>
      </c>
      <c r="P28" s="1477">
        <f t="shared" si="2"/>
        <v>45</v>
      </c>
      <c r="Q28" s="1475">
        <v>10</v>
      </c>
      <c r="R28" s="4"/>
      <c r="S28" s="105"/>
      <c r="T28" s="105"/>
      <c r="U28" s="105"/>
      <c r="V28" s="646"/>
      <c r="W28" s="127"/>
      <c r="X28" s="121"/>
      <c r="Y28" s="647"/>
      <c r="Z28" s="105"/>
      <c r="AA28" s="1410"/>
      <c r="AD28" s="105"/>
      <c r="AE28" s="105"/>
      <c r="AF28" s="105"/>
      <c r="AG28" s="105"/>
      <c r="AH28" s="105"/>
      <c r="AI28" s="105"/>
    </row>
    <row r="29" spans="1:35">
      <c r="A29" s="495">
        <v>20</v>
      </c>
      <c r="B29" s="253" t="s">
        <v>47</v>
      </c>
      <c r="C29" s="2525">
        <v>15.75</v>
      </c>
      <c r="D29" s="2540">
        <f>'12-18л. РАСКЛАДКА'!X28</f>
        <v>27.4</v>
      </c>
      <c r="E29" s="671">
        <f>'12-18л. РАСКЛАДКА'!X83</f>
        <v>13.15</v>
      </c>
      <c r="F29" s="672">
        <f>'12-18л. РАСКЛАДКА'!X144</f>
        <v>10</v>
      </c>
      <c r="G29" s="670">
        <f>'12-18л. РАСКЛАДКА'!X205</f>
        <v>11.2</v>
      </c>
      <c r="H29" s="673">
        <f>'12-18л. РАСКЛАДКА'!X260</f>
        <v>8.6</v>
      </c>
      <c r="I29" s="670">
        <f>'12-18л. РАСКЛАДКА'!X318</f>
        <v>27.92</v>
      </c>
      <c r="J29" s="673">
        <f>'12-18л. РАСКЛАДКА'!X377</f>
        <v>19.100000000000001</v>
      </c>
      <c r="K29" s="671">
        <f>'12-18л. РАСКЛАДКА'!X426</f>
        <v>8.1</v>
      </c>
      <c r="L29" s="671">
        <f>'12-18л. РАСКЛАДКА'!X481</f>
        <v>14.870000000000001</v>
      </c>
      <c r="M29" s="2541">
        <f>'12-18л. РАСКЛАДКА'!X541</f>
        <v>19.759999999999998</v>
      </c>
      <c r="N29" s="2674">
        <f t="shared" si="0"/>
        <v>160.1</v>
      </c>
      <c r="O29" s="1751">
        <f t="shared" si="1"/>
        <v>1.6507936507936449</v>
      </c>
      <c r="P29" s="1477">
        <f t="shared" si="2"/>
        <v>157.5</v>
      </c>
      <c r="Q29" s="1475">
        <v>35</v>
      </c>
      <c r="R29" s="4"/>
      <c r="S29" s="105"/>
      <c r="T29" s="105"/>
      <c r="U29" s="105"/>
      <c r="V29" s="646"/>
      <c r="W29" s="127"/>
      <c r="X29" s="121"/>
      <c r="Y29" s="647"/>
      <c r="Z29" s="105"/>
      <c r="AA29" s="1407"/>
      <c r="AD29" s="105"/>
      <c r="AE29" s="105"/>
      <c r="AF29" s="105"/>
      <c r="AG29" s="105"/>
      <c r="AH29" s="105"/>
      <c r="AI29" s="105"/>
    </row>
    <row r="30" spans="1:35">
      <c r="A30" s="495">
        <v>21</v>
      </c>
      <c r="B30" s="253" t="s">
        <v>48</v>
      </c>
      <c r="C30" s="2525">
        <v>8.1</v>
      </c>
      <c r="D30" s="2540">
        <f>'12-18л. РАСКЛАДКА'!X29</f>
        <v>0</v>
      </c>
      <c r="E30" s="671">
        <f>'12-18л. РАСКЛАДКА'!X84</f>
        <v>10.600000000000001</v>
      </c>
      <c r="F30" s="672">
        <f>'12-18л. РАСКЛАДКА'!X145</f>
        <v>15.4</v>
      </c>
      <c r="G30" s="670">
        <f>'12-18л. РАСКЛАДКА'!X206</f>
        <v>7.2</v>
      </c>
      <c r="H30" s="673">
        <f>'12-18л. РАСКЛАДКА'!X261</f>
        <v>4.5</v>
      </c>
      <c r="I30" s="670">
        <f>'12-18л. РАСКЛАДКА'!X319</f>
        <v>6.5</v>
      </c>
      <c r="J30" s="673">
        <f>'12-18л. РАСКЛАДКА'!X378</f>
        <v>12.8</v>
      </c>
      <c r="K30" s="671">
        <f>'12-18л. РАСКЛАДКА'!X427</f>
        <v>13.5</v>
      </c>
      <c r="L30" s="671">
        <f>'12-18л. РАСКЛАДКА'!X482</f>
        <v>5.5</v>
      </c>
      <c r="M30" s="2541">
        <f>'12-18л. РАСКЛАДКА'!X542</f>
        <v>5</v>
      </c>
      <c r="N30" s="2677">
        <f>D30+E30+F30+G30+H30+I30+J30+K30+L30+M30</f>
        <v>81</v>
      </c>
      <c r="O30" s="1751">
        <f t="shared" si="1"/>
        <v>0</v>
      </c>
      <c r="P30" s="1477">
        <f t="shared" si="2"/>
        <v>81</v>
      </c>
      <c r="Q30" s="1475">
        <v>18</v>
      </c>
      <c r="R30" s="4"/>
      <c r="S30" s="105"/>
      <c r="T30" s="105"/>
      <c r="U30" s="105"/>
      <c r="V30" s="646"/>
      <c r="W30" s="127"/>
      <c r="X30" s="121"/>
      <c r="Y30" s="647"/>
      <c r="Z30" s="105"/>
      <c r="AA30" s="1407"/>
      <c r="AD30" s="105"/>
      <c r="AE30" s="105"/>
      <c r="AF30" s="105"/>
      <c r="AG30" s="105"/>
      <c r="AH30" s="105"/>
      <c r="AI30" s="105"/>
    </row>
    <row r="31" spans="1:35" ht="12" customHeight="1">
      <c r="A31" s="495">
        <v>22</v>
      </c>
      <c r="B31" s="253" t="s">
        <v>265</v>
      </c>
      <c r="C31" s="2525">
        <v>18</v>
      </c>
      <c r="D31" s="2540">
        <f>'12-18л. РАСКЛАДКА'!X30</f>
        <v>0</v>
      </c>
      <c r="E31" s="671">
        <f>'12-18л. РАСКЛАДКА'!X85</f>
        <v>118.88</v>
      </c>
      <c r="F31" s="672">
        <f>'12-18л. РАСКЛАДКА'!X146</f>
        <v>1.4</v>
      </c>
      <c r="G31" s="670">
        <f>'12-18л. РАСКЛАДКА'!X207</f>
        <v>6.24</v>
      </c>
      <c r="H31" s="673">
        <f>'12-18л. РАСКЛАДКА'!X262</f>
        <v>14.819999999999999</v>
      </c>
      <c r="I31" s="670">
        <f>'12-18л. РАСКЛАДКА'!X320</f>
        <v>22.9</v>
      </c>
      <c r="J31" s="673">
        <f>'12-18л. РАСКЛАДКА'!X379</f>
        <v>6</v>
      </c>
      <c r="K31" s="671">
        <f>'12-18л. РАСКЛАДКА'!X428</f>
        <v>0</v>
      </c>
      <c r="L31" s="671">
        <f>'12-18л. РАСКЛАДКА'!X483</f>
        <v>8.7200000000000006</v>
      </c>
      <c r="M31" s="2541">
        <f>'12-18л. РАСКЛАДКА'!X543</f>
        <v>2.94</v>
      </c>
      <c r="N31" s="2674">
        <f t="shared" si="0"/>
        <v>181.9</v>
      </c>
      <c r="O31" s="1751">
        <f t="shared" si="1"/>
        <v>1.0555555555555571</v>
      </c>
      <c r="P31" s="1477">
        <f t="shared" si="2"/>
        <v>180</v>
      </c>
      <c r="Q31" s="1475">
        <v>40</v>
      </c>
      <c r="R31" s="4"/>
      <c r="S31" s="105"/>
      <c r="T31" s="105"/>
      <c r="U31" s="105"/>
      <c r="V31" s="646"/>
      <c r="W31" s="127"/>
      <c r="X31" s="121"/>
      <c r="Y31" s="647"/>
      <c r="Z31" s="105"/>
      <c r="AA31" s="1407"/>
      <c r="AD31" s="105"/>
      <c r="AE31" s="105"/>
      <c r="AF31" s="105"/>
      <c r="AG31" s="105"/>
      <c r="AH31" s="105"/>
      <c r="AI31" s="105"/>
    </row>
    <row r="32" spans="1:35" ht="13.5" customHeight="1">
      <c r="A32" s="495">
        <v>23</v>
      </c>
      <c r="B32" s="253" t="s">
        <v>49</v>
      </c>
      <c r="C32" s="2525">
        <v>15.75</v>
      </c>
      <c r="D32" s="2540">
        <f>'12-18л. РАСКЛАДКА'!X31</f>
        <v>19.5</v>
      </c>
      <c r="E32" s="671">
        <f>'12-18л. РАСКЛАДКА'!X86</f>
        <v>12.3</v>
      </c>
      <c r="F32" s="672">
        <f>'12-18л. РАСКЛАДКА'!X147</f>
        <v>14.9</v>
      </c>
      <c r="G32" s="670">
        <f>'12-18л. РАСКЛАДКА'!X208</f>
        <v>14.8</v>
      </c>
      <c r="H32" s="673">
        <f>'12-18л. РАСКЛАДКА'!X263</f>
        <v>33.700000000000003</v>
      </c>
      <c r="I32" s="670">
        <f>'12-18л. РАСКЛАДКА'!X321</f>
        <v>9</v>
      </c>
      <c r="J32" s="673">
        <f>'12-18л. РАСКЛАДКА'!X380</f>
        <v>14</v>
      </c>
      <c r="K32" s="671">
        <f>'12-18л. РАСКЛАДКА'!X429</f>
        <v>15.5</v>
      </c>
      <c r="L32" s="671">
        <f>'12-18л. РАСКЛАДКА'!X484</f>
        <v>7</v>
      </c>
      <c r="M32" s="2541">
        <f>'12-18л. РАСКЛАДКА'!X544</f>
        <v>7</v>
      </c>
      <c r="N32" s="2674">
        <f t="shared" si="0"/>
        <v>147.69999999999999</v>
      </c>
      <c r="O32" s="1751">
        <f t="shared" si="1"/>
        <v>-6.2222222222222285</v>
      </c>
      <c r="P32" s="1477">
        <f t="shared" si="2"/>
        <v>157.5</v>
      </c>
      <c r="Q32" s="1475">
        <v>35</v>
      </c>
      <c r="R32" s="4"/>
      <c r="S32" s="105"/>
      <c r="T32" s="105"/>
      <c r="U32" s="105"/>
      <c r="V32" s="646"/>
      <c r="W32" s="127"/>
      <c r="X32" s="121"/>
      <c r="Y32" s="647"/>
      <c r="Z32" s="105"/>
      <c r="AA32" s="1407"/>
      <c r="AD32" s="105"/>
      <c r="AE32" s="105"/>
      <c r="AF32" s="105"/>
      <c r="AG32" s="105"/>
      <c r="AH32" s="105"/>
      <c r="AI32" s="105"/>
    </row>
    <row r="33" spans="1:35" ht="12.75" customHeight="1">
      <c r="A33" s="495">
        <v>24</v>
      </c>
      <c r="B33" s="253" t="s">
        <v>50</v>
      </c>
      <c r="C33" s="2525">
        <v>6.75</v>
      </c>
      <c r="D33" s="2540">
        <f>'12-18л. РАСКЛАДКА'!X32</f>
        <v>0</v>
      </c>
      <c r="E33" s="671">
        <f>'12-18л. РАСКЛАДКА'!X87</f>
        <v>0</v>
      </c>
      <c r="F33" s="672">
        <f>'12-18л. РАСКЛАДКА'!X148</f>
        <v>15</v>
      </c>
      <c r="G33" s="670">
        <f>'12-18л. РАСКЛАДКА'!X209</f>
        <v>0</v>
      </c>
      <c r="H33" s="673">
        <f>'12-18л. РАСКЛАДКА'!X264</f>
        <v>0</v>
      </c>
      <c r="I33" s="670">
        <f>'12-18л. РАСКЛАДКА'!X322</f>
        <v>0</v>
      </c>
      <c r="J33" s="673">
        <f>'12-18л. РАСКЛАДКА'!X381</f>
        <v>0</v>
      </c>
      <c r="K33" s="671">
        <f>'12-18л. РАСКЛАДКА'!X430</f>
        <v>0</v>
      </c>
      <c r="L33" s="671">
        <f>'12-18л. РАСКЛАДКА'!X485</f>
        <v>30</v>
      </c>
      <c r="M33" s="2541">
        <f>'12-18л. РАСКЛАДКА'!X545</f>
        <v>30</v>
      </c>
      <c r="N33" s="2674">
        <f t="shared" si="0"/>
        <v>75</v>
      </c>
      <c r="O33" s="1751">
        <f t="shared" si="1"/>
        <v>11.111111111111114</v>
      </c>
      <c r="P33" s="1477">
        <f t="shared" si="2"/>
        <v>67.5</v>
      </c>
      <c r="Q33" s="1475">
        <v>15</v>
      </c>
      <c r="R33" s="4"/>
      <c r="S33" s="105"/>
      <c r="T33" s="105"/>
      <c r="U33" s="105"/>
      <c r="V33" s="646"/>
      <c r="W33" s="127"/>
      <c r="X33" s="121"/>
      <c r="Y33" s="647"/>
      <c r="Z33" s="105"/>
      <c r="AA33" s="1407"/>
      <c r="AD33" s="105"/>
      <c r="AE33" s="105"/>
      <c r="AF33" s="105"/>
      <c r="AG33" s="105"/>
      <c r="AH33" s="105"/>
      <c r="AI33" s="105"/>
    </row>
    <row r="34" spans="1:35" ht="12" customHeight="1">
      <c r="A34" s="495">
        <v>25</v>
      </c>
      <c r="B34" s="253" t="s">
        <v>51</v>
      </c>
      <c r="C34" s="2525">
        <v>0.9</v>
      </c>
      <c r="D34" s="2540">
        <f>'12-18л. РАСКЛАДКА'!X33</f>
        <v>1</v>
      </c>
      <c r="E34" s="671">
        <f>'12-18л. РАСКЛАДКА'!X88</f>
        <v>0</v>
      </c>
      <c r="F34" s="672">
        <f>'12-18л. РАСКЛАДКА'!X149</f>
        <v>1</v>
      </c>
      <c r="G34" s="670">
        <f>'12-18л. РАСКЛАДКА'!X210</f>
        <v>1</v>
      </c>
      <c r="H34" s="673">
        <f>'12-18л. РАСКЛАДКА'!X265</f>
        <v>1</v>
      </c>
      <c r="I34" s="670">
        <f>'12-18л. РАСКЛАДКА'!X323</f>
        <v>0</v>
      </c>
      <c r="J34" s="673">
        <f>'12-18л. РАСКЛАДКА'!X382</f>
        <v>0</v>
      </c>
      <c r="K34" s="671">
        <f>'12-18л. РАСКЛАДКА'!X431</f>
        <v>1</v>
      </c>
      <c r="L34" s="671">
        <f>'12-18л. РАСКЛАДКА'!X486</f>
        <v>0</v>
      </c>
      <c r="M34" s="2541">
        <f>'12-18л. РАСКЛАДКА'!X546</f>
        <v>1</v>
      </c>
      <c r="N34" s="2674">
        <f t="shared" si="0"/>
        <v>6</v>
      </c>
      <c r="O34" s="1751">
        <f t="shared" si="1"/>
        <v>-33.333333333333329</v>
      </c>
      <c r="P34" s="1477">
        <f t="shared" si="2"/>
        <v>9</v>
      </c>
      <c r="Q34" s="1475">
        <v>2</v>
      </c>
      <c r="R34" s="4"/>
      <c r="S34" s="105"/>
      <c r="T34" s="105"/>
      <c r="U34" s="105"/>
      <c r="V34" s="646"/>
      <c r="W34" s="127"/>
      <c r="X34" s="121"/>
      <c r="Y34" s="647"/>
      <c r="Z34" s="105"/>
      <c r="AA34" s="1399"/>
      <c r="AD34" s="105"/>
      <c r="AE34" s="105"/>
      <c r="AF34" s="105"/>
      <c r="AG34" s="105"/>
      <c r="AH34" s="105"/>
      <c r="AI34" s="105"/>
    </row>
    <row r="35" spans="1:35" ht="15.75" customHeight="1">
      <c r="A35" s="495">
        <v>26</v>
      </c>
      <c r="B35" s="253" t="s">
        <v>266</v>
      </c>
      <c r="C35" s="2525">
        <v>0.54</v>
      </c>
      <c r="D35" s="2540">
        <f>'12-18л. РАСКЛАДКА'!X34</f>
        <v>2.8</v>
      </c>
      <c r="E35" s="671">
        <f>'12-18л. РАСКЛАДКА'!X89</f>
        <v>0</v>
      </c>
      <c r="F35" s="672">
        <f>'12-18л. РАСКЛАДКА'!X150</f>
        <v>0</v>
      </c>
      <c r="G35" s="670">
        <f>'12-18л. РАСКЛАДКА'!X211</f>
        <v>2.8</v>
      </c>
      <c r="H35" s="673">
        <f>'12-18л. РАСКЛАДКА'!X266</f>
        <v>0</v>
      </c>
      <c r="I35" s="670">
        <f>'12-18л. РАСКЛАДКА'!X324</f>
        <v>0</v>
      </c>
      <c r="J35" s="673">
        <f>'12-18л. РАСКЛАДКА'!X383</f>
        <v>0</v>
      </c>
      <c r="K35" s="671">
        <f>'12-18л. РАСКЛАДКА'!X432</f>
        <v>0</v>
      </c>
      <c r="L35" s="671">
        <f>'12-18л. РАСКЛАДКА'!X487</f>
        <v>0</v>
      </c>
      <c r="M35" s="2541">
        <f>'12-18л. РАСКЛАДКА'!X547</f>
        <v>0</v>
      </c>
      <c r="N35" s="2674">
        <f t="shared" si="0"/>
        <v>5.6</v>
      </c>
      <c r="O35" s="1751">
        <f t="shared" si="1"/>
        <v>3.7037037037036953</v>
      </c>
      <c r="P35" s="1477">
        <f t="shared" si="2"/>
        <v>5.4</v>
      </c>
      <c r="Q35" s="1475">
        <v>1.2</v>
      </c>
      <c r="R35" s="4"/>
      <c r="S35" s="105"/>
      <c r="T35" s="105"/>
      <c r="U35" s="105"/>
      <c r="V35" s="646"/>
      <c r="W35" s="127"/>
      <c r="X35" s="121"/>
      <c r="Y35" s="647"/>
      <c r="Z35" s="105"/>
      <c r="AA35" s="1399"/>
      <c r="AD35" s="105"/>
      <c r="AE35" s="105"/>
      <c r="AF35" s="105"/>
      <c r="AG35" s="105"/>
      <c r="AH35" s="105"/>
      <c r="AI35" s="105"/>
    </row>
    <row r="36" spans="1:35" ht="11.25" customHeight="1">
      <c r="A36" s="495">
        <v>27</v>
      </c>
      <c r="B36" s="253" t="s">
        <v>132</v>
      </c>
      <c r="C36" s="2525">
        <v>0.9</v>
      </c>
      <c r="D36" s="2540">
        <f>'12-18л. РАСКЛАДКА'!X35</f>
        <v>0</v>
      </c>
      <c r="E36" s="671">
        <f>'12-18л. РАСКЛАДКА'!X90</f>
        <v>3.5</v>
      </c>
      <c r="F36" s="672">
        <f>'12-18л. РАСКЛАДКА'!X151</f>
        <v>0</v>
      </c>
      <c r="G36" s="670">
        <f>'12-18л. РАСКЛАДКА'!X212</f>
        <v>0</v>
      </c>
      <c r="H36" s="673">
        <f>'12-18л. РАСКЛАДКА'!X267</f>
        <v>3.5</v>
      </c>
      <c r="I36" s="670">
        <f>'12-18л. РАСКЛАДКА'!X325</f>
        <v>3.5</v>
      </c>
      <c r="J36" s="673">
        <f>'12-18л. РАСКЛАДКА'!X384</f>
        <v>0</v>
      </c>
      <c r="K36" s="671">
        <f>'12-18л. РАСКЛАДКА'!X433</f>
        <v>0</v>
      </c>
      <c r="L36" s="671">
        <f>'12-18л. РАСКЛАДКА'!X488</f>
        <v>0</v>
      </c>
      <c r="M36" s="2541">
        <f>'12-18л. РАСКЛАДКА'!X548</f>
        <v>0</v>
      </c>
      <c r="N36" s="2674">
        <f t="shared" si="0"/>
        <v>10.5</v>
      </c>
      <c r="O36" s="1751">
        <f t="shared" si="1"/>
        <v>16.666666666666671</v>
      </c>
      <c r="P36" s="1477">
        <f t="shared" si="2"/>
        <v>9</v>
      </c>
      <c r="Q36" s="1475">
        <v>2</v>
      </c>
      <c r="R36" s="4"/>
      <c r="S36" s="105"/>
      <c r="T36" s="105"/>
      <c r="U36" s="105"/>
      <c r="V36" s="646"/>
      <c r="W36" s="127"/>
      <c r="X36" s="121"/>
      <c r="Y36" s="647"/>
      <c r="Z36" s="105"/>
      <c r="AA36" s="1407"/>
      <c r="AD36" s="105"/>
      <c r="AE36" s="105"/>
      <c r="AF36" s="105"/>
      <c r="AG36" s="105"/>
      <c r="AH36" s="105"/>
      <c r="AI36" s="105"/>
    </row>
    <row r="37" spans="1:35" ht="13.5" hidden="1" customHeight="1">
      <c r="A37" s="495">
        <v>28</v>
      </c>
      <c r="B37" s="253" t="s">
        <v>52</v>
      </c>
      <c r="C37" s="2525">
        <v>0.13500000000000001</v>
      </c>
      <c r="D37" s="2540">
        <f>'12-18л. РАСКЛАДКА'!X36</f>
        <v>0</v>
      </c>
      <c r="E37" s="671">
        <f>'12-18л. РАСКЛАДКА'!X91</f>
        <v>0</v>
      </c>
      <c r="F37" s="672">
        <f>'12-18л. РАСКЛАДКА'!X152</f>
        <v>0</v>
      </c>
      <c r="G37" s="670">
        <f>'12-18л. РАСКЛАДКА'!X213</f>
        <v>0</v>
      </c>
      <c r="H37" s="673">
        <f>'12-18л. РАСКЛАДКА'!X268</f>
        <v>0</v>
      </c>
      <c r="I37" s="670">
        <f>'12-18л. РАСКЛАДКА'!X326</f>
        <v>0</v>
      </c>
      <c r="J37" s="673">
        <f>'12-18л. РАСКЛАДКА'!X385</f>
        <v>0</v>
      </c>
      <c r="K37" s="671">
        <f>'12-18л. РАСКЛАДКА'!X434</f>
        <v>0</v>
      </c>
      <c r="L37" s="671">
        <f>'12-18л. РАСКЛАДКА'!X489</f>
        <v>0</v>
      </c>
      <c r="M37" s="2541">
        <f>'12-18л. РАСКЛАДКА'!X549</f>
        <v>0</v>
      </c>
      <c r="N37" s="2674">
        <f t="shared" si="0"/>
        <v>0</v>
      </c>
      <c r="O37" s="1751">
        <f t="shared" si="1"/>
        <v>-100</v>
      </c>
      <c r="P37" s="1477">
        <f t="shared" si="2"/>
        <v>1.35</v>
      </c>
      <c r="Q37" s="1475">
        <v>0.3</v>
      </c>
      <c r="R37" s="4"/>
      <c r="S37" s="105"/>
      <c r="T37" s="105"/>
      <c r="U37" s="105"/>
      <c r="V37" s="646"/>
      <c r="W37" s="127"/>
      <c r="X37" s="121"/>
      <c r="Y37" s="647"/>
      <c r="Z37" s="105"/>
      <c r="AA37" s="1408"/>
      <c r="AD37" s="105"/>
      <c r="AE37" s="105"/>
      <c r="AF37" s="105"/>
      <c r="AG37" s="105"/>
      <c r="AH37" s="105"/>
      <c r="AI37" s="105"/>
    </row>
    <row r="38" spans="1:35" ht="12.75" customHeight="1">
      <c r="A38" s="495">
        <v>29</v>
      </c>
      <c r="B38" s="515" t="s">
        <v>267</v>
      </c>
      <c r="C38" s="2525">
        <v>2.25</v>
      </c>
      <c r="D38" s="2540">
        <f>'12-18л. РАСКЛАДКА'!X37</f>
        <v>1.92</v>
      </c>
      <c r="E38" s="671">
        <f>'12-18л. РАСКЛАДКА'!X92</f>
        <v>2.15</v>
      </c>
      <c r="F38" s="672">
        <f>'12-18л. РАСКЛАДКА'!X153</f>
        <v>2.2999999999999998</v>
      </c>
      <c r="G38" s="670">
        <f>'12-18л. РАСКЛАДКА'!X214</f>
        <v>1</v>
      </c>
      <c r="H38" s="673">
        <f>'12-18л. РАСКЛАДКА'!X269</f>
        <v>2.92</v>
      </c>
      <c r="I38" s="670">
        <f>'12-18л. РАСКЛАДКА'!X327</f>
        <v>1.6600000000000001</v>
      </c>
      <c r="J38" s="673">
        <f>'12-18л. РАСКЛАДКА'!X386</f>
        <v>3.0599999999999996</v>
      </c>
      <c r="K38" s="671">
        <f>'12-18л. РАСКЛАДКА'!X435</f>
        <v>2.2000000000000002</v>
      </c>
      <c r="L38" s="671">
        <f>'12-18л. РАСКЛАДКА'!X490</f>
        <v>3.54</v>
      </c>
      <c r="M38" s="2541">
        <f>'12-18л. РАСКЛАДКА'!X550</f>
        <v>2.99</v>
      </c>
      <c r="N38" s="2674">
        <f t="shared" si="0"/>
        <v>23.739999999999995</v>
      </c>
      <c r="O38" s="1751">
        <f t="shared" si="1"/>
        <v>5.5111111111110915</v>
      </c>
      <c r="P38" s="1477">
        <f t="shared" si="2"/>
        <v>22.5</v>
      </c>
      <c r="Q38" s="1475">
        <v>5</v>
      </c>
      <c r="R38" s="4"/>
      <c r="S38" s="105"/>
      <c r="T38" s="105"/>
      <c r="U38" s="105"/>
      <c r="V38" s="646"/>
      <c r="W38" s="127"/>
      <c r="X38" s="121"/>
      <c r="Y38" s="647"/>
      <c r="Z38" s="105"/>
      <c r="AA38" s="1407"/>
      <c r="AD38" s="105"/>
      <c r="AE38" s="105"/>
      <c r="AF38" s="105"/>
      <c r="AG38" s="105"/>
      <c r="AH38" s="105"/>
      <c r="AI38" s="105"/>
    </row>
    <row r="39" spans="1:35" ht="13.5" customHeight="1">
      <c r="A39" s="495">
        <v>30</v>
      </c>
      <c r="B39" s="253" t="s">
        <v>133</v>
      </c>
      <c r="C39" s="2525">
        <v>1.8</v>
      </c>
      <c r="D39" s="2540">
        <f>'12-18л. РАСКЛАДКА'!X38</f>
        <v>0</v>
      </c>
      <c r="E39" s="671">
        <f>'12-18л. РАСКЛАДКА'!X93</f>
        <v>0</v>
      </c>
      <c r="F39" s="672">
        <f>'12-18л. РАСКЛАДКА'!X154</f>
        <v>0</v>
      </c>
      <c r="G39" s="670">
        <f>'12-18л. РАСКЛАДКА'!X215</f>
        <v>0</v>
      </c>
      <c r="H39" s="673">
        <f>'12-18л. РАСКЛАДКА'!X270</f>
        <v>0</v>
      </c>
      <c r="I39" s="670">
        <f>'12-18л. РАСКЛАДКА'!X328</f>
        <v>0</v>
      </c>
      <c r="J39" s="673">
        <f>'12-18л. РАСКЛАДКА'!X387</f>
        <v>8</v>
      </c>
      <c r="K39" s="671">
        <f>'12-18л. РАСКЛАДКА'!X436</f>
        <v>10</v>
      </c>
      <c r="L39" s="671">
        <f>'12-18л. РАСКЛАДКА'!X491</f>
        <v>0</v>
      </c>
      <c r="M39" s="2541">
        <f>'12-18л. РАСКЛАДКА'!X551</f>
        <v>0</v>
      </c>
      <c r="N39" s="2674">
        <f t="shared" si="0"/>
        <v>18</v>
      </c>
      <c r="O39" s="1751">
        <f t="shared" si="1"/>
        <v>0</v>
      </c>
      <c r="P39" s="1477">
        <f t="shared" si="2"/>
        <v>18</v>
      </c>
      <c r="Q39" s="1475">
        <v>4</v>
      </c>
      <c r="R39" s="4"/>
      <c r="S39" s="105"/>
      <c r="T39" s="105"/>
      <c r="U39" s="105"/>
      <c r="V39" s="646"/>
      <c r="W39" s="127"/>
      <c r="X39" s="121"/>
      <c r="Y39" s="647"/>
      <c r="Z39" s="105"/>
      <c r="AA39" s="1397"/>
      <c r="AD39" s="105"/>
      <c r="AE39" s="105"/>
      <c r="AF39" s="105"/>
      <c r="AG39" s="105"/>
      <c r="AH39" s="105"/>
      <c r="AI39" s="105"/>
    </row>
    <row r="40" spans="1:35" ht="12.75" customHeight="1">
      <c r="A40" s="495">
        <v>31</v>
      </c>
      <c r="B40" s="253" t="s">
        <v>134</v>
      </c>
      <c r="C40" s="2525">
        <v>0.9</v>
      </c>
      <c r="D40" s="2540">
        <f>'12-18л. РАСКЛАДКА'!X39</f>
        <v>1.5109999999999999</v>
      </c>
      <c r="E40" s="671">
        <f>'12-18л. РАСКЛАДКА'!X94</f>
        <v>0.41150000000000003</v>
      </c>
      <c r="F40" s="672">
        <f>'12-18л. РАСКЛАДКА'!X155</f>
        <v>1.5709999999999997</v>
      </c>
      <c r="G40" s="670">
        <f>'12-18л. РАСКЛАДКА'!X216</f>
        <v>1.343</v>
      </c>
      <c r="H40" s="673">
        <f>'12-18л. РАСКЛАДКА'!X271</f>
        <v>3.3000000000000002E-2</v>
      </c>
      <c r="I40" s="670">
        <f>'12-18л. РАСКЛАДКА'!X329</f>
        <v>2.3150000000000004E-2</v>
      </c>
      <c r="J40" s="673">
        <f>'12-18л. РАСКЛАДКА'!X388</f>
        <v>0.32400000000000001</v>
      </c>
      <c r="K40" s="671">
        <f>'12-18л. РАСКЛАДКА'!X437</f>
        <v>0.97399999999999998</v>
      </c>
      <c r="L40" s="671">
        <f>'12-18л. РАСКЛАДКА'!X492</f>
        <v>1.4873499999999999</v>
      </c>
      <c r="M40" s="2541">
        <f>'12-18л. РАСКЛАДКА'!X552</f>
        <v>1.3220000000000001</v>
      </c>
      <c r="N40" s="2674">
        <f t="shared" si="0"/>
        <v>9</v>
      </c>
      <c r="O40" s="1751">
        <f t="shared" si="1"/>
        <v>0</v>
      </c>
      <c r="P40" s="1477">
        <f t="shared" si="2"/>
        <v>9</v>
      </c>
      <c r="Q40" s="1475">
        <v>2</v>
      </c>
      <c r="R40" s="4"/>
      <c r="S40" s="105"/>
      <c r="T40" s="105"/>
      <c r="U40" s="105"/>
      <c r="V40" s="646"/>
      <c r="W40" s="127"/>
      <c r="X40" s="121"/>
      <c r="Y40" s="647"/>
      <c r="Z40" s="105"/>
      <c r="AA40" s="1400"/>
      <c r="AD40" s="105"/>
      <c r="AE40" s="105"/>
      <c r="AF40" s="105"/>
      <c r="AG40" s="105"/>
      <c r="AH40" s="105"/>
      <c r="AI40" s="105"/>
    </row>
    <row r="41" spans="1:35" ht="12.75" customHeight="1">
      <c r="A41" s="495">
        <v>32</v>
      </c>
      <c r="B41" s="253" t="s">
        <v>54</v>
      </c>
      <c r="C41" s="2525">
        <v>40.5</v>
      </c>
      <c r="D41" s="2542">
        <f>'12-18л. МЕНЮ '!D100</f>
        <v>46.008999999999993</v>
      </c>
      <c r="E41" s="676">
        <f>'12-18л. МЕНЮ '!D153</f>
        <v>44.718999999999994</v>
      </c>
      <c r="F41" s="676">
        <f>'12-18л. МЕНЮ '!D208</f>
        <v>40.881</v>
      </c>
      <c r="G41" s="676">
        <f>'12-18л. МЕНЮ '!D261</f>
        <v>44.263000000000005</v>
      </c>
      <c r="H41" s="676">
        <f>'12-18л. МЕНЮ '!D316</f>
        <v>46.034999999999997</v>
      </c>
      <c r="I41" s="676">
        <f>'12-18л. МЕНЮ '!D368</f>
        <v>37.048000000000002</v>
      </c>
      <c r="J41" s="676">
        <f>'12-18л. МЕНЮ '!D429</f>
        <v>35.745999999999995</v>
      </c>
      <c r="K41" s="676">
        <f>'12-18л. МЕНЮ '!D482</f>
        <v>33.600999999999999</v>
      </c>
      <c r="L41" s="676">
        <f>'12-18л. МЕНЮ '!D537</f>
        <v>44.022999999999996</v>
      </c>
      <c r="M41" s="2543">
        <f>'12-18л. МЕНЮ '!D590</f>
        <v>40.192999999999998</v>
      </c>
      <c r="N41" s="2674">
        <f t="shared" si="0"/>
        <v>412.51799999999992</v>
      </c>
      <c r="O41" s="1751">
        <f t="shared" si="1"/>
        <v>1.8562962962962644</v>
      </c>
      <c r="P41" s="1477">
        <f t="shared" si="2"/>
        <v>405</v>
      </c>
      <c r="Q41" s="1475">
        <v>90</v>
      </c>
      <c r="R41" s="4"/>
      <c r="S41" s="105"/>
      <c r="T41" s="105"/>
      <c r="U41" s="105"/>
      <c r="V41" s="646"/>
      <c r="W41" s="127"/>
      <c r="X41" s="121"/>
      <c r="Y41" s="647"/>
      <c r="Z41" s="105"/>
      <c r="AA41" s="1407"/>
      <c r="AD41" s="105"/>
      <c r="AE41" s="105"/>
      <c r="AF41" s="105"/>
      <c r="AG41" s="105"/>
      <c r="AH41" s="105"/>
      <c r="AI41" s="105"/>
    </row>
    <row r="42" spans="1:35" ht="12" customHeight="1">
      <c r="A42" s="495">
        <v>33</v>
      </c>
      <c r="B42" s="253" t="s">
        <v>55</v>
      </c>
      <c r="C42" s="2525">
        <v>41.4</v>
      </c>
      <c r="D42" s="2542">
        <f>'12-18л. МЕНЮ '!E100</f>
        <v>44.731899999999996</v>
      </c>
      <c r="E42" s="676">
        <f>'12-18л. МЕНЮ '!E153</f>
        <v>45.991</v>
      </c>
      <c r="F42" s="676">
        <f>'12-18л. МЕНЮ '!E208</f>
        <v>37.664999999999999</v>
      </c>
      <c r="G42" s="676">
        <f>'12-18л. МЕНЮ '!E261</f>
        <v>57.932000000000002</v>
      </c>
      <c r="H42" s="676">
        <f>'12-18л. МЕНЮ '!E316</f>
        <v>36.437000000000005</v>
      </c>
      <c r="I42" s="676">
        <f>'12-18л. МЕНЮ '!E368</f>
        <v>49.495000000000005</v>
      </c>
      <c r="J42" s="676">
        <f>'12-18л. МЕНЮ '!E429</f>
        <v>34.393000000000008</v>
      </c>
      <c r="K42" s="676">
        <f>'12-18л. МЕНЮ '!E482</f>
        <v>31.672000000000004</v>
      </c>
      <c r="L42" s="676">
        <f>'12-18л. МЕНЮ '!E537</f>
        <v>31.179200000000002</v>
      </c>
      <c r="M42" s="2543">
        <f>'12-18л. МЕНЮ '!E590</f>
        <v>30.823</v>
      </c>
      <c r="N42" s="2674">
        <f t="shared" si="0"/>
        <v>400.31910000000005</v>
      </c>
      <c r="O42" s="1751">
        <f t="shared" si="1"/>
        <v>-3.3045652173912998</v>
      </c>
      <c r="P42" s="1477">
        <f t="shared" si="2"/>
        <v>414</v>
      </c>
      <c r="Q42" s="1475">
        <v>92</v>
      </c>
      <c r="R42" s="4"/>
      <c r="S42" s="105"/>
      <c r="T42" s="105"/>
      <c r="U42" s="105"/>
      <c r="V42" s="646"/>
      <c r="W42" s="127"/>
      <c r="X42" s="121"/>
      <c r="Y42" s="647"/>
      <c r="Z42" s="105"/>
      <c r="AA42" s="1397"/>
      <c r="AD42" s="105"/>
      <c r="AE42" s="105"/>
      <c r="AF42" s="105"/>
      <c r="AG42" s="105"/>
      <c r="AH42" s="105"/>
      <c r="AI42" s="105"/>
    </row>
    <row r="43" spans="1:35" ht="11.25" customHeight="1">
      <c r="A43" s="495">
        <v>34</v>
      </c>
      <c r="B43" s="253" t="s">
        <v>56</v>
      </c>
      <c r="C43" s="2525">
        <v>172.35</v>
      </c>
      <c r="D43" s="2544">
        <f>'12-18л. МЕНЮ '!F100</f>
        <v>154.19199999999998</v>
      </c>
      <c r="E43" s="676">
        <f>'12-18л. МЕНЮ '!F153</f>
        <v>142.09199999999998</v>
      </c>
      <c r="F43" s="676">
        <f>'12-18л. МЕНЮ '!F208</f>
        <v>162.04239999999999</v>
      </c>
      <c r="G43" s="676">
        <f>'12-18л. МЕНЮ '!F261</f>
        <v>139.87099999999998</v>
      </c>
      <c r="H43" s="676">
        <f>'12-18л. МЕНЮ '!F316</f>
        <v>169.49999999999997</v>
      </c>
      <c r="I43" s="676">
        <f>'12-18л. МЕНЮ '!F368</f>
        <v>160.929</v>
      </c>
      <c r="J43" s="676">
        <f>'12-18л. МЕНЮ '!F429</f>
        <v>190.8827</v>
      </c>
      <c r="K43" s="676">
        <f>'12-18л. МЕНЮ '!F482</f>
        <v>191.048</v>
      </c>
      <c r="L43" s="676">
        <f>'12-18л. МЕНЮ '!F537</f>
        <v>181.99490000000003</v>
      </c>
      <c r="M43" s="2543">
        <f>'12-18л. МЕНЮ '!F590</f>
        <v>194.5127</v>
      </c>
      <c r="N43" s="2674">
        <f t="shared" si="0"/>
        <v>1687.0647000000001</v>
      </c>
      <c r="O43" s="1751">
        <f t="shared" si="1"/>
        <v>-2.1140295909486468</v>
      </c>
      <c r="P43" s="1477">
        <f t="shared" si="2"/>
        <v>1723.5</v>
      </c>
      <c r="Q43" s="1475">
        <v>383</v>
      </c>
      <c r="R43" s="4"/>
      <c r="S43" s="105"/>
      <c r="T43" s="105"/>
      <c r="U43" s="105"/>
      <c r="V43" s="646"/>
      <c r="W43" s="127"/>
      <c r="X43" s="121"/>
      <c r="Y43" s="647"/>
      <c r="Z43" s="105"/>
      <c r="AA43" s="1397"/>
      <c r="AD43" s="105"/>
      <c r="AE43" s="105"/>
      <c r="AF43" s="105"/>
      <c r="AG43" s="105"/>
      <c r="AH43" s="105"/>
      <c r="AI43" s="105"/>
    </row>
    <row r="44" spans="1:35" ht="12.75" customHeight="1" thickBot="1">
      <c r="A44" s="516">
        <v>35</v>
      </c>
      <c r="B44" s="517" t="s">
        <v>57</v>
      </c>
      <c r="C44" s="2530">
        <v>1224</v>
      </c>
      <c r="D44" s="2545">
        <f>'12-18л. МЕНЮ '!G100</f>
        <v>1189.0049999999999</v>
      </c>
      <c r="E44" s="679">
        <f>'12-18л. МЕНЮ '!G153</f>
        <v>1234.625</v>
      </c>
      <c r="F44" s="679">
        <f>'12-18л. МЕНЮ '!G208</f>
        <v>1186.3490000000002</v>
      </c>
      <c r="G44" s="679">
        <f>'12-18л. МЕНЮ '!G261</f>
        <v>1256.8389999999999</v>
      </c>
      <c r="H44" s="679">
        <f>'12-18л. МЕНЮ '!G316</f>
        <v>1299.4659999999999</v>
      </c>
      <c r="I44" s="679">
        <f>'12-18л. МЕНЮ '!G368</f>
        <v>1231.261</v>
      </c>
      <c r="J44" s="680">
        <f>'12-18л. МЕНЮ '!G429</f>
        <v>1248.5445999999999</v>
      </c>
      <c r="K44" s="679">
        <f>'12-18л. МЕНЮ '!G482</f>
        <v>1185.356</v>
      </c>
      <c r="L44" s="679">
        <f>'12-18л. МЕНЮ '!G537</f>
        <v>1199.3200000000002</v>
      </c>
      <c r="M44" s="2546">
        <f>'12-18л. МЕНЮ '!G590</f>
        <v>1219.7049999999999</v>
      </c>
      <c r="N44" s="2678">
        <f t="shared" si="0"/>
        <v>12250.470599999999</v>
      </c>
      <c r="O44" s="1752">
        <f t="shared" si="1"/>
        <v>8.5544117647046392E-2</v>
      </c>
      <c r="P44" s="1478">
        <f t="shared" si="2"/>
        <v>12240</v>
      </c>
      <c r="Q44" s="1476">
        <v>2720</v>
      </c>
      <c r="R44" s="4"/>
      <c r="S44" s="105"/>
      <c r="T44" s="105"/>
      <c r="U44" s="105"/>
      <c r="V44" s="665"/>
      <c r="W44" s="127"/>
      <c r="X44" s="666"/>
      <c r="Y44" s="647"/>
      <c r="Z44" s="105"/>
      <c r="AA44" s="1397"/>
      <c r="AD44" s="105"/>
      <c r="AE44" s="105"/>
      <c r="AF44" s="105"/>
      <c r="AG44" s="105"/>
      <c r="AH44" s="105"/>
      <c r="AI44" s="105"/>
    </row>
    <row r="45" spans="1:35">
      <c r="N45" s="10"/>
      <c r="O45" s="10"/>
      <c r="P45" s="10"/>
      <c r="Q45" s="10"/>
      <c r="R45" s="10"/>
      <c r="S45" s="10"/>
      <c r="T45" s="10"/>
    </row>
    <row r="47" spans="1:35" ht="13.5" customHeight="1"/>
    <row r="48" spans="1:35" ht="12.75" customHeight="1"/>
    <row r="49" spans="1:17" ht="12.75" customHeight="1"/>
    <row r="50" spans="1:17" ht="11.25" customHeight="1"/>
    <row r="51" spans="1:17" ht="11.25" customHeight="1"/>
    <row r="53" spans="1:17">
      <c r="A53" t="s">
        <v>271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7">
      <c r="A54" t="s">
        <v>272</v>
      </c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</row>
    <row r="55" spans="1:17">
      <c r="A55" t="s">
        <v>273</v>
      </c>
      <c r="N55" s="287"/>
      <c r="O55" s="287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287"/>
      <c r="Q56" s="287"/>
    </row>
    <row r="57" spans="1:17">
      <c r="A57" s="1" t="s">
        <v>274</v>
      </c>
    </row>
    <row r="58" spans="1:17">
      <c r="A58" t="s">
        <v>275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287"/>
      <c r="Q59" s="287"/>
    </row>
    <row r="67" ht="13.5" customHeight="1"/>
    <row r="69" ht="13.5" customHeight="1"/>
    <row r="70" ht="12" customHeight="1"/>
    <row r="72" ht="12.75" customHeight="1"/>
    <row r="74" ht="12.75" customHeight="1"/>
    <row r="76" ht="12.75" customHeight="1"/>
    <row r="78" ht="12.75" customHeight="1"/>
    <row r="79" hidden="1"/>
    <row r="86" spans="1:28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</row>
    <row r="87" spans="1:28">
      <c r="A87" s="216"/>
      <c r="B87" s="105"/>
      <c r="C87" s="216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213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</row>
    <row r="88" spans="1:28">
      <c r="A88" s="105"/>
      <c r="B88" s="127"/>
      <c r="C88" s="393"/>
      <c r="D88" s="220"/>
      <c r="E88" s="220"/>
      <c r="F88" s="220"/>
      <c r="G88" s="220"/>
      <c r="H88" s="220"/>
      <c r="I88" s="220"/>
      <c r="J88" s="220"/>
      <c r="K88" s="220"/>
      <c r="L88" s="127"/>
      <c r="M88" s="127"/>
      <c r="N88" s="97"/>
      <c r="O88" s="97"/>
      <c r="P88" s="127"/>
      <c r="Q88" s="393"/>
      <c r="R88" s="105"/>
      <c r="S88" s="393"/>
      <c r="T88" s="127"/>
      <c r="U88" s="105"/>
      <c r="V88" s="105"/>
      <c r="W88" s="105"/>
      <c r="X88" s="105"/>
      <c r="Y88" s="105"/>
      <c r="Z88" s="105"/>
      <c r="AA88" s="105"/>
      <c r="AB88" s="105"/>
    </row>
    <row r="89" spans="1:28">
      <c r="A89" s="105"/>
      <c r="B89" s="127"/>
      <c r="C89" s="97"/>
      <c r="D89" s="220"/>
      <c r="E89" s="220"/>
      <c r="F89" s="220"/>
      <c r="G89" s="220"/>
      <c r="H89" s="220"/>
      <c r="I89" s="220"/>
      <c r="J89" s="220"/>
      <c r="K89" s="220"/>
      <c r="L89" s="127"/>
      <c r="M89" s="127"/>
      <c r="N89" s="97"/>
      <c r="O89" s="97"/>
      <c r="P89" s="127"/>
      <c r="Q89" s="393"/>
      <c r="R89" s="105"/>
      <c r="S89" s="393"/>
      <c r="T89" s="127"/>
      <c r="U89" s="105"/>
      <c r="V89" s="105"/>
      <c r="W89" s="105"/>
      <c r="X89" s="105"/>
      <c r="Y89" s="105"/>
      <c r="Z89" s="105"/>
      <c r="AA89" s="105"/>
      <c r="AB89" s="105"/>
    </row>
    <row r="90" spans="1:28">
      <c r="A90" s="105"/>
      <c r="B90" s="393"/>
      <c r="C90" s="393"/>
      <c r="D90" s="220"/>
      <c r="E90" s="220"/>
      <c r="F90" s="220"/>
      <c r="G90" s="220"/>
      <c r="H90" s="105"/>
      <c r="I90" s="105"/>
      <c r="J90" s="220"/>
      <c r="K90" s="103"/>
      <c r="L90" s="127"/>
      <c r="M90" s="127"/>
      <c r="N90" s="97"/>
      <c r="O90" s="97"/>
      <c r="P90" s="393"/>
      <c r="Q90" s="393"/>
      <c r="R90" s="105"/>
      <c r="S90" s="393"/>
      <c r="T90" s="127"/>
      <c r="U90" s="105"/>
      <c r="V90" s="105"/>
      <c r="W90" s="105"/>
      <c r="X90" s="105"/>
      <c r="Y90" s="105"/>
      <c r="Z90" s="105"/>
      <c r="AA90" s="641"/>
      <c r="AB90" s="105"/>
    </row>
    <row r="91" spans="1:28">
      <c r="A91" s="105"/>
      <c r="B91" s="127"/>
      <c r="C91" s="127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97"/>
      <c r="O91" s="97"/>
      <c r="P91" s="393"/>
      <c r="Q91" s="393"/>
      <c r="R91" s="105"/>
      <c r="S91" s="393"/>
      <c r="T91" s="127"/>
      <c r="U91" s="105"/>
      <c r="V91" s="105"/>
      <c r="W91" s="105"/>
      <c r="X91" s="105"/>
      <c r="Y91" s="361"/>
      <c r="Z91" s="105"/>
      <c r="AA91" s="641"/>
      <c r="AB91" s="105"/>
    </row>
    <row r="92" spans="1:28">
      <c r="A92" s="105"/>
      <c r="B92" s="393"/>
      <c r="C92" s="105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97"/>
      <c r="O92" s="97"/>
      <c r="P92" s="127"/>
      <c r="Q92" s="393"/>
      <c r="R92" s="105"/>
      <c r="S92" s="393"/>
      <c r="T92" s="127"/>
      <c r="U92" s="105"/>
      <c r="V92" s="105"/>
      <c r="W92" s="105"/>
      <c r="X92" s="105"/>
      <c r="Y92" s="361"/>
      <c r="Z92" s="105"/>
      <c r="AA92" s="642"/>
      <c r="AB92" s="105"/>
    </row>
    <row r="93" spans="1:28">
      <c r="A93" s="105"/>
      <c r="B93" s="127"/>
      <c r="C93" s="220"/>
      <c r="D93" s="127"/>
      <c r="E93" s="127"/>
      <c r="F93" s="127"/>
      <c r="G93" s="127"/>
      <c r="H93" s="100"/>
      <c r="I93" s="127"/>
      <c r="J93" s="127"/>
      <c r="K93" s="127"/>
      <c r="L93" s="127"/>
      <c r="M93" s="100"/>
      <c r="N93" s="97"/>
      <c r="O93" s="97"/>
      <c r="P93" s="220"/>
      <c r="Q93" s="393"/>
      <c r="R93" s="127"/>
      <c r="S93" s="393"/>
      <c r="T93" s="127"/>
      <c r="U93" s="105"/>
      <c r="V93" s="294"/>
      <c r="W93" s="393"/>
      <c r="X93" s="163"/>
      <c r="Y93" s="643"/>
      <c r="Z93" s="105"/>
      <c r="AA93" s="642"/>
      <c r="AB93" s="105"/>
    </row>
    <row r="94" spans="1:28">
      <c r="A94" s="163"/>
      <c r="B94" s="127"/>
      <c r="C94" s="644"/>
      <c r="D94" s="660"/>
      <c r="E94" s="645"/>
      <c r="F94" s="645"/>
      <c r="G94" s="645"/>
      <c r="H94" s="645"/>
      <c r="I94" s="645"/>
      <c r="J94" s="645"/>
      <c r="K94" s="645"/>
      <c r="L94" s="645"/>
      <c r="M94" s="645"/>
      <c r="N94" s="644"/>
      <c r="O94" s="393"/>
      <c r="P94" s="393"/>
      <c r="Q94" s="105"/>
      <c r="R94" s="534"/>
      <c r="S94" s="105"/>
      <c r="T94" s="105"/>
      <c r="U94" s="105"/>
      <c r="V94" s="646"/>
      <c r="W94" s="127"/>
      <c r="X94" s="121"/>
      <c r="Y94" s="647"/>
      <c r="Z94" s="105"/>
      <c r="AA94" s="648"/>
      <c r="AB94" s="105"/>
    </row>
    <row r="95" spans="1:28">
      <c r="A95" s="163"/>
      <c r="B95" s="127"/>
      <c r="C95" s="644"/>
      <c r="D95" s="660"/>
      <c r="E95" s="645"/>
      <c r="F95" s="645"/>
      <c r="G95" s="645"/>
      <c r="H95" s="645"/>
      <c r="I95" s="645"/>
      <c r="J95" s="645"/>
      <c r="K95" s="645"/>
      <c r="L95" s="645"/>
      <c r="M95" s="645"/>
      <c r="N95" s="649"/>
      <c r="O95" s="650"/>
      <c r="P95" s="393"/>
      <c r="Q95" s="105"/>
      <c r="R95" s="105"/>
      <c r="S95" s="105"/>
      <c r="T95" s="105"/>
      <c r="U95" s="105"/>
      <c r="V95" s="646"/>
      <c r="W95" s="127"/>
      <c r="X95" s="121"/>
      <c r="Y95" s="647"/>
      <c r="Z95" s="105"/>
      <c r="AA95" s="648"/>
      <c r="AB95" s="105"/>
    </row>
    <row r="96" spans="1:28">
      <c r="A96" s="163"/>
      <c r="B96" s="127"/>
      <c r="C96" s="644"/>
      <c r="D96" s="660"/>
      <c r="E96" s="645"/>
      <c r="F96" s="645"/>
      <c r="G96" s="660"/>
      <c r="H96" s="645"/>
      <c r="I96" s="645"/>
      <c r="J96" s="660"/>
      <c r="K96" s="645"/>
      <c r="L96" s="645"/>
      <c r="M96" s="645"/>
      <c r="N96" s="644"/>
      <c r="O96" s="650"/>
      <c r="P96" s="393"/>
      <c r="Q96" s="105"/>
      <c r="R96" s="105"/>
      <c r="S96" s="105"/>
      <c r="T96" s="105"/>
      <c r="U96" s="105"/>
      <c r="V96" s="646"/>
      <c r="W96" s="127"/>
      <c r="X96" s="121"/>
      <c r="Y96" s="647"/>
      <c r="Z96" s="105"/>
      <c r="AA96" s="651"/>
      <c r="AB96" s="105"/>
    </row>
    <row r="97" spans="1:28">
      <c r="A97" s="163"/>
      <c r="B97" s="127"/>
      <c r="C97" s="644"/>
      <c r="D97" s="660"/>
      <c r="E97" s="645"/>
      <c r="F97" s="645"/>
      <c r="G97" s="645"/>
      <c r="H97" s="645"/>
      <c r="I97" s="645"/>
      <c r="J97" s="645"/>
      <c r="K97" s="645"/>
      <c r="L97" s="645"/>
      <c r="M97" s="660"/>
      <c r="N97" s="652"/>
      <c r="O97" s="650"/>
      <c r="P97" s="393"/>
      <c r="Q97" s="105"/>
      <c r="R97" s="105"/>
      <c r="S97" s="105"/>
      <c r="T97" s="105"/>
      <c r="U97" s="105"/>
      <c r="V97" s="646"/>
      <c r="W97" s="127"/>
      <c r="X97" s="121"/>
      <c r="Y97" s="647"/>
      <c r="Z97" s="105"/>
      <c r="AA97" s="648"/>
      <c r="AB97" s="105"/>
    </row>
    <row r="98" spans="1:28">
      <c r="A98" s="163"/>
      <c r="B98" s="127"/>
      <c r="C98" s="644"/>
      <c r="D98" s="660"/>
      <c r="E98" s="645"/>
      <c r="F98" s="645"/>
      <c r="G98" s="645"/>
      <c r="H98" s="645"/>
      <c r="I98" s="645"/>
      <c r="J98" s="645"/>
      <c r="K98" s="645"/>
      <c r="L98" s="645"/>
      <c r="M98" s="645"/>
      <c r="N98" s="644"/>
      <c r="O98" s="650"/>
      <c r="P98" s="393"/>
      <c r="Q98" s="105"/>
      <c r="R98" s="105"/>
      <c r="S98" s="105"/>
      <c r="T98" s="105"/>
      <c r="U98" s="105"/>
      <c r="V98" s="646"/>
      <c r="W98" s="127"/>
      <c r="X98" s="121"/>
      <c r="Y98" s="647"/>
      <c r="Z98" s="105"/>
      <c r="AA98" s="653"/>
      <c r="AB98" s="105"/>
    </row>
    <row r="99" spans="1:28">
      <c r="A99" s="163"/>
      <c r="B99" s="127"/>
      <c r="C99" s="644"/>
      <c r="D99" s="660"/>
      <c r="E99" s="645"/>
      <c r="F99" s="645"/>
      <c r="G99" s="645"/>
      <c r="H99" s="645"/>
      <c r="I99" s="645"/>
      <c r="J99" s="645"/>
      <c r="K99" s="645"/>
      <c r="L99" s="645"/>
      <c r="M99" s="645"/>
      <c r="N99" s="644"/>
      <c r="O99" s="650"/>
      <c r="P99" s="393"/>
      <c r="Q99" s="105"/>
      <c r="R99" s="105"/>
      <c r="S99" s="105"/>
      <c r="T99" s="105"/>
      <c r="U99" s="105"/>
      <c r="V99" s="646"/>
      <c r="W99" s="127"/>
      <c r="X99" s="121"/>
      <c r="Y99" s="647"/>
      <c r="Z99" s="105"/>
      <c r="AA99" s="651"/>
      <c r="AB99" s="105"/>
    </row>
    <row r="100" spans="1:28">
      <c r="A100" s="163"/>
      <c r="B100" s="127"/>
      <c r="C100" s="644"/>
      <c r="D100" s="660"/>
      <c r="E100" s="645"/>
      <c r="F100" s="97"/>
      <c r="G100" s="655"/>
      <c r="H100" s="660"/>
      <c r="I100" s="645"/>
      <c r="J100" s="645"/>
      <c r="K100" s="645"/>
      <c r="L100" s="645"/>
      <c r="M100" s="645"/>
      <c r="N100" s="654"/>
      <c r="O100" s="650"/>
      <c r="P100" s="393"/>
      <c r="Q100" s="105"/>
      <c r="R100" s="105"/>
      <c r="S100" s="105"/>
      <c r="T100" s="105"/>
      <c r="U100" s="105"/>
      <c r="V100" s="646"/>
      <c r="W100" s="127"/>
      <c r="X100" s="121"/>
      <c r="Y100" s="647"/>
      <c r="Z100" s="105"/>
      <c r="AA100" s="653"/>
      <c r="AB100" s="105"/>
    </row>
    <row r="101" spans="1:28">
      <c r="A101" s="163"/>
      <c r="B101" s="127"/>
      <c r="C101" s="644"/>
      <c r="D101" s="660"/>
      <c r="E101" s="645"/>
      <c r="F101" s="645"/>
      <c r="G101" s="645"/>
      <c r="H101" s="645"/>
      <c r="I101" s="645"/>
      <c r="J101" s="645"/>
      <c r="K101" s="645"/>
      <c r="L101" s="645"/>
      <c r="M101" s="645"/>
      <c r="N101" s="644"/>
      <c r="O101" s="650"/>
      <c r="P101" s="393"/>
      <c r="Q101" s="105"/>
      <c r="R101" s="105"/>
      <c r="S101" s="105"/>
      <c r="T101" s="105"/>
      <c r="U101" s="105"/>
      <c r="V101" s="646"/>
      <c r="W101" s="127"/>
      <c r="X101" s="121"/>
      <c r="Y101" s="647"/>
      <c r="Z101" s="105"/>
      <c r="AA101" s="648"/>
      <c r="AB101" s="105"/>
    </row>
    <row r="102" spans="1:28">
      <c r="A102" s="163"/>
      <c r="B102" s="127"/>
      <c r="C102" s="644"/>
      <c r="D102" s="660"/>
      <c r="E102" s="645"/>
      <c r="F102" s="645"/>
      <c r="G102" s="645"/>
      <c r="H102" s="645"/>
      <c r="I102" s="645"/>
      <c r="J102" s="645"/>
      <c r="K102" s="645"/>
      <c r="L102" s="645"/>
      <c r="M102" s="645"/>
      <c r="N102" s="644"/>
      <c r="O102" s="650"/>
      <c r="P102" s="393"/>
      <c r="Q102" s="105"/>
      <c r="R102" s="105"/>
      <c r="S102" s="105"/>
      <c r="T102" s="105"/>
      <c r="U102" s="105"/>
      <c r="V102" s="646"/>
      <c r="W102" s="127"/>
      <c r="X102" s="121"/>
      <c r="Y102" s="647"/>
      <c r="Z102" s="105"/>
      <c r="AA102" s="648"/>
      <c r="AB102" s="105"/>
    </row>
    <row r="103" spans="1:28" ht="12.75" customHeight="1">
      <c r="A103" s="163"/>
      <c r="B103" s="127"/>
      <c r="C103" s="644"/>
      <c r="D103" s="660"/>
      <c r="E103" s="645"/>
      <c r="F103" s="645"/>
      <c r="G103" s="645"/>
      <c r="H103" s="645"/>
      <c r="I103" s="645"/>
      <c r="J103" s="645"/>
      <c r="K103" s="645"/>
      <c r="L103" s="645"/>
      <c r="M103" s="645"/>
      <c r="N103" s="644"/>
      <c r="O103" s="650"/>
      <c r="P103" s="393"/>
      <c r="Q103" s="105"/>
      <c r="R103" s="105"/>
      <c r="S103" s="105"/>
      <c r="T103" s="105"/>
      <c r="U103" s="105"/>
      <c r="V103" s="646"/>
      <c r="W103" s="127"/>
      <c r="X103" s="121"/>
      <c r="Y103" s="647"/>
      <c r="Z103" s="105"/>
      <c r="AA103" s="648"/>
      <c r="AB103" s="105"/>
    </row>
    <row r="104" spans="1:28" ht="13.5" customHeight="1">
      <c r="A104" s="163"/>
      <c r="B104" s="127"/>
      <c r="C104" s="644"/>
      <c r="D104" s="660"/>
      <c r="E104" s="645"/>
      <c r="F104" s="645"/>
      <c r="G104" s="645"/>
      <c r="H104" s="645"/>
      <c r="I104" s="645"/>
      <c r="J104" s="645"/>
      <c r="K104" s="645"/>
      <c r="L104" s="645"/>
      <c r="M104" s="645"/>
      <c r="N104" s="644"/>
      <c r="O104" s="650"/>
      <c r="P104" s="393"/>
      <c r="Q104" s="105"/>
      <c r="R104" s="105"/>
      <c r="S104" s="105"/>
      <c r="T104" s="105"/>
      <c r="U104" s="105"/>
      <c r="V104" s="646"/>
      <c r="W104" s="127"/>
      <c r="X104" s="121"/>
      <c r="Y104" s="647"/>
      <c r="Z104" s="105"/>
      <c r="AA104" s="648"/>
      <c r="AB104" s="105"/>
    </row>
    <row r="105" spans="1:28" ht="12.75" customHeight="1">
      <c r="A105" s="163"/>
      <c r="B105" s="127"/>
      <c r="C105" s="644"/>
      <c r="D105" s="660"/>
      <c r="E105" s="645"/>
      <c r="F105" s="645"/>
      <c r="G105" s="645"/>
      <c r="H105" s="645"/>
      <c r="I105" s="645"/>
      <c r="J105" s="645"/>
      <c r="K105" s="645"/>
      <c r="L105" s="645"/>
      <c r="M105" s="645"/>
      <c r="N105" s="644"/>
      <c r="O105" s="650"/>
      <c r="P105" s="393"/>
      <c r="Q105" s="105"/>
      <c r="R105" s="105"/>
      <c r="S105" s="105"/>
      <c r="T105" s="105"/>
      <c r="U105" s="105"/>
      <c r="V105" s="646"/>
      <c r="W105" s="127"/>
      <c r="X105" s="121"/>
      <c r="Y105" s="647"/>
      <c r="Z105" s="105"/>
      <c r="AA105" s="648"/>
      <c r="AB105" s="105"/>
    </row>
    <row r="106" spans="1:28">
      <c r="A106" s="163"/>
      <c r="B106" s="127"/>
      <c r="C106" s="644"/>
      <c r="D106" s="660"/>
      <c r="E106" s="645"/>
      <c r="F106" s="645"/>
      <c r="G106" s="645"/>
      <c r="H106" s="645"/>
      <c r="I106" s="645"/>
      <c r="J106" s="645"/>
      <c r="K106" s="645"/>
      <c r="L106" s="645"/>
      <c r="M106" s="645"/>
      <c r="N106" s="644"/>
      <c r="O106" s="650"/>
      <c r="P106" s="393"/>
      <c r="Q106" s="105"/>
      <c r="R106" s="105"/>
      <c r="S106" s="105"/>
      <c r="T106" s="105"/>
      <c r="U106" s="105"/>
      <c r="V106" s="646"/>
      <c r="W106" s="127"/>
      <c r="X106" s="121"/>
      <c r="Y106" s="647"/>
      <c r="Z106" s="105"/>
      <c r="AA106" s="648"/>
      <c r="AB106" s="105"/>
    </row>
    <row r="107" spans="1:28">
      <c r="A107" s="163"/>
      <c r="B107" s="127"/>
      <c r="C107" s="644"/>
      <c r="D107" s="660"/>
      <c r="E107" s="645"/>
      <c r="F107" s="645"/>
      <c r="G107" s="645"/>
      <c r="H107" s="645"/>
      <c r="I107" s="645"/>
      <c r="J107" s="645"/>
      <c r="K107" s="645"/>
      <c r="L107" s="645"/>
      <c r="M107" s="645"/>
      <c r="N107" s="644"/>
      <c r="O107" s="650"/>
      <c r="P107" s="393"/>
      <c r="Q107" s="105"/>
      <c r="R107" s="105"/>
      <c r="S107" s="105"/>
      <c r="T107" s="105"/>
      <c r="U107" s="105"/>
      <c r="V107" s="646"/>
      <c r="W107" s="127"/>
      <c r="X107" s="121"/>
      <c r="Y107" s="647"/>
      <c r="Z107" s="105"/>
      <c r="AA107" s="648"/>
      <c r="AB107" s="105"/>
    </row>
    <row r="108" spans="1:28">
      <c r="A108" s="163"/>
      <c r="B108" s="127"/>
      <c r="C108" s="644"/>
      <c r="D108" s="660"/>
      <c r="E108" s="645"/>
      <c r="F108" s="645"/>
      <c r="G108" s="645"/>
      <c r="H108" s="645"/>
      <c r="I108" s="645"/>
      <c r="J108" s="645"/>
      <c r="K108" s="645"/>
      <c r="L108" s="645"/>
      <c r="M108" s="645"/>
      <c r="N108" s="644"/>
      <c r="O108" s="650"/>
      <c r="P108" s="393"/>
      <c r="Q108" s="105"/>
      <c r="R108" s="105"/>
      <c r="S108" s="105"/>
      <c r="T108" s="105"/>
      <c r="U108" s="105"/>
      <c r="V108" s="646"/>
      <c r="W108" s="127"/>
      <c r="X108" s="121"/>
      <c r="Y108" s="647"/>
      <c r="Z108" s="105"/>
      <c r="AA108" s="651"/>
      <c r="AB108" s="105"/>
    </row>
    <row r="109" spans="1:28" ht="12.75" customHeight="1">
      <c r="A109" s="163"/>
      <c r="B109" s="127"/>
      <c r="C109" s="644"/>
      <c r="D109" s="663"/>
      <c r="E109" s="655"/>
      <c r="F109" s="656"/>
      <c r="G109" s="645"/>
      <c r="H109" s="645"/>
      <c r="I109" s="645"/>
      <c r="J109" s="645"/>
      <c r="K109" s="655"/>
      <c r="L109" s="655"/>
      <c r="M109" s="645"/>
      <c r="N109" s="649"/>
      <c r="O109" s="650"/>
      <c r="P109" s="393"/>
      <c r="Q109" s="105"/>
      <c r="R109" s="105"/>
      <c r="S109" s="105"/>
      <c r="T109" s="105"/>
      <c r="U109" s="105"/>
      <c r="V109" s="646"/>
      <c r="W109" s="127"/>
      <c r="X109" s="121"/>
      <c r="Y109" s="647"/>
      <c r="Z109" s="105"/>
      <c r="AA109" s="657"/>
      <c r="AB109" s="105"/>
    </row>
    <row r="110" spans="1:28" ht="12.75" customHeight="1">
      <c r="A110" s="163"/>
      <c r="B110" s="127"/>
      <c r="C110" s="644"/>
      <c r="D110" s="663"/>
      <c r="E110" s="655"/>
      <c r="F110" s="656"/>
      <c r="G110" s="645"/>
      <c r="H110" s="645"/>
      <c r="I110" s="645"/>
      <c r="J110" s="645"/>
      <c r="K110" s="655"/>
      <c r="L110" s="655"/>
      <c r="M110" s="645"/>
      <c r="N110" s="644"/>
      <c r="O110" s="650"/>
      <c r="P110" s="393"/>
      <c r="Q110" s="105"/>
      <c r="R110" s="105"/>
      <c r="S110" s="105"/>
      <c r="T110" s="105"/>
      <c r="U110" s="105"/>
      <c r="V110" s="646"/>
      <c r="W110" s="127"/>
      <c r="X110" s="121"/>
      <c r="Y110" s="647"/>
      <c r="Z110" s="105"/>
      <c r="AA110" s="648"/>
      <c r="AB110" s="105"/>
    </row>
    <row r="111" spans="1:28" ht="11.25" customHeight="1">
      <c r="A111" s="163"/>
      <c r="B111" s="127"/>
      <c r="C111" s="644"/>
      <c r="D111" s="663"/>
      <c r="E111" s="655"/>
      <c r="F111" s="656"/>
      <c r="G111" s="645"/>
      <c r="H111" s="645"/>
      <c r="I111" s="645"/>
      <c r="J111" s="645"/>
      <c r="K111" s="655"/>
      <c r="L111" s="655"/>
      <c r="M111" s="645"/>
      <c r="N111" s="644"/>
      <c r="O111" s="650"/>
      <c r="P111" s="393"/>
      <c r="Q111" s="105"/>
      <c r="R111" s="105"/>
      <c r="S111" s="105"/>
      <c r="T111" s="105"/>
      <c r="U111" s="105"/>
      <c r="V111" s="646"/>
      <c r="W111" s="127"/>
      <c r="X111" s="121"/>
      <c r="Y111" s="647"/>
      <c r="Z111" s="105"/>
      <c r="AA111" s="648"/>
      <c r="AB111" s="105"/>
    </row>
    <row r="112" spans="1:28" ht="12.75" customHeight="1">
      <c r="A112" s="163"/>
      <c r="B112" s="127"/>
      <c r="C112" s="644"/>
      <c r="D112" s="663"/>
      <c r="E112" s="655"/>
      <c r="F112" s="656"/>
      <c r="G112" s="645"/>
      <c r="H112" s="667"/>
      <c r="I112" s="645"/>
      <c r="J112" s="667"/>
      <c r="K112" s="660"/>
      <c r="L112" s="660"/>
      <c r="M112" s="645"/>
      <c r="N112" s="644"/>
      <c r="O112" s="650"/>
      <c r="P112" s="393"/>
      <c r="Q112" s="105"/>
      <c r="R112" s="105"/>
      <c r="S112" s="105"/>
      <c r="T112" s="105"/>
      <c r="U112" s="105"/>
      <c r="V112" s="646"/>
      <c r="W112" s="127"/>
      <c r="X112" s="121"/>
      <c r="Y112" s="647"/>
      <c r="Z112" s="105"/>
      <c r="AA112" s="653"/>
      <c r="AB112" s="105"/>
    </row>
    <row r="113" spans="1:28" ht="13.5" customHeight="1">
      <c r="A113" s="163"/>
      <c r="B113" s="127"/>
      <c r="C113" s="644"/>
      <c r="D113" s="663"/>
      <c r="E113" s="660"/>
      <c r="F113" s="656"/>
      <c r="G113" s="645"/>
      <c r="H113" s="645"/>
      <c r="I113" s="645"/>
      <c r="J113" s="645"/>
      <c r="K113" s="660"/>
      <c r="L113" s="660"/>
      <c r="M113" s="645"/>
      <c r="N113" s="644"/>
      <c r="O113" s="650"/>
      <c r="P113" s="393"/>
      <c r="Q113" s="105"/>
      <c r="R113" s="105"/>
      <c r="S113" s="105"/>
      <c r="T113" s="105"/>
      <c r="U113" s="105"/>
      <c r="V113" s="646"/>
      <c r="W113" s="127"/>
      <c r="X113" s="121"/>
      <c r="Y113" s="647"/>
      <c r="Z113" s="105"/>
      <c r="AA113" s="648"/>
      <c r="AB113" s="105"/>
    </row>
    <row r="114" spans="1:28" ht="14.25" customHeight="1">
      <c r="A114" s="163"/>
      <c r="B114" s="127"/>
      <c r="C114" s="644"/>
      <c r="D114" s="663"/>
      <c r="E114" s="655"/>
      <c r="F114" s="656"/>
      <c r="G114" s="645"/>
      <c r="H114" s="645"/>
      <c r="I114" s="645"/>
      <c r="J114" s="645"/>
      <c r="K114" s="660"/>
      <c r="L114" s="655"/>
      <c r="M114" s="645"/>
      <c r="N114" s="644"/>
      <c r="O114" s="650"/>
      <c r="P114" s="393"/>
      <c r="Q114" s="105"/>
      <c r="R114" s="105"/>
      <c r="S114" s="105"/>
      <c r="T114" s="105"/>
      <c r="U114" s="105"/>
      <c r="V114" s="646"/>
      <c r="W114" s="127"/>
      <c r="X114" s="121"/>
      <c r="Y114" s="647"/>
      <c r="Z114" s="105"/>
      <c r="AA114" s="648"/>
      <c r="AB114" s="105"/>
    </row>
    <row r="115" spans="1:28">
      <c r="A115" s="163"/>
      <c r="B115" s="127"/>
      <c r="C115" s="644"/>
      <c r="D115" s="663"/>
      <c r="E115" s="660"/>
      <c r="F115" s="656"/>
      <c r="G115" s="645"/>
      <c r="H115" s="645"/>
      <c r="I115" s="645"/>
      <c r="J115" s="645"/>
      <c r="K115" s="656"/>
      <c r="L115" s="656"/>
      <c r="M115" s="97"/>
      <c r="N115" s="644"/>
      <c r="O115" s="650"/>
      <c r="P115" s="393"/>
      <c r="Q115" s="105"/>
      <c r="R115" s="105"/>
      <c r="S115" s="105"/>
      <c r="T115" s="105"/>
      <c r="U115" s="105"/>
      <c r="V115" s="646"/>
      <c r="W115" s="127"/>
      <c r="X115" s="121"/>
      <c r="Y115" s="647"/>
      <c r="Z115" s="105"/>
      <c r="AA115" s="648"/>
      <c r="AB115" s="105"/>
    </row>
    <row r="116" spans="1:28" ht="14.25" customHeight="1">
      <c r="A116" s="163"/>
      <c r="B116" s="127"/>
      <c r="C116" s="644"/>
      <c r="D116" s="663"/>
      <c r="E116" s="660"/>
      <c r="F116" s="660"/>
      <c r="G116" s="645"/>
      <c r="H116" s="645"/>
      <c r="I116" s="645"/>
      <c r="J116" s="655"/>
      <c r="K116" s="667"/>
      <c r="L116" s="660"/>
      <c r="M116" s="656"/>
      <c r="N116" s="644"/>
      <c r="O116" s="650"/>
      <c r="P116" s="393"/>
      <c r="Q116" s="105"/>
      <c r="R116" s="105"/>
      <c r="S116" s="105"/>
      <c r="T116" s="105"/>
      <c r="U116" s="105"/>
      <c r="V116" s="646"/>
      <c r="W116" s="127"/>
      <c r="X116" s="121"/>
      <c r="Y116" s="647"/>
      <c r="Z116" s="105"/>
      <c r="AA116" s="648"/>
      <c r="AB116" s="105"/>
    </row>
    <row r="117" spans="1:28">
      <c r="A117" s="163"/>
      <c r="B117" s="127"/>
      <c r="C117" s="644"/>
      <c r="D117" s="663"/>
      <c r="E117" s="655"/>
      <c r="F117" s="656"/>
      <c r="G117" s="645"/>
      <c r="H117" s="645"/>
      <c r="I117" s="645"/>
      <c r="J117" s="645"/>
      <c r="K117" s="655"/>
      <c r="L117" s="655"/>
      <c r="M117" s="645"/>
      <c r="N117" s="644"/>
      <c r="O117" s="650"/>
      <c r="P117" s="393"/>
      <c r="Q117" s="105"/>
      <c r="R117" s="105"/>
      <c r="S117" s="105"/>
      <c r="T117" s="105"/>
      <c r="U117" s="105"/>
      <c r="V117" s="646"/>
      <c r="W117" s="127"/>
      <c r="X117" s="121"/>
      <c r="Y117" s="647"/>
      <c r="Z117" s="105"/>
      <c r="AA117" s="648"/>
      <c r="AB117" s="105"/>
    </row>
    <row r="118" spans="1:28" ht="11.25" customHeight="1">
      <c r="A118" s="163"/>
      <c r="B118" s="127"/>
      <c r="C118" s="644"/>
      <c r="D118" s="663"/>
      <c r="E118" s="660"/>
      <c r="F118" s="656"/>
      <c r="G118" s="645"/>
      <c r="H118" s="645"/>
      <c r="I118" s="645"/>
      <c r="J118" s="645"/>
      <c r="K118" s="656"/>
      <c r="L118" s="656"/>
      <c r="M118" s="645"/>
      <c r="N118" s="644"/>
      <c r="O118" s="658"/>
      <c r="P118" s="393"/>
      <c r="Q118" s="105"/>
      <c r="R118" s="105"/>
      <c r="S118" s="105"/>
      <c r="T118" s="105"/>
      <c r="U118" s="105"/>
      <c r="V118" s="646"/>
      <c r="W118" s="127"/>
      <c r="X118" s="121"/>
      <c r="Y118" s="647"/>
      <c r="Z118" s="105"/>
      <c r="AA118" s="659"/>
      <c r="AB118" s="105"/>
    </row>
    <row r="119" spans="1:28">
      <c r="A119" s="163"/>
      <c r="B119" s="127"/>
      <c r="C119" s="644"/>
      <c r="D119" s="663"/>
      <c r="E119" s="655"/>
      <c r="F119" s="656"/>
      <c r="G119" s="645"/>
      <c r="H119" s="645"/>
      <c r="I119" s="645"/>
      <c r="J119" s="645"/>
      <c r="K119" s="656"/>
      <c r="L119" s="656"/>
      <c r="M119" s="645"/>
      <c r="N119" s="644"/>
      <c r="O119" s="650"/>
      <c r="P119" s="393"/>
      <c r="Q119" s="105"/>
      <c r="R119" s="105"/>
      <c r="S119" s="105"/>
      <c r="T119" s="105"/>
      <c r="U119" s="105"/>
      <c r="V119" s="646"/>
      <c r="W119" s="127"/>
      <c r="X119" s="121"/>
      <c r="Y119" s="647"/>
      <c r="Z119" s="105"/>
      <c r="AA119" s="648"/>
      <c r="AB119" s="105"/>
    </row>
    <row r="120" spans="1:28">
      <c r="A120" s="163"/>
      <c r="B120" s="127"/>
      <c r="C120" s="644"/>
      <c r="D120" s="663"/>
      <c r="E120" s="656"/>
      <c r="F120" s="660"/>
      <c r="G120" s="645"/>
      <c r="H120" s="645"/>
      <c r="I120" s="645"/>
      <c r="J120" s="645"/>
      <c r="K120" s="667"/>
      <c r="L120" s="660"/>
      <c r="M120" s="645"/>
      <c r="N120" s="644"/>
      <c r="O120" s="658"/>
      <c r="P120" s="393"/>
      <c r="Q120" s="105"/>
      <c r="R120" s="105"/>
      <c r="S120" s="105"/>
      <c r="T120" s="105"/>
      <c r="U120" s="105"/>
      <c r="V120" s="646"/>
      <c r="W120" s="127"/>
      <c r="X120" s="121"/>
      <c r="Y120" s="647"/>
      <c r="Z120" s="105"/>
      <c r="AA120" s="659"/>
      <c r="AB120" s="105"/>
    </row>
    <row r="121" spans="1:28" hidden="1">
      <c r="A121" s="163"/>
      <c r="B121" s="127"/>
      <c r="C121" s="644"/>
      <c r="D121" s="663"/>
      <c r="E121" s="660"/>
      <c r="F121" s="656"/>
      <c r="G121" s="645"/>
      <c r="H121" s="645"/>
      <c r="I121" s="645"/>
      <c r="J121" s="645"/>
      <c r="K121" s="655"/>
      <c r="L121" s="655"/>
      <c r="M121" s="645"/>
      <c r="N121" s="644"/>
      <c r="O121" s="650"/>
      <c r="P121" s="393"/>
      <c r="Q121" s="105"/>
      <c r="R121" s="105"/>
      <c r="S121" s="105"/>
      <c r="T121" s="105"/>
      <c r="U121" s="105"/>
      <c r="V121" s="646"/>
      <c r="W121" s="127"/>
      <c r="X121" s="121"/>
      <c r="Y121" s="647"/>
      <c r="Z121" s="105"/>
      <c r="AA121" s="653"/>
      <c r="AB121" s="105"/>
    </row>
    <row r="122" spans="1:28">
      <c r="A122" s="163"/>
      <c r="B122" s="100"/>
      <c r="C122" s="644"/>
      <c r="D122" s="663"/>
      <c r="E122" s="656"/>
      <c r="F122" s="656"/>
      <c r="G122" s="645"/>
      <c r="H122" s="645"/>
      <c r="I122" s="645"/>
      <c r="J122" s="645"/>
      <c r="K122" s="660"/>
      <c r="L122" s="660"/>
      <c r="M122" s="645"/>
      <c r="N122" s="644"/>
      <c r="O122" s="650"/>
      <c r="P122" s="393"/>
      <c r="Q122" s="105"/>
      <c r="R122" s="105"/>
      <c r="S122" s="105"/>
      <c r="T122" s="105"/>
      <c r="U122" s="105"/>
      <c r="V122" s="646"/>
      <c r="W122" s="127"/>
      <c r="X122" s="121"/>
      <c r="Y122" s="647"/>
      <c r="Z122" s="105"/>
      <c r="AA122" s="648"/>
      <c r="AB122" s="105"/>
    </row>
    <row r="123" spans="1:28">
      <c r="A123" s="163"/>
      <c r="B123" s="127"/>
      <c r="C123" s="644"/>
      <c r="D123" s="663"/>
      <c r="E123" s="655"/>
      <c r="F123" s="656"/>
      <c r="G123" s="667"/>
      <c r="H123" s="645"/>
      <c r="I123" s="645"/>
      <c r="J123" s="645"/>
      <c r="K123" s="655"/>
      <c r="L123" s="656"/>
      <c r="M123" s="645"/>
      <c r="N123" s="649"/>
      <c r="O123" s="658"/>
      <c r="P123" s="393"/>
      <c r="Q123" s="105"/>
      <c r="R123" s="105"/>
      <c r="S123" s="105"/>
      <c r="T123" s="105"/>
      <c r="U123" s="105"/>
      <c r="V123" s="646"/>
      <c r="W123" s="127"/>
      <c r="X123" s="121"/>
      <c r="Y123" s="647"/>
      <c r="Z123" s="105"/>
      <c r="AA123" s="659"/>
      <c r="AB123" s="105"/>
    </row>
    <row r="124" spans="1:28">
      <c r="A124" s="163"/>
      <c r="B124" s="127"/>
      <c r="C124" s="644"/>
      <c r="D124" s="663"/>
      <c r="E124" s="667"/>
      <c r="F124" s="667"/>
      <c r="G124" s="645"/>
      <c r="H124" s="645"/>
      <c r="I124" s="645"/>
      <c r="J124" s="645"/>
      <c r="K124" s="668"/>
      <c r="L124" s="667"/>
      <c r="M124" s="645"/>
      <c r="N124" s="649"/>
      <c r="O124" s="650"/>
      <c r="P124" s="393"/>
      <c r="Q124" s="105"/>
      <c r="R124" s="105"/>
      <c r="S124" s="105"/>
      <c r="T124" s="105"/>
      <c r="U124" s="105"/>
      <c r="V124" s="646"/>
      <c r="W124" s="127"/>
      <c r="X124" s="121"/>
      <c r="Y124" s="647"/>
      <c r="Z124" s="105"/>
      <c r="AA124" s="662"/>
      <c r="AB124" s="105"/>
    </row>
    <row r="125" spans="1:28">
      <c r="A125" s="163"/>
      <c r="B125" s="127"/>
      <c r="C125" s="644"/>
      <c r="D125" s="663"/>
      <c r="E125" s="159"/>
      <c r="F125" s="159"/>
      <c r="G125" s="159"/>
      <c r="H125" s="159"/>
      <c r="I125" s="159"/>
      <c r="J125" s="159"/>
      <c r="K125" s="159"/>
      <c r="L125" s="159"/>
      <c r="M125" s="159"/>
      <c r="N125" s="649"/>
      <c r="O125" s="650"/>
      <c r="P125" s="393"/>
      <c r="Q125" s="105"/>
      <c r="R125" s="105"/>
      <c r="S125" s="105"/>
      <c r="T125" s="105"/>
      <c r="U125" s="105"/>
      <c r="V125" s="646"/>
      <c r="W125" s="127"/>
      <c r="X125" s="121"/>
      <c r="Y125" s="647"/>
      <c r="Z125" s="105"/>
      <c r="AA125" s="648"/>
      <c r="AB125" s="105"/>
    </row>
    <row r="126" spans="1:28" ht="11.25" customHeight="1">
      <c r="A126" s="163"/>
      <c r="B126" s="127"/>
      <c r="C126" s="644"/>
      <c r="D126" s="663"/>
      <c r="E126" s="159"/>
      <c r="F126" s="159"/>
      <c r="G126" s="159"/>
      <c r="H126" s="159"/>
      <c r="I126" s="159"/>
      <c r="J126" s="159"/>
      <c r="K126" s="159"/>
      <c r="L126" s="159"/>
      <c r="M126" s="159"/>
      <c r="N126" s="649"/>
      <c r="O126" s="650"/>
      <c r="P126" s="393"/>
      <c r="Q126" s="105"/>
      <c r="R126" s="105"/>
      <c r="S126" s="105"/>
      <c r="T126" s="105"/>
      <c r="U126" s="105"/>
      <c r="V126" s="646"/>
      <c r="W126" s="127"/>
      <c r="X126" s="121"/>
      <c r="Y126" s="647"/>
      <c r="Z126" s="105"/>
      <c r="AA126" s="648"/>
      <c r="AB126" s="105"/>
    </row>
    <row r="127" spans="1:28" ht="12.75" customHeight="1">
      <c r="A127" s="163"/>
      <c r="B127" s="127"/>
      <c r="C127" s="644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649"/>
      <c r="O127" s="650"/>
      <c r="P127" s="393"/>
      <c r="Q127" s="105"/>
      <c r="R127" s="105"/>
      <c r="S127" s="105"/>
      <c r="T127" s="105"/>
      <c r="U127" s="105"/>
      <c r="V127" s="646"/>
      <c r="W127" s="127"/>
      <c r="X127" s="121"/>
      <c r="Y127" s="647"/>
      <c r="Z127" s="105"/>
      <c r="AA127" s="648"/>
      <c r="AB127" s="105"/>
    </row>
    <row r="128" spans="1:28" ht="11.25" customHeight="1">
      <c r="A128" s="163"/>
      <c r="B128" s="127"/>
      <c r="C128" s="644"/>
      <c r="D128" s="159"/>
      <c r="E128" s="159"/>
      <c r="F128" s="159"/>
      <c r="G128" s="159"/>
      <c r="H128" s="159"/>
      <c r="I128" s="159"/>
      <c r="J128" s="664"/>
      <c r="K128" s="159"/>
      <c r="L128" s="159"/>
      <c r="M128" s="159"/>
      <c r="N128" s="652"/>
      <c r="O128" s="650"/>
      <c r="P128" s="393"/>
      <c r="Q128" s="105"/>
      <c r="R128" s="105"/>
      <c r="S128" s="105"/>
      <c r="T128" s="105"/>
      <c r="U128" s="105"/>
      <c r="V128" s="665"/>
      <c r="W128" s="127"/>
      <c r="X128" s="666"/>
      <c r="Y128" s="647"/>
      <c r="Z128" s="105"/>
      <c r="AA128" s="648"/>
      <c r="AB128" s="105"/>
    </row>
    <row r="129" spans="1:28">
      <c r="A129" s="216"/>
      <c r="B129" s="105"/>
      <c r="C129" s="216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213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</row>
    <row r="130" spans="1:28">
      <c r="A130" s="105"/>
      <c r="B130" s="127"/>
      <c r="C130" s="393"/>
      <c r="D130" s="220"/>
      <c r="E130" s="220"/>
      <c r="F130" s="220"/>
      <c r="G130" s="220"/>
      <c r="H130" s="220"/>
      <c r="I130" s="220"/>
      <c r="J130" s="220"/>
      <c r="K130" s="220"/>
      <c r="L130" s="127"/>
      <c r="M130" s="127"/>
      <c r="N130" s="97"/>
      <c r="O130" s="97"/>
      <c r="P130" s="127"/>
      <c r="Q130" s="393"/>
      <c r="R130" s="105"/>
      <c r="S130" s="393"/>
      <c r="T130" s="127"/>
      <c r="U130" s="105"/>
      <c r="V130" s="105"/>
      <c r="W130" s="105"/>
      <c r="X130" s="105"/>
      <c r="Y130" s="105"/>
      <c r="Z130" s="105"/>
      <c r="AA130" s="105"/>
      <c r="AB130" s="105"/>
    </row>
    <row r="131" spans="1:28">
      <c r="A131" s="105"/>
      <c r="B131" s="127"/>
      <c r="C131" s="97"/>
      <c r="D131" s="640"/>
      <c r="E131" s="220"/>
      <c r="F131" s="220"/>
      <c r="G131" s="220"/>
      <c r="H131" s="220"/>
      <c r="I131" s="220"/>
      <c r="J131" s="220"/>
      <c r="K131" s="220"/>
      <c r="L131" s="127"/>
      <c r="M131" s="127"/>
      <c r="N131" s="97"/>
      <c r="O131" s="97"/>
      <c r="P131" s="127"/>
      <c r="Q131" s="393"/>
      <c r="R131" s="105"/>
      <c r="S131" s="393"/>
      <c r="T131" s="127"/>
      <c r="U131" s="105"/>
      <c r="V131" s="105"/>
      <c r="W131" s="105"/>
      <c r="X131" s="105"/>
      <c r="Y131" s="105"/>
      <c r="Z131" s="105"/>
      <c r="AA131" s="105"/>
      <c r="AB131" s="105"/>
    </row>
    <row r="132" spans="1:28">
      <c r="A132" s="105"/>
      <c r="B132" s="393"/>
      <c r="C132" s="393"/>
      <c r="D132" s="220"/>
      <c r="E132" s="220"/>
      <c r="F132" s="220"/>
      <c r="G132" s="220"/>
      <c r="H132" s="105"/>
      <c r="I132" s="105"/>
      <c r="J132" s="220"/>
      <c r="K132" s="103"/>
      <c r="L132" s="127"/>
      <c r="M132" s="127"/>
      <c r="N132" s="97"/>
      <c r="O132" s="97"/>
      <c r="P132" s="393"/>
      <c r="Q132" s="393"/>
      <c r="R132" s="105"/>
      <c r="S132" s="393"/>
      <c r="T132" s="127"/>
      <c r="U132" s="105"/>
      <c r="V132" s="105"/>
      <c r="W132" s="105"/>
      <c r="X132" s="105"/>
      <c r="Y132" s="105"/>
      <c r="Z132" s="105"/>
      <c r="AA132" s="641"/>
      <c r="AB132" s="105"/>
    </row>
    <row r="133" spans="1:28">
      <c r="A133" s="105"/>
      <c r="B133" s="127"/>
      <c r="C133" s="127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97"/>
      <c r="O133" s="97"/>
      <c r="P133" s="393"/>
      <c r="Q133" s="393"/>
      <c r="R133" s="105"/>
      <c r="S133" s="393"/>
      <c r="T133" s="127"/>
      <c r="U133" s="105"/>
      <c r="V133" s="105"/>
      <c r="W133" s="105"/>
      <c r="X133" s="105"/>
      <c r="Y133" s="361"/>
      <c r="Z133" s="105"/>
      <c r="AA133" s="641"/>
      <c r="AB133" s="105"/>
    </row>
    <row r="134" spans="1:28">
      <c r="A134" s="105"/>
      <c r="B134" s="393"/>
      <c r="C134" s="105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97"/>
      <c r="O134" s="97"/>
      <c r="P134" s="127"/>
      <c r="Q134" s="393"/>
      <c r="R134" s="105"/>
      <c r="S134" s="393"/>
      <c r="T134" s="127"/>
      <c r="U134" s="105"/>
      <c r="V134" s="105"/>
      <c r="W134" s="105"/>
      <c r="X134" s="105"/>
      <c r="Y134" s="361"/>
      <c r="Z134" s="105"/>
      <c r="AA134" s="642"/>
      <c r="AB134" s="105"/>
    </row>
    <row r="135" spans="1:28">
      <c r="A135" s="105"/>
      <c r="B135" s="127"/>
      <c r="C135" s="220"/>
      <c r="D135" s="127"/>
      <c r="E135" s="127"/>
      <c r="F135" s="127"/>
      <c r="G135" s="127"/>
      <c r="H135" s="100"/>
      <c r="I135" s="127"/>
      <c r="J135" s="127"/>
      <c r="K135" s="127"/>
      <c r="L135" s="127"/>
      <c r="M135" s="100"/>
      <c r="N135" s="97"/>
      <c r="O135" s="97"/>
      <c r="P135" s="220"/>
      <c r="Q135" s="393"/>
      <c r="R135" s="127"/>
      <c r="S135" s="393"/>
      <c r="T135" s="127"/>
      <c r="U135" s="105"/>
      <c r="V135" s="294"/>
      <c r="W135" s="393"/>
      <c r="X135" s="163"/>
      <c r="Y135" s="643"/>
      <c r="Z135" s="105"/>
      <c r="AA135" s="642"/>
      <c r="AB135" s="105"/>
    </row>
    <row r="136" spans="1:28">
      <c r="A136" s="163"/>
      <c r="B136" s="127"/>
      <c r="C136" s="644"/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4"/>
      <c r="O136" s="393"/>
      <c r="P136" s="393"/>
      <c r="Q136" s="105"/>
      <c r="R136" s="534"/>
      <c r="S136" s="105"/>
      <c r="T136" s="105"/>
      <c r="U136" s="105"/>
      <c r="V136" s="646"/>
      <c r="W136" s="127"/>
      <c r="X136" s="121"/>
      <c r="Y136" s="647"/>
      <c r="Z136" s="105"/>
      <c r="AA136" s="648"/>
      <c r="AB136" s="105"/>
    </row>
    <row r="137" spans="1:28">
      <c r="A137" s="163"/>
      <c r="B137" s="127"/>
      <c r="C137" s="644"/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9"/>
      <c r="O137" s="650"/>
      <c r="P137" s="393"/>
      <c r="Q137" s="105"/>
      <c r="R137" s="105"/>
      <c r="S137" s="105"/>
      <c r="T137" s="105"/>
      <c r="U137" s="105"/>
      <c r="V137" s="646"/>
      <c r="W137" s="127"/>
      <c r="X137" s="121"/>
      <c r="Y137" s="647"/>
      <c r="Z137" s="105"/>
      <c r="AA137" s="648"/>
      <c r="AB137" s="105"/>
    </row>
    <row r="138" spans="1:28">
      <c r="A138" s="163"/>
      <c r="B138" s="127"/>
      <c r="C138" s="644"/>
      <c r="D138" s="645"/>
      <c r="E138" s="645"/>
      <c r="F138" s="645"/>
      <c r="G138" s="660"/>
      <c r="H138" s="645"/>
      <c r="I138" s="645"/>
      <c r="J138" s="660"/>
      <c r="K138" s="645"/>
      <c r="L138" s="645"/>
      <c r="M138" s="645"/>
      <c r="N138" s="644"/>
      <c r="O138" s="650"/>
      <c r="P138" s="393"/>
      <c r="Q138" s="105"/>
      <c r="R138" s="105"/>
      <c r="S138" s="105"/>
      <c r="T138" s="105"/>
      <c r="U138" s="105"/>
      <c r="V138" s="646"/>
      <c r="W138" s="127"/>
      <c r="X138" s="121"/>
      <c r="Y138" s="647"/>
      <c r="Z138" s="105"/>
      <c r="AA138" s="651"/>
      <c r="AB138" s="105"/>
    </row>
    <row r="139" spans="1:28">
      <c r="A139" s="163"/>
      <c r="B139" s="127"/>
      <c r="C139" s="644"/>
      <c r="D139" s="645"/>
      <c r="E139" s="645"/>
      <c r="F139" s="645"/>
      <c r="G139" s="645"/>
      <c r="H139" s="645"/>
      <c r="I139" s="645"/>
      <c r="J139" s="645"/>
      <c r="K139" s="645"/>
      <c r="L139" s="645"/>
      <c r="M139" s="660"/>
      <c r="N139" s="652"/>
      <c r="O139" s="650"/>
      <c r="P139" s="393"/>
      <c r="Q139" s="105"/>
      <c r="R139" s="105"/>
      <c r="S139" s="105"/>
      <c r="T139" s="105"/>
      <c r="U139" s="105"/>
      <c r="V139" s="646"/>
      <c r="W139" s="127"/>
      <c r="X139" s="121"/>
      <c r="Y139" s="647"/>
      <c r="Z139" s="105"/>
      <c r="AA139" s="648"/>
      <c r="AB139" s="105"/>
    </row>
    <row r="140" spans="1:28">
      <c r="A140" s="163"/>
      <c r="B140" s="127"/>
      <c r="C140" s="644"/>
      <c r="D140" s="645"/>
      <c r="E140" s="645"/>
      <c r="F140" s="645"/>
      <c r="G140" s="645"/>
      <c r="H140" s="645"/>
      <c r="I140" s="645"/>
      <c r="J140" s="645"/>
      <c r="K140" s="645"/>
      <c r="L140" s="645"/>
      <c r="M140" s="645"/>
      <c r="N140" s="644"/>
      <c r="O140" s="650"/>
      <c r="P140" s="393"/>
      <c r="Q140" s="105"/>
      <c r="R140" s="105"/>
      <c r="S140" s="105"/>
      <c r="T140" s="105"/>
      <c r="U140" s="105"/>
      <c r="V140" s="646"/>
      <c r="W140" s="127"/>
      <c r="X140" s="121"/>
      <c r="Y140" s="647"/>
      <c r="Z140" s="105"/>
      <c r="AA140" s="653"/>
      <c r="AB140" s="105"/>
    </row>
    <row r="141" spans="1:28">
      <c r="A141" s="163"/>
      <c r="B141" s="127"/>
      <c r="C141" s="644"/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4"/>
      <c r="O141" s="650"/>
      <c r="P141" s="393"/>
      <c r="Q141" s="105"/>
      <c r="R141" s="105"/>
      <c r="S141" s="105"/>
      <c r="T141" s="105"/>
      <c r="U141" s="105"/>
      <c r="V141" s="646"/>
      <c r="W141" s="127"/>
      <c r="X141" s="121"/>
      <c r="Y141" s="647"/>
      <c r="Z141" s="105"/>
      <c r="AA141" s="651"/>
      <c r="AB141" s="105"/>
    </row>
    <row r="142" spans="1:28">
      <c r="A142" s="163"/>
      <c r="B142" s="127"/>
      <c r="C142" s="644"/>
      <c r="D142" s="645"/>
      <c r="E142" s="645"/>
      <c r="F142" s="97"/>
      <c r="G142" s="655"/>
      <c r="H142" s="660"/>
      <c r="I142" s="645"/>
      <c r="J142" s="645"/>
      <c r="K142" s="645"/>
      <c r="L142" s="645"/>
      <c r="M142" s="645"/>
      <c r="N142" s="654"/>
      <c r="O142" s="650"/>
      <c r="P142" s="393"/>
      <c r="Q142" s="105"/>
      <c r="R142" s="105"/>
      <c r="S142" s="105"/>
      <c r="T142" s="105"/>
      <c r="U142" s="105"/>
      <c r="V142" s="646"/>
      <c r="W142" s="127"/>
      <c r="X142" s="121"/>
      <c r="Y142" s="647"/>
      <c r="Z142" s="105"/>
      <c r="AA142" s="653"/>
      <c r="AB142" s="105"/>
    </row>
    <row r="143" spans="1:28">
      <c r="A143" s="163"/>
      <c r="B143" s="127"/>
      <c r="C143" s="644"/>
      <c r="D143" s="531"/>
      <c r="E143" s="645"/>
      <c r="F143" s="645"/>
      <c r="G143" s="645"/>
      <c r="H143" s="645"/>
      <c r="I143" s="645"/>
      <c r="J143" s="645"/>
      <c r="K143" s="645"/>
      <c r="L143" s="645"/>
      <c r="M143" s="645"/>
      <c r="N143" s="644"/>
      <c r="O143" s="650"/>
      <c r="P143" s="393"/>
      <c r="Q143" s="105"/>
      <c r="R143" s="105"/>
      <c r="S143" s="105"/>
      <c r="T143" s="105"/>
      <c r="U143" s="105"/>
      <c r="V143" s="646"/>
      <c r="W143" s="127"/>
      <c r="X143" s="121"/>
      <c r="Y143" s="647"/>
      <c r="Z143" s="105"/>
      <c r="AA143" s="648"/>
      <c r="AB143" s="105"/>
    </row>
    <row r="144" spans="1:28">
      <c r="A144" s="163"/>
      <c r="B144" s="127"/>
      <c r="C144" s="644"/>
      <c r="D144" s="531"/>
      <c r="E144" s="645"/>
      <c r="F144" s="645"/>
      <c r="G144" s="645"/>
      <c r="H144" s="645"/>
      <c r="I144" s="645"/>
      <c r="J144" s="645"/>
      <c r="K144" s="645"/>
      <c r="L144" s="645"/>
      <c r="M144" s="645"/>
      <c r="N144" s="644"/>
      <c r="O144" s="650"/>
      <c r="P144" s="393"/>
      <c r="Q144" s="105"/>
      <c r="R144" s="105"/>
      <c r="S144" s="105"/>
      <c r="T144" s="105"/>
      <c r="U144" s="105"/>
      <c r="V144" s="646"/>
      <c r="W144" s="127"/>
      <c r="X144" s="121"/>
      <c r="Y144" s="647"/>
      <c r="Z144" s="105"/>
      <c r="AA144" s="648"/>
      <c r="AB144" s="105"/>
    </row>
    <row r="145" spans="1:28">
      <c r="A145" s="163"/>
      <c r="B145" s="127"/>
      <c r="C145" s="644"/>
      <c r="D145" s="531"/>
      <c r="E145" s="645"/>
      <c r="F145" s="645"/>
      <c r="G145" s="645"/>
      <c r="H145" s="645"/>
      <c r="I145" s="645"/>
      <c r="J145" s="645"/>
      <c r="K145" s="645"/>
      <c r="L145" s="645"/>
      <c r="M145" s="645"/>
      <c r="N145" s="644"/>
      <c r="O145" s="650"/>
      <c r="P145" s="393"/>
      <c r="Q145" s="105"/>
      <c r="R145" s="105"/>
      <c r="S145" s="105"/>
      <c r="T145" s="105"/>
      <c r="U145" s="105"/>
      <c r="V145" s="646"/>
      <c r="W145" s="127"/>
      <c r="X145" s="121"/>
      <c r="Y145" s="647"/>
      <c r="Z145" s="105"/>
      <c r="AA145" s="648"/>
      <c r="AB145" s="105"/>
    </row>
    <row r="146" spans="1:28">
      <c r="A146" s="163"/>
      <c r="B146" s="127"/>
      <c r="C146" s="644"/>
      <c r="D146" s="531"/>
      <c r="E146" s="645"/>
      <c r="F146" s="645"/>
      <c r="G146" s="645"/>
      <c r="H146" s="645"/>
      <c r="I146" s="645"/>
      <c r="J146" s="645"/>
      <c r="K146" s="645"/>
      <c r="L146" s="645"/>
      <c r="M146" s="645"/>
      <c r="N146" s="644"/>
      <c r="O146" s="650"/>
      <c r="P146" s="393"/>
      <c r="Q146" s="105"/>
      <c r="R146" s="105"/>
      <c r="S146" s="105"/>
      <c r="T146" s="105"/>
      <c r="U146" s="105"/>
      <c r="V146" s="646"/>
      <c r="W146" s="127"/>
      <c r="X146" s="121"/>
      <c r="Y146" s="647"/>
      <c r="Z146" s="105"/>
      <c r="AA146" s="648"/>
      <c r="AB146" s="105"/>
    </row>
    <row r="147" spans="1:28">
      <c r="A147" s="163"/>
      <c r="B147" s="127"/>
      <c r="C147" s="644"/>
      <c r="D147" s="531"/>
      <c r="E147" s="645"/>
      <c r="F147" s="645"/>
      <c r="G147" s="645"/>
      <c r="H147" s="645"/>
      <c r="I147" s="645"/>
      <c r="J147" s="645"/>
      <c r="K147" s="645"/>
      <c r="L147" s="645"/>
      <c r="M147" s="645"/>
      <c r="N147" s="644"/>
      <c r="O147" s="650"/>
      <c r="P147" s="393"/>
      <c r="Q147" s="105"/>
      <c r="R147" s="105"/>
      <c r="S147" s="105"/>
      <c r="T147" s="105"/>
      <c r="U147" s="105"/>
      <c r="V147" s="646"/>
      <c r="W147" s="127"/>
      <c r="X147" s="121"/>
      <c r="Y147" s="647"/>
      <c r="Z147" s="105"/>
      <c r="AA147" s="648"/>
      <c r="AB147" s="105"/>
    </row>
    <row r="148" spans="1:28">
      <c r="A148" s="163"/>
      <c r="B148" s="127"/>
      <c r="C148" s="644"/>
      <c r="D148" s="531"/>
      <c r="E148" s="645"/>
      <c r="F148" s="645"/>
      <c r="G148" s="645"/>
      <c r="H148" s="645"/>
      <c r="I148" s="645"/>
      <c r="J148" s="645"/>
      <c r="K148" s="645"/>
      <c r="L148" s="645"/>
      <c r="M148" s="645"/>
      <c r="N148" s="644"/>
      <c r="O148" s="650"/>
      <c r="P148" s="393"/>
      <c r="Q148" s="105"/>
      <c r="R148" s="105"/>
      <c r="S148" s="105"/>
      <c r="T148" s="105"/>
      <c r="U148" s="105"/>
      <c r="V148" s="646"/>
      <c r="W148" s="127"/>
      <c r="X148" s="121"/>
      <c r="Y148" s="647"/>
      <c r="Z148" s="105"/>
      <c r="AA148" s="648"/>
      <c r="AB148" s="105"/>
    </row>
    <row r="149" spans="1:28" ht="13.5" customHeight="1">
      <c r="A149" s="163"/>
      <c r="B149" s="127"/>
      <c r="C149" s="644"/>
      <c r="D149" s="531"/>
      <c r="E149" s="645"/>
      <c r="F149" s="645"/>
      <c r="G149" s="645"/>
      <c r="H149" s="645"/>
      <c r="I149" s="645"/>
      <c r="J149" s="645"/>
      <c r="K149" s="645"/>
      <c r="L149" s="645"/>
      <c r="M149" s="645"/>
      <c r="N149" s="644"/>
      <c r="O149" s="650"/>
      <c r="P149" s="393"/>
      <c r="Q149" s="105"/>
      <c r="R149" s="105"/>
      <c r="S149" s="105"/>
      <c r="T149" s="105"/>
      <c r="U149" s="105"/>
      <c r="V149" s="646"/>
      <c r="W149" s="127"/>
      <c r="X149" s="121"/>
      <c r="Y149" s="647"/>
      <c r="Z149" s="105"/>
      <c r="AA149" s="648"/>
      <c r="AB149" s="105"/>
    </row>
    <row r="150" spans="1:28">
      <c r="A150" s="163"/>
      <c r="B150" s="127"/>
      <c r="C150" s="644"/>
      <c r="D150" s="531"/>
      <c r="E150" s="645"/>
      <c r="F150" s="645"/>
      <c r="G150" s="645"/>
      <c r="H150" s="645"/>
      <c r="I150" s="645"/>
      <c r="J150" s="645"/>
      <c r="K150" s="645"/>
      <c r="L150" s="645"/>
      <c r="M150" s="645"/>
      <c r="N150" s="644"/>
      <c r="O150" s="650"/>
      <c r="P150" s="393"/>
      <c r="Q150" s="105"/>
      <c r="R150" s="105"/>
      <c r="S150" s="105"/>
      <c r="T150" s="105"/>
      <c r="U150" s="105"/>
      <c r="V150" s="646"/>
      <c r="W150" s="127"/>
      <c r="X150" s="121"/>
      <c r="Y150" s="647"/>
      <c r="Z150" s="105"/>
      <c r="AA150" s="651"/>
      <c r="AB150" s="105"/>
    </row>
    <row r="151" spans="1:28" ht="12.75" customHeight="1">
      <c r="A151" s="163"/>
      <c r="B151" s="127"/>
      <c r="C151" s="644"/>
      <c r="D151" s="531"/>
      <c r="E151" s="655"/>
      <c r="F151" s="656"/>
      <c r="G151" s="645"/>
      <c r="H151" s="645"/>
      <c r="I151" s="645"/>
      <c r="J151" s="645"/>
      <c r="K151" s="655"/>
      <c r="L151" s="655"/>
      <c r="M151" s="645"/>
      <c r="N151" s="649"/>
      <c r="O151" s="650"/>
      <c r="P151" s="393"/>
      <c r="Q151" s="105"/>
      <c r="R151" s="105"/>
      <c r="S151" s="105"/>
      <c r="T151" s="105"/>
      <c r="U151" s="105"/>
      <c r="V151" s="646"/>
      <c r="W151" s="127"/>
      <c r="X151" s="121"/>
      <c r="Y151" s="647"/>
      <c r="Z151" s="105"/>
      <c r="AA151" s="657"/>
      <c r="AB151" s="105"/>
    </row>
    <row r="152" spans="1:28">
      <c r="A152" s="163"/>
      <c r="B152" s="127"/>
      <c r="C152" s="644"/>
      <c r="D152" s="531"/>
      <c r="E152" s="655"/>
      <c r="F152" s="656"/>
      <c r="G152" s="645"/>
      <c r="H152" s="645"/>
      <c r="I152" s="645"/>
      <c r="J152" s="645"/>
      <c r="K152" s="655"/>
      <c r="L152" s="655"/>
      <c r="M152" s="645"/>
      <c r="N152" s="644"/>
      <c r="O152" s="650"/>
      <c r="P152" s="393"/>
      <c r="Q152" s="105"/>
      <c r="R152" s="105"/>
      <c r="S152" s="105"/>
      <c r="T152" s="105"/>
      <c r="U152" s="105"/>
      <c r="V152" s="646"/>
      <c r="W152" s="127"/>
      <c r="X152" s="121"/>
      <c r="Y152" s="647"/>
      <c r="Z152" s="105"/>
      <c r="AA152" s="648"/>
      <c r="AB152" s="105"/>
    </row>
    <row r="153" spans="1:28" ht="12.75" customHeight="1">
      <c r="A153" s="163"/>
      <c r="B153" s="127"/>
      <c r="C153" s="644"/>
      <c r="D153" s="531"/>
      <c r="E153" s="655"/>
      <c r="F153" s="656"/>
      <c r="G153" s="645"/>
      <c r="H153" s="645"/>
      <c r="I153" s="645"/>
      <c r="J153" s="645"/>
      <c r="K153" s="655"/>
      <c r="L153" s="655"/>
      <c r="M153" s="645"/>
      <c r="N153" s="644"/>
      <c r="O153" s="650"/>
      <c r="P153" s="393"/>
      <c r="Q153" s="105"/>
      <c r="R153" s="105"/>
      <c r="S153" s="105"/>
      <c r="T153" s="105"/>
      <c r="U153" s="105"/>
      <c r="V153" s="646"/>
      <c r="W153" s="127"/>
      <c r="X153" s="121"/>
      <c r="Y153" s="647"/>
      <c r="Z153" s="105"/>
      <c r="AA153" s="648"/>
      <c r="AB153" s="105"/>
    </row>
    <row r="154" spans="1:28">
      <c r="A154" s="163"/>
      <c r="B154" s="127"/>
      <c r="C154" s="644"/>
      <c r="D154" s="669"/>
      <c r="E154" s="655"/>
      <c r="F154" s="656"/>
      <c r="G154" s="645"/>
      <c r="H154" s="667"/>
      <c r="I154" s="645"/>
      <c r="J154" s="667"/>
      <c r="K154" s="660"/>
      <c r="L154" s="660"/>
      <c r="M154" s="645"/>
      <c r="N154" s="644"/>
      <c r="O154" s="650"/>
      <c r="P154" s="393"/>
      <c r="Q154" s="105"/>
      <c r="R154" s="105"/>
      <c r="S154" s="105"/>
      <c r="T154" s="105"/>
      <c r="U154" s="105"/>
      <c r="V154" s="646"/>
      <c r="W154" s="127"/>
      <c r="X154" s="121"/>
      <c r="Y154" s="647"/>
      <c r="Z154" s="105"/>
      <c r="AA154" s="653"/>
      <c r="AB154" s="105"/>
    </row>
    <row r="155" spans="1:28">
      <c r="A155" s="163"/>
      <c r="B155" s="127"/>
      <c r="C155" s="644"/>
      <c r="D155" s="531"/>
      <c r="E155" s="660"/>
      <c r="F155" s="656"/>
      <c r="G155" s="645"/>
      <c r="H155" s="645"/>
      <c r="I155" s="645"/>
      <c r="J155" s="645"/>
      <c r="K155" s="660"/>
      <c r="L155" s="660"/>
      <c r="M155" s="645"/>
      <c r="N155" s="644"/>
      <c r="O155" s="650"/>
      <c r="P155" s="393"/>
      <c r="Q155" s="105"/>
      <c r="R155" s="105"/>
      <c r="S155" s="105"/>
      <c r="T155" s="105"/>
      <c r="U155" s="105"/>
      <c r="V155" s="646"/>
      <c r="W155" s="127"/>
      <c r="X155" s="121"/>
      <c r="Y155" s="647"/>
      <c r="Z155" s="105"/>
      <c r="AA155" s="648"/>
      <c r="AB155" s="105"/>
    </row>
    <row r="156" spans="1:28">
      <c r="A156" s="163"/>
      <c r="B156" s="127"/>
      <c r="C156" s="644"/>
      <c r="D156" s="531"/>
      <c r="E156" s="655"/>
      <c r="F156" s="656"/>
      <c r="G156" s="645"/>
      <c r="H156" s="645"/>
      <c r="I156" s="645"/>
      <c r="J156" s="645"/>
      <c r="K156" s="660"/>
      <c r="L156" s="655"/>
      <c r="M156" s="645"/>
      <c r="N156" s="644"/>
      <c r="O156" s="650"/>
      <c r="P156" s="393"/>
      <c r="Q156" s="105"/>
      <c r="R156" s="105"/>
      <c r="S156" s="105"/>
      <c r="T156" s="105"/>
      <c r="U156" s="105"/>
      <c r="V156" s="646"/>
      <c r="W156" s="127"/>
      <c r="X156" s="121"/>
      <c r="Y156" s="647"/>
      <c r="Z156" s="105"/>
      <c r="AA156" s="648"/>
      <c r="AB156" s="105"/>
    </row>
    <row r="157" spans="1:28">
      <c r="A157" s="163"/>
      <c r="B157" s="127"/>
      <c r="C157" s="644"/>
      <c r="D157" s="531"/>
      <c r="E157" s="660"/>
      <c r="F157" s="656"/>
      <c r="G157" s="645"/>
      <c r="H157" s="645"/>
      <c r="I157" s="645"/>
      <c r="J157" s="645"/>
      <c r="K157" s="656"/>
      <c r="L157" s="656"/>
      <c r="M157" s="97"/>
      <c r="N157" s="644"/>
      <c r="O157" s="650"/>
      <c r="P157" s="393"/>
      <c r="Q157" s="105"/>
      <c r="R157" s="105"/>
      <c r="S157" s="105"/>
      <c r="T157" s="105"/>
      <c r="U157" s="105"/>
      <c r="V157" s="646"/>
      <c r="W157" s="127"/>
      <c r="X157" s="121"/>
      <c r="Y157" s="647"/>
      <c r="Z157" s="105"/>
      <c r="AA157" s="648"/>
      <c r="AB157" s="105"/>
    </row>
    <row r="158" spans="1:28">
      <c r="A158" s="163"/>
      <c r="B158" s="127"/>
      <c r="C158" s="644"/>
      <c r="D158" s="531"/>
      <c r="E158" s="660"/>
      <c r="F158" s="660"/>
      <c r="G158" s="645"/>
      <c r="H158" s="645"/>
      <c r="I158" s="645"/>
      <c r="J158" s="655"/>
      <c r="K158" s="667"/>
      <c r="L158" s="660"/>
      <c r="M158" s="656"/>
      <c r="N158" s="644"/>
      <c r="O158" s="650"/>
      <c r="P158" s="393"/>
      <c r="Q158" s="105"/>
      <c r="R158" s="105"/>
      <c r="S158" s="105"/>
      <c r="T158" s="105"/>
      <c r="U158" s="105"/>
      <c r="V158" s="646"/>
      <c r="W158" s="127"/>
      <c r="X158" s="121"/>
      <c r="Y158" s="647"/>
      <c r="Z158" s="105"/>
      <c r="AA158" s="648"/>
      <c r="AB158" s="105"/>
    </row>
    <row r="159" spans="1:28" ht="10.5" customHeight="1">
      <c r="A159" s="163"/>
      <c r="B159" s="127"/>
      <c r="C159" s="644"/>
      <c r="D159" s="531"/>
      <c r="E159" s="655"/>
      <c r="F159" s="656"/>
      <c r="G159" s="645"/>
      <c r="H159" s="645"/>
      <c r="I159" s="645"/>
      <c r="J159" s="645"/>
      <c r="K159" s="655"/>
      <c r="L159" s="655"/>
      <c r="M159" s="645"/>
      <c r="N159" s="644"/>
      <c r="O159" s="650"/>
      <c r="P159" s="393"/>
      <c r="Q159" s="105"/>
      <c r="R159" s="105"/>
      <c r="S159" s="105"/>
      <c r="T159" s="105"/>
      <c r="U159" s="105"/>
      <c r="V159" s="646"/>
      <c r="W159" s="127"/>
      <c r="X159" s="121"/>
      <c r="Y159" s="647"/>
      <c r="Z159" s="105"/>
      <c r="AA159" s="648"/>
      <c r="AB159" s="105"/>
    </row>
    <row r="160" spans="1:28" ht="12.75" customHeight="1">
      <c r="A160" s="163"/>
      <c r="B160" s="127"/>
      <c r="C160" s="644"/>
      <c r="D160" s="531"/>
      <c r="E160" s="660"/>
      <c r="F160" s="656"/>
      <c r="G160" s="645"/>
      <c r="H160" s="645"/>
      <c r="I160" s="645"/>
      <c r="J160" s="645"/>
      <c r="K160" s="656"/>
      <c r="L160" s="656"/>
      <c r="M160" s="645"/>
      <c r="N160" s="644"/>
      <c r="O160" s="658"/>
      <c r="P160" s="393"/>
      <c r="Q160" s="105"/>
      <c r="R160" s="105"/>
      <c r="S160" s="105"/>
      <c r="T160" s="105"/>
      <c r="U160" s="105"/>
      <c r="V160" s="646"/>
      <c r="W160" s="127"/>
      <c r="X160" s="121"/>
      <c r="Y160" s="647"/>
      <c r="Z160" s="105"/>
      <c r="AA160" s="659"/>
      <c r="AB160" s="105"/>
    </row>
    <row r="161" spans="1:28">
      <c r="A161" s="163"/>
      <c r="B161" s="127"/>
      <c r="C161" s="644"/>
      <c r="D161" s="531"/>
      <c r="E161" s="655"/>
      <c r="F161" s="656"/>
      <c r="G161" s="645"/>
      <c r="H161" s="645"/>
      <c r="I161" s="645"/>
      <c r="J161" s="645"/>
      <c r="K161" s="656"/>
      <c r="L161" s="656"/>
      <c r="M161" s="645"/>
      <c r="N161" s="644"/>
      <c r="O161" s="650"/>
      <c r="P161" s="393"/>
      <c r="Q161" s="105"/>
      <c r="R161" s="105"/>
      <c r="S161" s="105"/>
      <c r="T161" s="105"/>
      <c r="U161" s="105"/>
      <c r="V161" s="646"/>
      <c r="W161" s="127"/>
      <c r="X161" s="121"/>
      <c r="Y161" s="647"/>
      <c r="Z161" s="105"/>
      <c r="AA161" s="648"/>
      <c r="AB161" s="105"/>
    </row>
    <row r="162" spans="1:28" ht="12.75" customHeight="1">
      <c r="A162" s="163"/>
      <c r="B162" s="127"/>
      <c r="C162" s="644"/>
      <c r="D162" s="531"/>
      <c r="E162" s="656"/>
      <c r="F162" s="660"/>
      <c r="G162" s="645"/>
      <c r="H162" s="645"/>
      <c r="I162" s="645"/>
      <c r="J162" s="645"/>
      <c r="K162" s="667"/>
      <c r="L162" s="660"/>
      <c r="M162" s="645"/>
      <c r="N162" s="644"/>
      <c r="O162" s="658"/>
      <c r="P162" s="393"/>
      <c r="Q162" s="105"/>
      <c r="R162" s="105"/>
      <c r="S162" s="105"/>
      <c r="T162" s="105"/>
      <c r="U162" s="105"/>
      <c r="V162" s="646"/>
      <c r="W162" s="127"/>
      <c r="X162" s="121"/>
      <c r="Y162" s="647"/>
      <c r="Z162" s="105"/>
      <c r="AA162" s="659"/>
      <c r="AB162" s="105"/>
    </row>
    <row r="163" spans="1:28" hidden="1">
      <c r="A163" s="163"/>
      <c r="B163" s="127"/>
      <c r="C163" s="644"/>
      <c r="D163" s="531"/>
      <c r="E163" s="660"/>
      <c r="F163" s="656"/>
      <c r="G163" s="645"/>
      <c r="H163" s="645"/>
      <c r="I163" s="645"/>
      <c r="J163" s="645"/>
      <c r="K163" s="655"/>
      <c r="L163" s="655"/>
      <c r="M163" s="645"/>
      <c r="N163" s="644"/>
      <c r="O163" s="650"/>
      <c r="P163" s="393"/>
      <c r="Q163" s="105"/>
      <c r="R163" s="105"/>
      <c r="S163" s="105"/>
      <c r="T163" s="105"/>
      <c r="U163" s="105"/>
      <c r="V163" s="646"/>
      <c r="W163" s="127"/>
      <c r="X163" s="121"/>
      <c r="Y163" s="647"/>
      <c r="Z163" s="105"/>
      <c r="AA163" s="653"/>
      <c r="AB163" s="105"/>
    </row>
    <row r="164" spans="1:28" ht="13.5" customHeight="1">
      <c r="A164" s="163"/>
      <c r="B164" s="100"/>
      <c r="C164" s="644"/>
      <c r="D164" s="531"/>
      <c r="E164" s="656"/>
      <c r="F164" s="656"/>
      <c r="G164" s="645"/>
      <c r="H164" s="645"/>
      <c r="I164" s="645"/>
      <c r="J164" s="645"/>
      <c r="K164" s="660"/>
      <c r="L164" s="660"/>
      <c r="M164" s="645"/>
      <c r="N164" s="644"/>
      <c r="O164" s="650"/>
      <c r="P164" s="393"/>
      <c r="Q164" s="105"/>
      <c r="R164" s="105"/>
      <c r="S164" s="105"/>
      <c r="T164" s="105"/>
      <c r="U164" s="105"/>
      <c r="V164" s="646"/>
      <c r="W164" s="127"/>
      <c r="X164" s="121"/>
      <c r="Y164" s="647"/>
      <c r="Z164" s="105"/>
      <c r="AA164" s="648"/>
      <c r="AB164" s="105"/>
    </row>
    <row r="165" spans="1:28" ht="12.75" customHeight="1">
      <c r="A165" s="163"/>
      <c r="B165" s="127"/>
      <c r="C165" s="644"/>
      <c r="D165" s="531"/>
      <c r="E165" s="655"/>
      <c r="F165" s="656"/>
      <c r="G165" s="667"/>
      <c r="H165" s="645"/>
      <c r="I165" s="645"/>
      <c r="J165" s="645"/>
      <c r="K165" s="655"/>
      <c r="L165" s="656"/>
      <c r="M165" s="645"/>
      <c r="N165" s="649"/>
      <c r="O165" s="658"/>
      <c r="P165" s="393"/>
      <c r="Q165" s="105"/>
      <c r="R165" s="105"/>
      <c r="S165" s="105"/>
      <c r="T165" s="105"/>
      <c r="U165" s="105"/>
      <c r="V165" s="646"/>
      <c r="W165" s="127"/>
      <c r="X165" s="121"/>
      <c r="Y165" s="647"/>
      <c r="Z165" s="105"/>
      <c r="AA165" s="659"/>
      <c r="AB165" s="105"/>
    </row>
    <row r="166" spans="1:28" ht="12.75" customHeight="1">
      <c r="A166" s="163"/>
      <c r="B166" s="127"/>
      <c r="C166" s="644"/>
      <c r="D166" s="531"/>
      <c r="E166" s="667"/>
      <c r="F166" s="667"/>
      <c r="G166" s="645"/>
      <c r="H166" s="645"/>
      <c r="I166" s="645"/>
      <c r="J166" s="645"/>
      <c r="K166" s="668"/>
      <c r="L166" s="667"/>
      <c r="M166" s="645"/>
      <c r="N166" s="649"/>
      <c r="O166" s="650"/>
      <c r="P166" s="393"/>
      <c r="Q166" s="105"/>
      <c r="R166" s="105"/>
      <c r="S166" s="105"/>
      <c r="T166" s="105"/>
      <c r="U166" s="105"/>
      <c r="V166" s="646"/>
      <c r="W166" s="127"/>
      <c r="X166" s="121"/>
      <c r="Y166" s="647"/>
      <c r="Z166" s="105"/>
      <c r="AA166" s="662"/>
      <c r="AB166" s="105"/>
    </row>
    <row r="167" spans="1:28" ht="12.75" customHeight="1">
      <c r="A167" s="163"/>
      <c r="B167" s="127"/>
      <c r="C167" s="644"/>
      <c r="D167" s="663"/>
      <c r="E167" s="159"/>
      <c r="F167" s="159"/>
      <c r="G167" s="159"/>
      <c r="H167" s="159"/>
      <c r="I167" s="159"/>
      <c r="J167" s="159"/>
      <c r="K167" s="159"/>
      <c r="L167" s="159"/>
      <c r="M167" s="159"/>
      <c r="N167" s="649"/>
      <c r="O167" s="650"/>
      <c r="P167" s="393"/>
      <c r="Q167" s="105"/>
      <c r="R167" s="105"/>
      <c r="S167" s="105"/>
      <c r="T167" s="105"/>
      <c r="U167" s="105"/>
      <c r="V167" s="646"/>
      <c r="W167" s="127"/>
      <c r="X167" s="121"/>
      <c r="Y167" s="647"/>
      <c r="Z167" s="105"/>
      <c r="AA167" s="648"/>
      <c r="AB167" s="105"/>
    </row>
    <row r="168" spans="1:28" ht="12.75" customHeight="1">
      <c r="A168" s="163"/>
      <c r="B168" s="127"/>
      <c r="C168" s="644"/>
      <c r="D168" s="663"/>
      <c r="E168" s="159"/>
      <c r="F168" s="159"/>
      <c r="G168" s="159"/>
      <c r="H168" s="159"/>
      <c r="I168" s="159"/>
      <c r="J168" s="159"/>
      <c r="K168" s="159"/>
      <c r="L168" s="159"/>
      <c r="M168" s="159"/>
      <c r="N168" s="649"/>
      <c r="O168" s="650"/>
      <c r="P168" s="393"/>
      <c r="Q168" s="105"/>
      <c r="R168" s="105"/>
      <c r="S168" s="105"/>
      <c r="T168" s="105"/>
      <c r="U168" s="105"/>
      <c r="V168" s="646"/>
      <c r="W168" s="127"/>
      <c r="X168" s="121"/>
      <c r="Y168" s="647"/>
      <c r="Z168" s="105"/>
      <c r="AA168" s="648"/>
      <c r="AB168" s="105"/>
    </row>
    <row r="169" spans="1:28" ht="11.25" customHeight="1">
      <c r="A169" s="163"/>
      <c r="B169" s="127"/>
      <c r="C169" s="644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649"/>
      <c r="O169" s="650"/>
      <c r="P169" s="393"/>
      <c r="Q169" s="105"/>
      <c r="R169" s="105"/>
      <c r="S169" s="105"/>
      <c r="T169" s="105"/>
      <c r="U169" s="105"/>
      <c r="V169" s="646"/>
      <c r="W169" s="127"/>
      <c r="X169" s="121"/>
      <c r="Y169" s="647"/>
      <c r="Z169" s="105"/>
      <c r="AA169" s="648"/>
      <c r="AB169" s="105"/>
    </row>
    <row r="170" spans="1:28" ht="12.75" customHeight="1">
      <c r="A170" s="163"/>
      <c r="B170" s="127"/>
      <c r="C170" s="644"/>
      <c r="D170" s="159"/>
      <c r="E170" s="159"/>
      <c r="F170" s="159"/>
      <c r="G170" s="159"/>
      <c r="H170" s="159"/>
      <c r="I170" s="159"/>
      <c r="J170" s="664"/>
      <c r="K170" s="159"/>
      <c r="L170" s="159"/>
      <c r="M170" s="159"/>
      <c r="N170" s="652"/>
      <c r="O170" s="650"/>
      <c r="P170" s="393"/>
      <c r="Q170" s="105"/>
      <c r="R170" s="105"/>
      <c r="S170" s="105"/>
      <c r="T170" s="105"/>
      <c r="U170" s="105"/>
      <c r="V170" s="665"/>
      <c r="W170" s="127"/>
      <c r="X170" s="666"/>
      <c r="Y170" s="647"/>
      <c r="Z170" s="105"/>
      <c r="AA170" s="648"/>
      <c r="AB170" s="105"/>
    </row>
    <row r="171" spans="1:28" ht="11.2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</row>
    <row r="172" spans="1:28" ht="12.75" customHeight="1">
      <c r="A172" s="216"/>
      <c r="B172" s="105"/>
      <c r="C172" s="216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213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</row>
    <row r="173" spans="1:28">
      <c r="A173" s="105"/>
      <c r="B173" s="127"/>
      <c r="C173" s="393"/>
      <c r="D173" s="220"/>
      <c r="E173" s="220"/>
      <c r="F173" s="220"/>
      <c r="G173" s="220"/>
      <c r="H173" s="220"/>
      <c r="I173" s="220"/>
      <c r="J173" s="220"/>
      <c r="K173" s="220"/>
      <c r="L173" s="127"/>
      <c r="M173" s="127"/>
      <c r="N173" s="97"/>
      <c r="O173" s="97"/>
      <c r="P173" s="127"/>
      <c r="Q173" s="393"/>
      <c r="R173" s="105"/>
      <c r="S173" s="393"/>
      <c r="T173" s="127"/>
      <c r="U173" s="105"/>
      <c r="V173" s="105"/>
      <c r="W173" s="105"/>
      <c r="X173" s="105"/>
      <c r="Y173" s="105"/>
      <c r="Z173" s="105"/>
      <c r="AA173" s="105"/>
      <c r="AB173" s="105"/>
    </row>
    <row r="174" spans="1:28">
      <c r="A174" s="105"/>
      <c r="B174" s="127"/>
      <c r="C174" s="97"/>
      <c r="D174" s="220"/>
      <c r="E174" s="220"/>
      <c r="F174" s="220"/>
      <c r="G174" s="220"/>
      <c r="H174" s="220"/>
      <c r="I174" s="220"/>
      <c r="J174" s="220"/>
      <c r="K174" s="220"/>
      <c r="L174" s="127"/>
      <c r="M174" s="127"/>
      <c r="N174" s="97"/>
      <c r="O174" s="97"/>
      <c r="P174" s="127"/>
      <c r="Q174" s="393"/>
      <c r="R174" s="105"/>
      <c r="S174" s="393"/>
      <c r="T174" s="127"/>
      <c r="U174" s="105"/>
      <c r="V174" s="105"/>
      <c r="W174" s="105"/>
      <c r="X174" s="105"/>
      <c r="Y174" s="105"/>
      <c r="Z174" s="105"/>
      <c r="AA174" s="105"/>
      <c r="AB174" s="105"/>
    </row>
    <row r="175" spans="1:28">
      <c r="A175" s="105"/>
      <c r="B175" s="393"/>
      <c r="C175" s="393"/>
      <c r="D175" s="220"/>
      <c r="E175" s="220"/>
      <c r="F175" s="220"/>
      <c r="G175" s="220"/>
      <c r="H175" s="105"/>
      <c r="I175" s="105"/>
      <c r="J175" s="220"/>
      <c r="K175" s="103"/>
      <c r="L175" s="127"/>
      <c r="M175" s="127"/>
      <c r="N175" s="97"/>
      <c r="O175" s="97"/>
      <c r="P175" s="393"/>
      <c r="Q175" s="393"/>
      <c r="R175" s="105"/>
      <c r="S175" s="393"/>
      <c r="T175" s="127"/>
      <c r="U175" s="105"/>
      <c r="V175" s="105"/>
      <c r="W175" s="105"/>
      <c r="X175" s="105"/>
      <c r="Y175" s="105"/>
      <c r="Z175" s="105"/>
      <c r="AA175" s="641"/>
      <c r="AB175" s="105"/>
    </row>
    <row r="176" spans="1:28">
      <c r="A176" s="105"/>
      <c r="B176" s="127"/>
      <c r="C176" s="127"/>
      <c r="D176" s="393"/>
      <c r="E176" s="393"/>
      <c r="F176" s="393"/>
      <c r="G176" s="393"/>
      <c r="H176" s="393"/>
      <c r="I176" s="393"/>
      <c r="J176" s="393"/>
      <c r="K176" s="393"/>
      <c r="L176" s="393"/>
      <c r="M176" s="393"/>
      <c r="N176" s="97"/>
      <c r="O176" s="97"/>
      <c r="P176" s="393"/>
      <c r="Q176" s="393"/>
      <c r="R176" s="105"/>
      <c r="S176" s="393"/>
      <c r="T176" s="127"/>
      <c r="U176" s="105"/>
      <c r="V176" s="105"/>
      <c r="W176" s="105"/>
      <c r="X176" s="105"/>
      <c r="Y176" s="361"/>
      <c r="Z176" s="105"/>
      <c r="AA176" s="641"/>
      <c r="AB176" s="105"/>
    </row>
    <row r="177" spans="1:28">
      <c r="A177" s="105"/>
      <c r="B177" s="393"/>
      <c r="C177" s="105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97"/>
      <c r="O177" s="97"/>
      <c r="P177" s="127"/>
      <c r="Q177" s="393"/>
      <c r="R177" s="105"/>
      <c r="S177" s="393"/>
      <c r="T177" s="127"/>
      <c r="U177" s="105"/>
      <c r="V177" s="105"/>
      <c r="W177" s="105"/>
      <c r="X177" s="105"/>
      <c r="Y177" s="361"/>
      <c r="Z177" s="105"/>
      <c r="AA177" s="642"/>
      <c r="AB177" s="105"/>
    </row>
    <row r="178" spans="1:28">
      <c r="A178" s="105"/>
      <c r="B178" s="127"/>
      <c r="C178" s="220"/>
      <c r="D178" s="127"/>
      <c r="E178" s="127"/>
      <c r="F178" s="127"/>
      <c r="G178" s="127"/>
      <c r="H178" s="100"/>
      <c r="I178" s="127"/>
      <c r="J178" s="127"/>
      <c r="K178" s="127"/>
      <c r="L178" s="127"/>
      <c r="M178" s="100"/>
      <c r="N178" s="97"/>
      <c r="O178" s="97"/>
      <c r="P178" s="220"/>
      <c r="Q178" s="393"/>
      <c r="R178" s="127"/>
      <c r="S178" s="393"/>
      <c r="T178" s="127"/>
      <c r="U178" s="105"/>
      <c r="V178" s="294"/>
      <c r="W178" s="393"/>
      <c r="X178" s="163"/>
      <c r="Y178" s="643"/>
      <c r="Z178" s="105"/>
      <c r="AA178" s="642"/>
      <c r="AB178" s="105"/>
    </row>
    <row r="179" spans="1:28">
      <c r="A179" s="163"/>
      <c r="B179" s="127"/>
      <c r="C179" s="644"/>
      <c r="D179" s="660"/>
      <c r="E179" s="645"/>
      <c r="F179" s="645"/>
      <c r="G179" s="645"/>
      <c r="H179" s="645"/>
      <c r="I179" s="645"/>
      <c r="J179" s="645"/>
      <c r="K179" s="645"/>
      <c r="L179" s="645"/>
      <c r="M179" s="645"/>
      <c r="N179" s="644"/>
      <c r="O179" s="393"/>
      <c r="P179" s="393"/>
      <c r="Q179" s="105"/>
      <c r="R179" s="534"/>
      <c r="S179" s="105"/>
      <c r="T179" s="105"/>
      <c r="U179" s="105"/>
      <c r="V179" s="646"/>
      <c r="W179" s="127"/>
      <c r="X179" s="121"/>
      <c r="Y179" s="647"/>
      <c r="Z179" s="105"/>
      <c r="AA179" s="648"/>
      <c r="AB179" s="105"/>
    </row>
    <row r="180" spans="1:28">
      <c r="A180" s="163"/>
      <c r="B180" s="127"/>
      <c r="C180" s="644"/>
      <c r="D180" s="660"/>
      <c r="E180" s="645"/>
      <c r="F180" s="645"/>
      <c r="G180" s="645"/>
      <c r="H180" s="645"/>
      <c r="I180" s="645"/>
      <c r="J180" s="645"/>
      <c r="K180" s="645"/>
      <c r="L180" s="645"/>
      <c r="M180" s="645"/>
      <c r="N180" s="649"/>
      <c r="O180" s="650"/>
      <c r="P180" s="393"/>
      <c r="Q180" s="105"/>
      <c r="R180" s="105"/>
      <c r="S180" s="105"/>
      <c r="T180" s="105"/>
      <c r="U180" s="105"/>
      <c r="V180" s="646"/>
      <c r="W180" s="127"/>
      <c r="X180" s="121"/>
      <c r="Y180" s="647"/>
      <c r="Z180" s="105"/>
      <c r="AA180" s="648"/>
      <c r="AB180" s="105"/>
    </row>
    <row r="181" spans="1:28" ht="12" customHeight="1">
      <c r="A181" s="163"/>
      <c r="B181" s="127"/>
      <c r="C181" s="644"/>
      <c r="D181" s="660"/>
      <c r="E181" s="645"/>
      <c r="F181" s="645"/>
      <c r="G181" s="660"/>
      <c r="H181" s="645"/>
      <c r="I181" s="645"/>
      <c r="J181" s="660"/>
      <c r="K181" s="645"/>
      <c r="L181" s="645"/>
      <c r="M181" s="645"/>
      <c r="N181" s="644"/>
      <c r="O181" s="650"/>
      <c r="P181" s="393"/>
      <c r="Q181" s="105"/>
      <c r="R181" s="105"/>
      <c r="S181" s="105"/>
      <c r="T181" s="105"/>
      <c r="U181" s="105"/>
      <c r="V181" s="646"/>
      <c r="W181" s="127"/>
      <c r="X181" s="121"/>
      <c r="Y181" s="647"/>
      <c r="Z181" s="105"/>
      <c r="AA181" s="651"/>
      <c r="AB181" s="105"/>
    </row>
    <row r="182" spans="1:28">
      <c r="A182" s="163"/>
      <c r="B182" s="127"/>
      <c r="C182" s="644"/>
      <c r="D182" s="660"/>
      <c r="E182" s="645"/>
      <c r="F182" s="645"/>
      <c r="G182" s="645"/>
      <c r="H182" s="645"/>
      <c r="I182" s="645"/>
      <c r="J182" s="645"/>
      <c r="K182" s="645"/>
      <c r="L182" s="645"/>
      <c r="M182" s="660"/>
      <c r="N182" s="652"/>
      <c r="O182" s="650"/>
      <c r="P182" s="393"/>
      <c r="Q182" s="105"/>
      <c r="R182" s="105"/>
      <c r="S182" s="105"/>
      <c r="T182" s="105"/>
      <c r="U182" s="105"/>
      <c r="V182" s="646"/>
      <c r="W182" s="127"/>
      <c r="X182" s="121"/>
      <c r="Y182" s="647"/>
      <c r="Z182" s="105"/>
      <c r="AA182" s="648"/>
      <c r="AB182" s="105"/>
    </row>
    <row r="183" spans="1:28" ht="12.75" customHeight="1">
      <c r="A183" s="163"/>
      <c r="B183" s="127"/>
      <c r="C183" s="644"/>
      <c r="D183" s="660"/>
      <c r="E183" s="645"/>
      <c r="F183" s="645"/>
      <c r="G183" s="645"/>
      <c r="H183" s="645"/>
      <c r="I183" s="645"/>
      <c r="J183" s="645"/>
      <c r="K183" s="645"/>
      <c r="L183" s="645"/>
      <c r="M183" s="645"/>
      <c r="N183" s="644"/>
      <c r="O183" s="650"/>
      <c r="P183" s="393"/>
      <c r="Q183" s="105"/>
      <c r="R183" s="105"/>
      <c r="S183" s="105"/>
      <c r="T183" s="105"/>
      <c r="U183" s="105"/>
      <c r="V183" s="646"/>
      <c r="W183" s="127"/>
      <c r="X183" s="121"/>
      <c r="Y183" s="647"/>
      <c r="Z183" s="105"/>
      <c r="AA183" s="653"/>
      <c r="AB183" s="105"/>
    </row>
    <row r="184" spans="1:28">
      <c r="A184" s="163"/>
      <c r="B184" s="127"/>
      <c r="C184" s="644"/>
      <c r="D184" s="660"/>
      <c r="E184" s="645"/>
      <c r="F184" s="645"/>
      <c r="G184" s="645"/>
      <c r="H184" s="645"/>
      <c r="I184" s="645"/>
      <c r="J184" s="645"/>
      <c r="K184" s="645"/>
      <c r="L184" s="645"/>
      <c r="M184" s="645"/>
      <c r="N184" s="644"/>
      <c r="O184" s="650"/>
      <c r="P184" s="393"/>
      <c r="Q184" s="105"/>
      <c r="R184" s="105"/>
      <c r="S184" s="105"/>
      <c r="T184" s="105"/>
      <c r="U184" s="105"/>
      <c r="V184" s="646"/>
      <c r="W184" s="127"/>
      <c r="X184" s="121"/>
      <c r="Y184" s="647"/>
      <c r="Z184" s="105"/>
      <c r="AA184" s="651"/>
      <c r="AB184" s="105"/>
    </row>
    <row r="185" spans="1:28" ht="15" customHeight="1">
      <c r="A185" s="163"/>
      <c r="B185" s="127"/>
      <c r="C185" s="644"/>
      <c r="D185" s="660"/>
      <c r="E185" s="645"/>
      <c r="F185" s="97"/>
      <c r="G185" s="655"/>
      <c r="H185" s="660"/>
      <c r="I185" s="645"/>
      <c r="J185" s="645"/>
      <c r="K185" s="645"/>
      <c r="L185" s="645"/>
      <c r="M185" s="645"/>
      <c r="N185" s="654"/>
      <c r="O185" s="650"/>
      <c r="P185" s="393"/>
      <c r="Q185" s="105"/>
      <c r="R185" s="105"/>
      <c r="S185" s="105"/>
      <c r="T185" s="105"/>
      <c r="U185" s="105"/>
      <c r="V185" s="646"/>
      <c r="W185" s="127"/>
      <c r="X185" s="121"/>
      <c r="Y185" s="647"/>
      <c r="Z185" s="105"/>
      <c r="AA185" s="653"/>
      <c r="AB185" s="105"/>
    </row>
    <row r="186" spans="1:28">
      <c r="A186" s="163"/>
      <c r="B186" s="127"/>
      <c r="C186" s="644"/>
      <c r="D186" s="660"/>
      <c r="E186" s="645"/>
      <c r="F186" s="645"/>
      <c r="G186" s="645"/>
      <c r="H186" s="645"/>
      <c r="I186" s="645"/>
      <c r="J186" s="645"/>
      <c r="K186" s="645"/>
      <c r="L186" s="645"/>
      <c r="M186" s="645"/>
      <c r="N186" s="644"/>
      <c r="O186" s="650"/>
      <c r="P186" s="393"/>
      <c r="Q186" s="105"/>
      <c r="R186" s="105"/>
      <c r="S186" s="105"/>
      <c r="T186" s="105"/>
      <c r="U186" s="105"/>
      <c r="V186" s="646"/>
      <c r="W186" s="127"/>
      <c r="X186" s="121"/>
      <c r="Y186" s="647"/>
      <c r="Z186" s="105"/>
      <c r="AA186" s="648"/>
      <c r="AB186" s="105"/>
    </row>
    <row r="187" spans="1:28">
      <c r="A187" s="163"/>
      <c r="B187" s="127"/>
      <c r="C187" s="644"/>
      <c r="D187" s="660"/>
      <c r="E187" s="645"/>
      <c r="F187" s="645"/>
      <c r="G187" s="645"/>
      <c r="H187" s="645"/>
      <c r="I187" s="645"/>
      <c r="J187" s="645"/>
      <c r="K187" s="645"/>
      <c r="L187" s="645"/>
      <c r="M187" s="645"/>
      <c r="N187" s="644"/>
      <c r="O187" s="650"/>
      <c r="P187" s="393"/>
      <c r="Q187" s="105"/>
      <c r="R187" s="105"/>
      <c r="S187" s="105"/>
      <c r="T187" s="105"/>
      <c r="U187" s="105"/>
      <c r="V187" s="646"/>
      <c r="W187" s="127"/>
      <c r="X187" s="121"/>
      <c r="Y187" s="647"/>
      <c r="Z187" s="105"/>
      <c r="AA187" s="648"/>
      <c r="AB187" s="105"/>
    </row>
    <row r="188" spans="1:28">
      <c r="A188" s="163"/>
      <c r="B188" s="127"/>
      <c r="C188" s="644"/>
      <c r="D188" s="660"/>
      <c r="E188" s="645"/>
      <c r="F188" s="645"/>
      <c r="G188" s="645"/>
      <c r="H188" s="645"/>
      <c r="I188" s="645"/>
      <c r="J188" s="645"/>
      <c r="K188" s="645"/>
      <c r="L188" s="645"/>
      <c r="M188" s="645"/>
      <c r="N188" s="644"/>
      <c r="O188" s="650"/>
      <c r="P188" s="393"/>
      <c r="Q188" s="105"/>
      <c r="R188" s="105"/>
      <c r="S188" s="105"/>
      <c r="T188" s="105"/>
      <c r="U188" s="105"/>
      <c r="V188" s="646"/>
      <c r="W188" s="127"/>
      <c r="X188" s="121"/>
      <c r="Y188" s="647"/>
      <c r="Z188" s="105"/>
      <c r="AA188" s="648"/>
      <c r="AB188" s="105"/>
    </row>
    <row r="189" spans="1:28">
      <c r="A189" s="163"/>
      <c r="B189" s="127"/>
      <c r="C189" s="644"/>
      <c r="D189" s="660"/>
      <c r="E189" s="645"/>
      <c r="F189" s="645"/>
      <c r="G189" s="645"/>
      <c r="H189" s="645"/>
      <c r="I189" s="645"/>
      <c r="J189" s="645"/>
      <c r="K189" s="645"/>
      <c r="L189" s="645"/>
      <c r="M189" s="645"/>
      <c r="N189" s="644"/>
      <c r="O189" s="650"/>
      <c r="P189" s="393"/>
      <c r="Q189" s="105"/>
      <c r="R189" s="105"/>
      <c r="S189" s="105"/>
      <c r="T189" s="105"/>
      <c r="U189" s="105"/>
      <c r="V189" s="646"/>
      <c r="W189" s="127"/>
      <c r="X189" s="121"/>
      <c r="Y189" s="647"/>
      <c r="Z189" s="105"/>
      <c r="AA189" s="648"/>
      <c r="AB189" s="105"/>
    </row>
    <row r="190" spans="1:28">
      <c r="A190" s="163"/>
      <c r="B190" s="127"/>
      <c r="C190" s="644"/>
      <c r="D190" s="660"/>
      <c r="E190" s="645"/>
      <c r="F190" s="645"/>
      <c r="G190" s="645"/>
      <c r="H190" s="645"/>
      <c r="I190" s="645"/>
      <c r="J190" s="645"/>
      <c r="K190" s="645"/>
      <c r="L190" s="645"/>
      <c r="M190" s="645"/>
      <c r="N190" s="644"/>
      <c r="O190" s="650"/>
      <c r="P190" s="393"/>
      <c r="Q190" s="105"/>
      <c r="R190" s="105"/>
      <c r="S190" s="105"/>
      <c r="T190" s="105"/>
      <c r="U190" s="105"/>
      <c r="V190" s="646"/>
      <c r="W190" s="127"/>
      <c r="X190" s="121"/>
      <c r="Y190" s="647"/>
      <c r="Z190" s="105"/>
      <c r="AA190" s="648"/>
      <c r="AB190" s="105"/>
    </row>
    <row r="191" spans="1:28">
      <c r="A191" s="163"/>
      <c r="B191" s="127"/>
      <c r="C191" s="644"/>
      <c r="D191" s="660"/>
      <c r="E191" s="645"/>
      <c r="F191" s="645"/>
      <c r="G191" s="645"/>
      <c r="H191" s="645"/>
      <c r="I191" s="645"/>
      <c r="J191" s="645"/>
      <c r="K191" s="645"/>
      <c r="L191" s="645"/>
      <c r="M191" s="645"/>
      <c r="N191" s="644"/>
      <c r="O191" s="650"/>
      <c r="P191" s="393"/>
      <c r="Q191" s="105"/>
      <c r="R191" s="105"/>
      <c r="S191" s="105"/>
      <c r="T191" s="105"/>
      <c r="U191" s="105"/>
      <c r="V191" s="646"/>
      <c r="W191" s="127"/>
      <c r="X191" s="121"/>
      <c r="Y191" s="647"/>
      <c r="Z191" s="105"/>
      <c r="AA191" s="648"/>
      <c r="AB191" s="105"/>
    </row>
    <row r="192" spans="1:28">
      <c r="A192" s="163"/>
      <c r="B192" s="127"/>
      <c r="C192" s="644"/>
      <c r="D192" s="660"/>
      <c r="E192" s="645"/>
      <c r="F192" s="645"/>
      <c r="G192" s="645"/>
      <c r="H192" s="645"/>
      <c r="I192" s="645"/>
      <c r="J192" s="645"/>
      <c r="K192" s="645"/>
      <c r="L192" s="645"/>
      <c r="M192" s="645"/>
      <c r="N192" s="644"/>
      <c r="O192" s="650"/>
      <c r="P192" s="393"/>
      <c r="Q192" s="105"/>
      <c r="R192" s="105"/>
      <c r="S192" s="105"/>
      <c r="T192" s="105"/>
      <c r="U192" s="105"/>
      <c r="V192" s="646"/>
      <c r="W192" s="127"/>
      <c r="X192" s="121"/>
      <c r="Y192" s="647"/>
      <c r="Z192" s="105"/>
      <c r="AA192" s="648"/>
      <c r="AB192" s="105"/>
    </row>
    <row r="193" spans="1:28" ht="13.5" customHeight="1">
      <c r="A193" s="163"/>
      <c r="B193" s="127"/>
      <c r="C193" s="644"/>
      <c r="D193" s="660"/>
      <c r="E193" s="645"/>
      <c r="F193" s="645"/>
      <c r="G193" s="645"/>
      <c r="H193" s="645"/>
      <c r="I193" s="645"/>
      <c r="J193" s="645"/>
      <c r="K193" s="645"/>
      <c r="L193" s="645"/>
      <c r="M193" s="645"/>
      <c r="N193" s="644"/>
      <c r="O193" s="650"/>
      <c r="P193" s="393"/>
      <c r="Q193" s="105"/>
      <c r="R193" s="105"/>
      <c r="S193" s="105"/>
      <c r="T193" s="105"/>
      <c r="U193" s="105"/>
      <c r="V193" s="646"/>
      <c r="W193" s="127"/>
      <c r="X193" s="121"/>
      <c r="Y193" s="647"/>
      <c r="Z193" s="105"/>
      <c r="AA193" s="651"/>
      <c r="AB193" s="105"/>
    </row>
    <row r="194" spans="1:28" ht="12" customHeight="1">
      <c r="A194" s="163"/>
      <c r="B194" s="127"/>
      <c r="C194" s="644"/>
      <c r="D194" s="663"/>
      <c r="E194" s="655"/>
      <c r="F194" s="656"/>
      <c r="G194" s="645"/>
      <c r="H194" s="645"/>
      <c r="I194" s="645"/>
      <c r="J194" s="645"/>
      <c r="K194" s="655"/>
      <c r="L194" s="655"/>
      <c r="M194" s="645"/>
      <c r="N194" s="649"/>
      <c r="O194" s="650"/>
      <c r="P194" s="393"/>
      <c r="Q194" s="105"/>
      <c r="R194" s="105"/>
      <c r="S194" s="105"/>
      <c r="T194" s="105"/>
      <c r="U194" s="105"/>
      <c r="V194" s="646"/>
      <c r="W194" s="127"/>
      <c r="X194" s="121"/>
      <c r="Y194" s="647"/>
      <c r="Z194" s="105"/>
      <c r="AA194" s="657"/>
      <c r="AB194" s="105"/>
    </row>
    <row r="195" spans="1:28">
      <c r="A195" s="163"/>
      <c r="B195" s="127"/>
      <c r="C195" s="644"/>
      <c r="D195" s="663"/>
      <c r="E195" s="655"/>
      <c r="F195" s="656"/>
      <c r="G195" s="645"/>
      <c r="H195" s="645"/>
      <c r="I195" s="645"/>
      <c r="J195" s="645"/>
      <c r="K195" s="655"/>
      <c r="L195" s="655"/>
      <c r="M195" s="645"/>
      <c r="N195" s="644"/>
      <c r="O195" s="650"/>
      <c r="P195" s="393"/>
      <c r="Q195" s="105"/>
      <c r="R195" s="105"/>
      <c r="S195" s="105"/>
      <c r="T195" s="105"/>
      <c r="U195" s="105"/>
      <c r="V195" s="646"/>
      <c r="W195" s="127"/>
      <c r="X195" s="121"/>
      <c r="Y195" s="647"/>
      <c r="Z195" s="105"/>
      <c r="AA195" s="648"/>
      <c r="AB195" s="105"/>
    </row>
    <row r="196" spans="1:28" ht="13.5" customHeight="1">
      <c r="A196" s="163"/>
      <c r="B196" s="127"/>
      <c r="C196" s="644"/>
      <c r="D196" s="663"/>
      <c r="E196" s="655"/>
      <c r="F196" s="656"/>
      <c r="G196" s="645"/>
      <c r="H196" s="645"/>
      <c r="I196" s="645"/>
      <c r="J196" s="645"/>
      <c r="K196" s="655"/>
      <c r="L196" s="655"/>
      <c r="M196" s="645"/>
      <c r="N196" s="644"/>
      <c r="O196" s="650"/>
      <c r="P196" s="393"/>
      <c r="Q196" s="105"/>
      <c r="R196" s="105"/>
      <c r="S196" s="105"/>
      <c r="T196" s="105"/>
      <c r="U196" s="105"/>
      <c r="V196" s="646"/>
      <c r="W196" s="127"/>
      <c r="X196" s="121"/>
      <c r="Y196" s="647"/>
      <c r="Z196" s="105"/>
      <c r="AA196" s="648"/>
      <c r="AB196" s="105"/>
    </row>
    <row r="197" spans="1:28">
      <c r="A197" s="163"/>
      <c r="B197" s="127"/>
      <c r="C197" s="644"/>
      <c r="D197" s="663"/>
      <c r="E197" s="655"/>
      <c r="F197" s="656"/>
      <c r="G197" s="645"/>
      <c r="H197" s="667"/>
      <c r="I197" s="645"/>
      <c r="J197" s="667"/>
      <c r="K197" s="660"/>
      <c r="L197" s="660"/>
      <c r="M197" s="645"/>
      <c r="N197" s="644"/>
      <c r="O197" s="650"/>
      <c r="P197" s="393"/>
      <c r="Q197" s="105"/>
      <c r="R197" s="105"/>
      <c r="S197" s="105"/>
      <c r="T197" s="105"/>
      <c r="U197" s="105"/>
      <c r="V197" s="646"/>
      <c r="W197" s="127"/>
      <c r="X197" s="121"/>
      <c r="Y197" s="647"/>
      <c r="Z197" s="105"/>
      <c r="AA197" s="653"/>
      <c r="AB197" s="105"/>
    </row>
    <row r="198" spans="1:28">
      <c r="A198" s="163"/>
      <c r="B198" s="127"/>
      <c r="C198" s="644"/>
      <c r="D198" s="663"/>
      <c r="E198" s="660"/>
      <c r="F198" s="656"/>
      <c r="G198" s="645"/>
      <c r="H198" s="645"/>
      <c r="I198" s="645"/>
      <c r="J198" s="645"/>
      <c r="K198" s="660"/>
      <c r="L198" s="660"/>
      <c r="M198" s="645"/>
      <c r="N198" s="644"/>
      <c r="O198" s="650"/>
      <c r="P198" s="393"/>
      <c r="Q198" s="105"/>
      <c r="R198" s="105"/>
      <c r="S198" s="105"/>
      <c r="T198" s="105"/>
      <c r="U198" s="105"/>
      <c r="V198" s="646"/>
      <c r="W198" s="127"/>
      <c r="X198" s="121"/>
      <c r="Y198" s="647"/>
      <c r="Z198" s="105"/>
      <c r="AA198" s="648"/>
      <c r="AB198" s="105"/>
    </row>
    <row r="199" spans="1:28" ht="12" customHeight="1">
      <c r="A199" s="163"/>
      <c r="B199" s="127"/>
      <c r="C199" s="644"/>
      <c r="D199" s="663"/>
      <c r="E199" s="655"/>
      <c r="F199" s="656"/>
      <c r="G199" s="645"/>
      <c r="H199" s="645"/>
      <c r="I199" s="645"/>
      <c r="J199" s="645"/>
      <c r="K199" s="660"/>
      <c r="L199" s="655"/>
      <c r="M199" s="645"/>
      <c r="N199" s="644"/>
      <c r="O199" s="650"/>
      <c r="P199" s="393"/>
      <c r="Q199" s="105"/>
      <c r="R199" s="105"/>
      <c r="S199" s="105"/>
      <c r="T199" s="105"/>
      <c r="U199" s="105"/>
      <c r="V199" s="646"/>
      <c r="W199" s="127"/>
      <c r="X199" s="121"/>
      <c r="Y199" s="647"/>
      <c r="Z199" s="105"/>
      <c r="AA199" s="648"/>
      <c r="AB199" s="105"/>
    </row>
    <row r="200" spans="1:28" ht="12.75" customHeight="1">
      <c r="A200" s="163"/>
      <c r="B200" s="127"/>
      <c r="C200" s="644"/>
      <c r="D200" s="663"/>
      <c r="E200" s="660"/>
      <c r="F200" s="656"/>
      <c r="G200" s="645"/>
      <c r="H200" s="645"/>
      <c r="I200" s="645"/>
      <c r="J200" s="645"/>
      <c r="K200" s="656"/>
      <c r="L200" s="656"/>
      <c r="M200" s="97"/>
      <c r="N200" s="644"/>
      <c r="O200" s="650"/>
      <c r="P200" s="393"/>
      <c r="Q200" s="105"/>
      <c r="R200" s="105"/>
      <c r="S200" s="105"/>
      <c r="T200" s="105"/>
      <c r="U200" s="105"/>
      <c r="V200" s="646"/>
      <c r="W200" s="127"/>
      <c r="X200" s="121"/>
      <c r="Y200" s="647"/>
      <c r="Z200" s="105"/>
      <c r="AA200" s="648"/>
      <c r="AB200" s="105"/>
    </row>
    <row r="201" spans="1:28" ht="11.25" customHeight="1">
      <c r="A201" s="163"/>
      <c r="B201" s="127"/>
      <c r="C201" s="644"/>
      <c r="D201" s="663"/>
      <c r="E201" s="660"/>
      <c r="F201" s="660"/>
      <c r="G201" s="645"/>
      <c r="H201" s="645"/>
      <c r="I201" s="645"/>
      <c r="J201" s="655"/>
      <c r="K201" s="667"/>
      <c r="L201" s="660"/>
      <c r="M201" s="656"/>
      <c r="N201" s="644"/>
      <c r="O201" s="650"/>
      <c r="P201" s="393"/>
      <c r="Q201" s="105"/>
      <c r="R201" s="105"/>
      <c r="S201" s="105"/>
      <c r="T201" s="105"/>
      <c r="U201" s="105"/>
      <c r="V201" s="646"/>
      <c r="W201" s="127"/>
      <c r="X201" s="121"/>
      <c r="Y201" s="647"/>
      <c r="Z201" s="105"/>
      <c r="AA201" s="648"/>
      <c r="AB201" s="105"/>
    </row>
    <row r="202" spans="1:28" ht="12" customHeight="1">
      <c r="A202" s="163"/>
      <c r="B202" s="127"/>
      <c r="C202" s="644"/>
      <c r="D202" s="663"/>
      <c r="E202" s="655"/>
      <c r="F202" s="656"/>
      <c r="G202" s="645"/>
      <c r="H202" s="645"/>
      <c r="I202" s="645"/>
      <c r="J202" s="645"/>
      <c r="K202" s="655"/>
      <c r="L202" s="655"/>
      <c r="M202" s="645"/>
      <c r="N202" s="644"/>
      <c r="O202" s="650"/>
      <c r="P202" s="393"/>
      <c r="Q202" s="105"/>
      <c r="R202" s="105"/>
      <c r="S202" s="105"/>
      <c r="T202" s="105"/>
      <c r="U202" s="105"/>
      <c r="V202" s="646"/>
      <c r="W202" s="127"/>
      <c r="X202" s="121"/>
      <c r="Y202" s="647"/>
      <c r="Z202" s="105"/>
      <c r="AA202" s="648"/>
      <c r="AB202" s="105"/>
    </row>
    <row r="203" spans="1:28">
      <c r="A203" s="163"/>
      <c r="B203" s="127"/>
      <c r="C203" s="644"/>
      <c r="D203" s="663"/>
      <c r="E203" s="660"/>
      <c r="F203" s="656"/>
      <c r="G203" s="645"/>
      <c r="H203" s="645"/>
      <c r="I203" s="645"/>
      <c r="J203" s="645"/>
      <c r="K203" s="656"/>
      <c r="L203" s="656"/>
      <c r="M203" s="645"/>
      <c r="N203" s="644"/>
      <c r="O203" s="658"/>
      <c r="P203" s="393"/>
      <c r="Q203" s="105"/>
      <c r="R203" s="105"/>
      <c r="S203" s="105"/>
      <c r="T203" s="105"/>
      <c r="U203" s="105"/>
      <c r="V203" s="646"/>
      <c r="W203" s="127"/>
      <c r="X203" s="121"/>
      <c r="Y203" s="647"/>
      <c r="Z203" s="105"/>
      <c r="AA203" s="659"/>
      <c r="AB203" s="105"/>
    </row>
    <row r="204" spans="1:28" ht="13.5" customHeight="1">
      <c r="A204" s="163"/>
      <c r="B204" s="127"/>
      <c r="C204" s="644"/>
      <c r="D204" s="663"/>
      <c r="E204" s="655"/>
      <c r="F204" s="656"/>
      <c r="G204" s="645"/>
      <c r="H204" s="645"/>
      <c r="I204" s="645"/>
      <c r="J204" s="645"/>
      <c r="K204" s="656"/>
      <c r="L204" s="656"/>
      <c r="M204" s="645"/>
      <c r="N204" s="644"/>
      <c r="O204" s="650"/>
      <c r="P204" s="393"/>
      <c r="Q204" s="105"/>
      <c r="R204" s="105"/>
      <c r="S204" s="105"/>
      <c r="T204" s="105"/>
      <c r="U204" s="105"/>
      <c r="V204" s="646"/>
      <c r="W204" s="127"/>
      <c r="X204" s="121"/>
      <c r="Y204" s="647"/>
      <c r="Z204" s="105"/>
      <c r="AA204" s="648"/>
      <c r="AB204" s="105"/>
    </row>
    <row r="205" spans="1:28" ht="13.5" customHeight="1">
      <c r="A205" s="163"/>
      <c r="B205" s="127"/>
      <c r="C205" s="644"/>
      <c r="D205" s="663"/>
      <c r="E205" s="656"/>
      <c r="F205" s="660"/>
      <c r="G205" s="645"/>
      <c r="H205" s="645"/>
      <c r="I205" s="645"/>
      <c r="J205" s="645"/>
      <c r="K205" s="667"/>
      <c r="L205" s="660"/>
      <c r="M205" s="645"/>
      <c r="N205" s="644"/>
      <c r="O205" s="658"/>
      <c r="P205" s="393"/>
      <c r="Q205" s="105"/>
      <c r="R205" s="105"/>
      <c r="S205" s="105"/>
      <c r="T205" s="105"/>
      <c r="U205" s="105"/>
      <c r="V205" s="646"/>
      <c r="W205" s="127"/>
      <c r="X205" s="121"/>
      <c r="Y205" s="647"/>
      <c r="Z205" s="105"/>
      <c r="AA205" s="659"/>
      <c r="AB205" s="105"/>
    </row>
    <row r="206" spans="1:28" hidden="1">
      <c r="A206" s="163"/>
      <c r="B206" s="127"/>
      <c r="C206" s="644"/>
      <c r="D206" s="663"/>
      <c r="E206" s="660"/>
      <c r="F206" s="656"/>
      <c r="G206" s="645"/>
      <c r="H206" s="645"/>
      <c r="I206" s="645"/>
      <c r="J206" s="645"/>
      <c r="K206" s="655"/>
      <c r="L206" s="655"/>
      <c r="M206" s="645"/>
      <c r="N206" s="644"/>
      <c r="O206" s="650"/>
      <c r="P206" s="393"/>
      <c r="Q206" s="105"/>
      <c r="R206" s="105"/>
      <c r="S206" s="105"/>
      <c r="T206" s="105"/>
      <c r="U206" s="105"/>
      <c r="V206" s="646"/>
      <c r="W206" s="127"/>
      <c r="X206" s="121"/>
      <c r="Y206" s="647"/>
      <c r="Z206" s="105"/>
      <c r="AA206" s="653"/>
      <c r="AB206" s="105"/>
    </row>
    <row r="207" spans="1:28" ht="13.5" customHeight="1">
      <c r="A207" s="163"/>
      <c r="B207" s="100"/>
      <c r="C207" s="644"/>
      <c r="D207" s="663"/>
      <c r="E207" s="656"/>
      <c r="F207" s="656"/>
      <c r="G207" s="645"/>
      <c r="H207" s="645"/>
      <c r="I207" s="645"/>
      <c r="J207" s="645"/>
      <c r="K207" s="660"/>
      <c r="L207" s="660"/>
      <c r="M207" s="645"/>
      <c r="N207" s="644"/>
      <c r="O207" s="650"/>
      <c r="P207" s="393"/>
      <c r="Q207" s="105"/>
      <c r="R207" s="105"/>
      <c r="S207" s="105"/>
      <c r="T207" s="105"/>
      <c r="U207" s="105"/>
      <c r="V207" s="646"/>
      <c r="W207" s="127"/>
      <c r="X207" s="121"/>
      <c r="Y207" s="647"/>
      <c r="Z207" s="105"/>
      <c r="AA207" s="648"/>
      <c r="AB207" s="105"/>
    </row>
    <row r="208" spans="1:28" ht="12" customHeight="1">
      <c r="A208" s="163"/>
      <c r="B208" s="127"/>
      <c r="C208" s="644"/>
      <c r="D208" s="663"/>
      <c r="E208" s="655"/>
      <c r="F208" s="656"/>
      <c r="G208" s="667"/>
      <c r="H208" s="645"/>
      <c r="I208" s="645"/>
      <c r="J208" s="645"/>
      <c r="K208" s="655"/>
      <c r="L208" s="656"/>
      <c r="M208" s="645"/>
      <c r="N208" s="649"/>
      <c r="O208" s="658"/>
      <c r="P208" s="393"/>
      <c r="Q208" s="105"/>
      <c r="R208" s="105"/>
      <c r="S208" s="105"/>
      <c r="T208" s="105"/>
      <c r="U208" s="105"/>
      <c r="V208" s="646"/>
      <c r="W208" s="127"/>
      <c r="X208" s="121"/>
      <c r="Y208" s="647"/>
      <c r="Z208" s="105"/>
      <c r="AA208" s="659"/>
      <c r="AB208" s="105"/>
    </row>
    <row r="209" spans="1:28" ht="13.5" customHeight="1">
      <c r="A209" s="163"/>
      <c r="B209" s="127"/>
      <c r="C209" s="644"/>
      <c r="D209" s="663"/>
      <c r="E209" s="667"/>
      <c r="F209" s="667"/>
      <c r="G209" s="645"/>
      <c r="H209" s="645"/>
      <c r="I209" s="645"/>
      <c r="J209" s="645"/>
      <c r="K209" s="668"/>
      <c r="L209" s="667"/>
      <c r="M209" s="645"/>
      <c r="N209" s="649"/>
      <c r="O209" s="650"/>
      <c r="P209" s="393"/>
      <c r="Q209" s="105"/>
      <c r="R209" s="105"/>
      <c r="S209" s="105"/>
      <c r="T209" s="105"/>
      <c r="U209" s="105"/>
      <c r="V209" s="646"/>
      <c r="W209" s="127"/>
      <c r="X209" s="121"/>
      <c r="Y209" s="647"/>
      <c r="Z209" s="105"/>
      <c r="AA209" s="662"/>
      <c r="AB209" s="105"/>
    </row>
    <row r="210" spans="1:28">
      <c r="A210" s="163"/>
      <c r="B210" s="127"/>
      <c r="C210" s="644"/>
      <c r="D210" s="663"/>
      <c r="E210" s="159"/>
      <c r="F210" s="159"/>
      <c r="G210" s="159"/>
      <c r="H210" s="159"/>
      <c r="I210" s="159"/>
      <c r="J210" s="159"/>
      <c r="K210" s="159"/>
      <c r="L210" s="159"/>
      <c r="M210" s="159"/>
      <c r="N210" s="649"/>
      <c r="O210" s="650"/>
      <c r="P210" s="393"/>
      <c r="Q210" s="105"/>
      <c r="R210" s="105"/>
      <c r="S210" s="105"/>
      <c r="T210" s="105"/>
      <c r="U210" s="105"/>
      <c r="V210" s="646"/>
      <c r="W210" s="127"/>
      <c r="X210" s="121"/>
      <c r="Y210" s="647"/>
      <c r="Z210" s="105"/>
      <c r="AA210" s="648"/>
      <c r="AB210" s="105"/>
    </row>
    <row r="211" spans="1:28" ht="12.75" customHeight="1">
      <c r="A211" s="163"/>
      <c r="B211" s="127"/>
      <c r="C211" s="644"/>
      <c r="D211" s="663"/>
      <c r="E211" s="159"/>
      <c r="F211" s="159"/>
      <c r="G211" s="159"/>
      <c r="H211" s="159"/>
      <c r="I211" s="159"/>
      <c r="J211" s="159"/>
      <c r="K211" s="159"/>
      <c r="L211" s="159"/>
      <c r="M211" s="159"/>
      <c r="N211" s="649"/>
      <c r="O211" s="650"/>
      <c r="P211" s="393"/>
      <c r="Q211" s="105"/>
      <c r="R211" s="105"/>
      <c r="S211" s="105"/>
      <c r="T211" s="105"/>
      <c r="U211" s="105"/>
      <c r="V211" s="646"/>
      <c r="W211" s="127"/>
      <c r="X211" s="121"/>
      <c r="Y211" s="647"/>
      <c r="Z211" s="105"/>
      <c r="AA211" s="648"/>
      <c r="AB211" s="105"/>
    </row>
    <row r="212" spans="1:28" ht="12" customHeight="1">
      <c r="A212" s="163"/>
      <c r="B212" s="127"/>
      <c r="C212" s="644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649"/>
      <c r="O212" s="650"/>
      <c r="P212" s="393"/>
      <c r="Q212" s="105"/>
      <c r="R212" s="105"/>
      <c r="S212" s="105"/>
      <c r="T212" s="105"/>
      <c r="U212" s="105"/>
      <c r="V212" s="646"/>
      <c r="W212" s="127"/>
      <c r="X212" s="121"/>
      <c r="Y212" s="647"/>
      <c r="Z212" s="105"/>
      <c r="AA212" s="648"/>
      <c r="AB212" s="105"/>
    </row>
    <row r="213" spans="1:28" ht="12.75" customHeight="1">
      <c r="A213" s="163"/>
      <c r="B213" s="127"/>
      <c r="C213" s="644"/>
      <c r="D213" s="159"/>
      <c r="E213" s="159"/>
      <c r="F213" s="159"/>
      <c r="G213" s="159"/>
      <c r="H213" s="159"/>
      <c r="I213" s="159"/>
      <c r="J213" s="664"/>
      <c r="K213" s="159"/>
      <c r="L213" s="159"/>
      <c r="M213" s="159"/>
      <c r="N213" s="652"/>
      <c r="O213" s="650"/>
      <c r="P213" s="393"/>
      <c r="Q213" s="105"/>
      <c r="R213" s="105"/>
      <c r="S213" s="105"/>
      <c r="T213" s="105"/>
      <c r="U213" s="105"/>
      <c r="V213" s="665"/>
      <c r="W213" s="127"/>
      <c r="X213" s="666"/>
      <c r="Y213" s="647"/>
      <c r="Z213" s="105"/>
      <c r="AA213" s="648"/>
      <c r="AB213" s="105"/>
    </row>
    <row r="214" spans="1:28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</row>
    <row r="215" spans="1:28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</row>
    <row r="216" spans="1:28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</row>
    <row r="217" spans="1:28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</row>
    <row r="218" spans="1:28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</row>
    <row r="219" spans="1:28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</row>
    <row r="220" spans="1:28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</row>
    <row r="221" spans="1:28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</row>
    <row r="222" spans="1:28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</row>
    <row r="223" spans="1:28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</row>
    <row r="224" spans="1:28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</row>
    <row r="225" spans="1:28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</row>
    <row r="226" spans="1:28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</row>
    <row r="227" spans="1:28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</row>
    <row r="228" spans="1:28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</row>
    <row r="229" spans="1:28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</row>
    <row r="230" spans="1:28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</row>
    <row r="231" spans="1:28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</row>
    <row r="232" spans="1:28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</row>
    <row r="233" spans="1:28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</row>
    <row r="234" spans="1:28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</row>
    <row r="235" spans="1:28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</row>
    <row r="236" spans="1:28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</row>
    <row r="237" spans="1:28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</row>
    <row r="238" spans="1:28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</row>
    <row r="239" spans="1:28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</row>
    <row r="240" spans="1:28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</row>
    <row r="241" spans="1:28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</row>
    <row r="242" spans="1:28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</row>
    <row r="243" spans="1:28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</row>
    <row r="244" spans="1:28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</row>
    <row r="245" spans="1:28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</row>
    <row r="246" spans="1:28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</row>
    <row r="247" spans="1:28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</row>
    <row r="248" spans="1:28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</row>
    <row r="249" spans="1:28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</row>
    <row r="250" spans="1:28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</row>
    <row r="251" spans="1:28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</row>
    <row r="252" spans="1:28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</row>
    <row r="253" spans="1:28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</row>
    <row r="254" spans="1:28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</row>
    <row r="255" spans="1:28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</row>
    <row r="256" spans="1:28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</row>
    <row r="257" spans="1:28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</row>
    <row r="258" spans="1:28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</row>
    <row r="259" spans="1:28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</row>
    <row r="260" spans="1:28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</row>
    <row r="261" spans="1:28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</row>
    <row r="262" spans="1:28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</row>
    <row r="263" spans="1:28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</row>
    <row r="264" spans="1:28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</row>
    <row r="265" spans="1:28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</row>
    <row r="266" spans="1:28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</row>
    <row r="267" spans="1:28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</row>
    <row r="268" spans="1:28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</row>
    <row r="269" spans="1:28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</row>
    <row r="270" spans="1:28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</row>
    <row r="271" spans="1:28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</row>
    <row r="272" spans="1:28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</row>
    <row r="273" spans="1:28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</row>
    <row r="274" spans="1:28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</row>
    <row r="275" spans="1:28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</row>
    <row r="276" spans="1:28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</row>
    <row r="277" spans="1:28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</row>
    <row r="278" spans="1:28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</row>
    <row r="279" spans="1:28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</row>
    <row r="280" spans="1:28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</row>
    <row r="281" spans="1:28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</row>
    <row r="282" spans="1:28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</row>
    <row r="283" spans="1:28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</row>
    <row r="284" spans="1:28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</row>
    <row r="285" spans="1:28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</row>
    <row r="286" spans="1:28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</row>
    <row r="287" spans="1:28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</row>
    <row r="288" spans="1:28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</row>
    <row r="289" spans="1:28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</row>
    <row r="290" spans="1:28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</row>
    <row r="291" spans="1:28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</row>
    <row r="292" spans="1:28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</row>
    <row r="293" spans="1:28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</row>
    <row r="294" spans="1:28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</row>
    <row r="295" spans="1:28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</row>
    <row r="296" spans="1:28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</row>
    <row r="297" spans="1:28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</row>
    <row r="298" spans="1:28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</row>
    <row r="299" spans="1:28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</row>
    <row r="300" spans="1:28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</row>
    <row r="301" spans="1:28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</row>
    <row r="302" spans="1:28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</row>
    <row r="303" spans="1:28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</row>
    <row r="304" spans="1:28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</row>
    <row r="305" spans="1:28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</row>
    <row r="306" spans="1:28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</row>
    <row r="307" spans="1:28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</row>
    <row r="308" spans="1:28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</row>
    <row r="309" spans="1:28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</row>
    <row r="310" spans="1:28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</row>
    <row r="311" spans="1:28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</row>
    <row r="312" spans="1:28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</row>
    <row r="313" spans="1:28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</row>
    <row r="314" spans="1:28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</row>
    <row r="315" spans="1:28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</row>
    <row r="316" spans="1:28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</row>
    <row r="317" spans="1:28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</row>
    <row r="318" spans="1:28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</row>
    <row r="319" spans="1:28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</row>
    <row r="320" spans="1:28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</row>
    <row r="321" spans="1:28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</row>
    <row r="322" spans="1:28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</row>
    <row r="323" spans="1:28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</row>
    <row r="324" spans="1:28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</row>
    <row r="325" spans="1:28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</row>
    <row r="326" spans="1:28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</row>
    <row r="327" spans="1:28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</row>
    <row r="328" spans="1:28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</row>
    <row r="329" spans="1:28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</row>
    <row r="330" spans="1:28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</row>
    <row r="331" spans="1:28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</row>
    <row r="332" spans="1:28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</row>
    <row r="333" spans="1:28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</row>
    <row r="334" spans="1:28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</row>
    <row r="335" spans="1:28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</row>
    <row r="336" spans="1:28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</row>
    <row r="337" spans="1:28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</row>
    <row r="338" spans="1:28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</row>
    <row r="339" spans="1:28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</row>
    <row r="340" spans="1:28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</row>
    <row r="341" spans="1:28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</row>
    <row r="342" spans="1:28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</row>
    <row r="343" spans="1:28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</row>
    <row r="344" spans="1:28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</row>
    <row r="345" spans="1:28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</row>
    <row r="346" spans="1:28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</row>
    <row r="347" spans="1:28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</row>
    <row r="348" spans="1:28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</row>
    <row r="349" spans="1:28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</row>
    <row r="350" spans="1:28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</row>
    <row r="351" spans="1:28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</row>
    <row r="352" spans="1:28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</row>
    <row r="353" spans="1:28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</row>
    <row r="354" spans="1:28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</row>
    <row r="355" spans="1:28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</row>
    <row r="356" spans="1:28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</row>
    <row r="357" spans="1:28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</row>
    <row r="358" spans="1:28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</row>
    <row r="359" spans="1:28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</row>
    <row r="360" spans="1:28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</row>
    <row r="361" spans="1:28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</row>
    <row r="362" spans="1:28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</row>
    <row r="363" spans="1:28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</row>
    <row r="364" spans="1:28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</row>
    <row r="365" spans="1:28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</row>
    <row r="366" spans="1:28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</row>
    <row r="367" spans="1:28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</row>
    <row r="368" spans="1:28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</row>
    <row r="369" spans="1:28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</row>
    <row r="370" spans="1:28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</row>
    <row r="371" spans="1:28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</row>
    <row r="372" spans="1:28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</row>
    <row r="373" spans="1:28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</row>
    <row r="374" spans="1:28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</row>
    <row r="375" spans="1:28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</row>
    <row r="376" spans="1:28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</row>
    <row r="377" spans="1:28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</row>
    <row r="378" spans="1:28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</row>
    <row r="379" spans="1:28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</row>
    <row r="380" spans="1:28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</row>
    <row r="381" spans="1:28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</row>
    <row r="382" spans="1:28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</row>
    <row r="383" spans="1:28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</row>
    <row r="384" spans="1:28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</row>
    <row r="385" spans="1:28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</row>
    <row r="386" spans="1:28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</row>
    <row r="387" spans="1:28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</row>
    <row r="388" spans="1:28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</row>
    <row r="389" spans="1:28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</row>
    <row r="390" spans="1:28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</row>
    <row r="391" spans="1:28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</row>
    <row r="392" spans="1:28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</row>
    <row r="393" spans="1:28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</row>
    <row r="394" spans="1:28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</row>
    <row r="395" spans="1:28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</row>
    <row r="396" spans="1:28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</row>
    <row r="397" spans="1:28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</row>
    <row r="398" spans="1:28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</row>
    <row r="399" spans="1:28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</row>
    <row r="400" spans="1:28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</row>
    <row r="401" spans="1:28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</row>
    <row r="402" spans="1:28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</row>
    <row r="403" spans="1:28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</row>
    <row r="404" spans="1:28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</row>
    <row r="405" spans="1:28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</row>
    <row r="406" spans="1:28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</row>
    <row r="407" spans="1:28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</row>
    <row r="408" spans="1:28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</row>
    <row r="409" spans="1:28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</row>
    <row r="410" spans="1:28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</row>
    <row r="411" spans="1:28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</row>
    <row r="412" spans="1:28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</row>
    <row r="413" spans="1:28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</row>
    <row r="414" spans="1:28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</row>
    <row r="415" spans="1:28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</row>
    <row r="416" spans="1:28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</row>
    <row r="417" spans="1:28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</row>
    <row r="418" spans="1:28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</row>
    <row r="419" spans="1:28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</row>
    <row r="420" spans="1:28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</row>
    <row r="421" spans="1:28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</row>
    <row r="422" spans="1:28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</row>
    <row r="423" spans="1:28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</row>
    <row r="424" spans="1:28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</row>
    <row r="425" spans="1:28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</row>
    <row r="426" spans="1:28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</row>
    <row r="427" spans="1:28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</row>
    <row r="428" spans="1:28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</row>
    <row r="429" spans="1:28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</row>
    <row r="430" spans="1:28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</row>
    <row r="431" spans="1:28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</row>
    <row r="432" spans="1:28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</row>
    <row r="433" spans="1:28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</row>
    <row r="434" spans="1:28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</row>
    <row r="435" spans="1:28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</row>
    <row r="436" spans="1:28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</row>
    <row r="437" spans="1:28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</row>
    <row r="438" spans="1:28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</row>
    <row r="439" spans="1:28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</row>
    <row r="440" spans="1:28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</row>
    <row r="441" spans="1:28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</row>
    <row r="442" spans="1:28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</row>
    <row r="443" spans="1:28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</row>
    <row r="444" spans="1:28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</row>
    <row r="445" spans="1:28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</row>
    <row r="446" spans="1:28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</row>
    <row r="447" spans="1:28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</row>
    <row r="448" spans="1:28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</row>
    <row r="449" spans="1:28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</row>
    <row r="450" spans="1:28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</row>
    <row r="451" spans="1:28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</row>
    <row r="452" spans="1:28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</row>
    <row r="453" spans="1:28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</row>
    <row r="454" spans="1:28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</row>
    <row r="455" spans="1:28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</row>
    <row r="456" spans="1:28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</row>
    <row r="457" spans="1:28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</row>
    <row r="458" spans="1:28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</row>
    <row r="459" spans="1:28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</row>
    <row r="460" spans="1:28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</row>
    <row r="461" spans="1:28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</row>
    <row r="462" spans="1:28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</row>
    <row r="463" spans="1:28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</row>
    <row r="464" spans="1:28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</row>
    <row r="465" spans="1:28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</row>
    <row r="466" spans="1:28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</row>
    <row r="467" spans="1:28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</row>
    <row r="468" spans="1:28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</row>
    <row r="469" spans="1:28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</row>
    <row r="470" spans="1:28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</row>
    <row r="471" spans="1:28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</row>
    <row r="472" spans="1:28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</row>
    <row r="473" spans="1:28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</row>
    <row r="474" spans="1:28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</row>
    <row r="475" spans="1:28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</row>
    <row r="476" spans="1:28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</row>
    <row r="477" spans="1:28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</row>
    <row r="478" spans="1:28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</row>
    <row r="479" spans="1:28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</row>
    <row r="480" spans="1:28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</row>
    <row r="481" spans="1:28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</row>
    <row r="482" spans="1:28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</row>
    <row r="483" spans="1:28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</row>
    <row r="484" spans="1:28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</row>
    <row r="485" spans="1:28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</row>
    <row r="486" spans="1:28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</row>
    <row r="487" spans="1:28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</row>
    <row r="488" spans="1:28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</row>
    <row r="489" spans="1:28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</row>
    <row r="490" spans="1:28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</row>
    <row r="491" spans="1:28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</row>
    <row r="492" spans="1:28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</row>
    <row r="493" spans="1:28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</row>
    <row r="494" spans="1:28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</row>
    <row r="495" spans="1:28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</row>
    <row r="496" spans="1:28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</row>
    <row r="497" spans="1:28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</row>
    <row r="498" spans="1:28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</row>
    <row r="499" spans="1:28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</row>
    <row r="500" spans="1:28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</row>
    <row r="501" spans="1:28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</row>
    <row r="502" spans="1:28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</row>
    <row r="503" spans="1:28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</row>
    <row r="504" spans="1:28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</row>
    <row r="505" spans="1:28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</row>
    <row r="506" spans="1:28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</row>
    <row r="507" spans="1:28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</row>
    <row r="508" spans="1:28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</row>
    <row r="509" spans="1:28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</row>
    <row r="510" spans="1:28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</row>
    <row r="511" spans="1:28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</row>
    <row r="512" spans="1:28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</row>
    <row r="513" spans="1:28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</row>
    <row r="514" spans="1:28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</row>
  </sheetData>
  <pageMargins left="0.118055555555556" right="0.118055555555556" top="0.15763888888888899" bottom="0.15763888888888899" header="0.51180555555555496" footer="0.51180555555555496"/>
  <pageSetup paperSize="9" scale="9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J620"/>
  <sheetViews>
    <sheetView view="pageBreakPreview" topLeftCell="A85" zoomScale="60" workbookViewId="0">
      <selection activeCell="F122" sqref="F122"/>
    </sheetView>
  </sheetViews>
  <sheetFormatPr defaultRowHeight="14.4"/>
  <cols>
    <col min="1" max="1" width="7" customWidth="1"/>
    <col min="2" max="2" width="29.109375" style="70" customWidth="1"/>
    <col min="3" max="3" width="10.88671875" customWidth="1"/>
    <col min="4" max="4" width="4.5546875" customWidth="1"/>
    <col min="5" max="5" width="10" customWidth="1"/>
    <col min="6" max="6" width="26.44140625" customWidth="1"/>
    <col min="7" max="7" width="9.88671875" customWidth="1"/>
    <col min="8" max="8" width="2.109375" customWidth="1"/>
    <col min="9" max="9" width="9.33203125" customWidth="1"/>
    <col min="10" max="10" width="29.44140625" customWidth="1"/>
    <col min="11" max="11" width="10.44140625" customWidth="1"/>
    <col min="12" max="12" width="4.44140625" customWidth="1"/>
    <col min="13" max="13" width="9.6640625" customWidth="1"/>
    <col min="14" max="14" width="25.33203125" customWidth="1"/>
    <col min="15" max="15" width="10" customWidth="1"/>
    <col min="16" max="16" width="6" customWidth="1"/>
    <col min="17" max="17" width="6.88671875" customWidth="1"/>
    <col min="18" max="18" width="13.5546875" customWidth="1"/>
    <col min="19" max="19" width="7.88671875" customWidth="1"/>
    <col min="20" max="20" width="9.5546875" customWidth="1"/>
    <col min="21" max="21" width="7.33203125" customWidth="1"/>
    <col min="22" max="22" width="11" customWidth="1"/>
    <col min="23" max="23" width="7.44140625" customWidth="1"/>
    <col min="24" max="24" width="8.5546875" customWidth="1"/>
    <col min="25" max="25" width="6.88671875" customWidth="1"/>
    <col min="26" max="26" width="8.33203125" customWidth="1"/>
    <col min="27" max="27" width="6.109375" customWidth="1"/>
    <col min="28" max="28" width="8" customWidth="1"/>
    <col min="29" max="29" width="6.33203125" customWidth="1"/>
    <col min="31" max="31" width="8.6640625" customWidth="1"/>
  </cols>
  <sheetData>
    <row r="1" spans="1:88" ht="14.25" customHeight="1">
      <c r="A1" s="183" t="s">
        <v>311</v>
      </c>
      <c r="F1" s="2"/>
      <c r="G1" s="2"/>
      <c r="H1" s="978"/>
      <c r="L1" s="105"/>
      <c r="M1" s="105"/>
      <c r="N1" s="164"/>
      <c r="O1" s="3"/>
      <c r="P1" s="105"/>
      <c r="Q1" s="105"/>
      <c r="R1" s="100"/>
      <c r="S1" s="100"/>
      <c r="T1" s="100"/>
      <c r="U1" s="100"/>
      <c r="V1" s="105"/>
      <c r="W1" s="210"/>
      <c r="X1" s="296"/>
      <c r="Y1" s="210"/>
      <c r="Z1" s="296"/>
      <c r="AA1" s="105"/>
      <c r="AB1" s="103"/>
      <c r="AC1" s="205"/>
      <c r="AD1" s="105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88">
      <c r="D2" s="416" t="s">
        <v>163</v>
      </c>
      <c r="E2" s="73"/>
      <c r="H2" s="90"/>
      <c r="L2" s="105"/>
      <c r="M2" s="105"/>
      <c r="N2" s="105"/>
      <c r="O2" s="10"/>
      <c r="P2" s="105"/>
      <c r="Q2" s="224"/>
      <c r="R2" s="105"/>
      <c r="S2" s="105"/>
      <c r="T2" s="97"/>
      <c r="U2" s="105"/>
      <c r="V2" s="100"/>
      <c r="W2" s="113"/>
      <c r="X2" s="146"/>
      <c r="Y2" s="401"/>
      <c r="Z2" s="402"/>
      <c r="AA2" s="105"/>
      <c r="AB2" s="105"/>
      <c r="AC2" s="105"/>
      <c r="AD2" s="105"/>
      <c r="AE2" s="10"/>
      <c r="AF2" s="10"/>
      <c r="AG2" s="105"/>
      <c r="AH2" s="10"/>
      <c r="AI2" s="10"/>
      <c r="AJ2" s="10"/>
      <c r="AK2" s="105"/>
      <c r="AL2" s="105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88" ht="13.5" customHeight="1" thickBot="1">
      <c r="A3" s="418"/>
      <c r="B3" s="98" t="s">
        <v>440</v>
      </c>
      <c r="E3" s="98" t="s">
        <v>440</v>
      </c>
      <c r="F3" s="2"/>
      <c r="G3" s="73"/>
      <c r="H3" s="298"/>
      <c r="L3" s="105"/>
      <c r="M3" s="105"/>
      <c r="N3" s="164"/>
      <c r="O3" s="529"/>
      <c r="P3" s="127"/>
      <c r="Q3" s="105"/>
      <c r="R3" s="127"/>
      <c r="S3" s="105"/>
      <c r="T3" s="103"/>
      <c r="U3" s="105"/>
      <c r="V3" s="100"/>
      <c r="W3" s="104"/>
      <c r="X3" s="133"/>
      <c r="Y3" s="187"/>
      <c r="Z3" s="402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</row>
    <row r="4" spans="1:88" ht="13.5" customHeight="1">
      <c r="A4" s="380" t="s">
        <v>2</v>
      </c>
      <c r="B4" s="381" t="s">
        <v>3</v>
      </c>
      <c r="C4" s="597" t="s">
        <v>4</v>
      </c>
      <c r="D4" s="1"/>
      <c r="E4" s="380" t="s">
        <v>2</v>
      </c>
      <c r="F4" s="381" t="s">
        <v>3</v>
      </c>
      <c r="G4" s="597" t="s">
        <v>4</v>
      </c>
      <c r="H4" s="105"/>
      <c r="L4" s="105"/>
      <c r="M4" s="186"/>
      <c r="N4" s="100"/>
      <c r="O4" s="13"/>
      <c r="P4" s="127"/>
      <c r="Q4" s="83"/>
      <c r="R4" s="19"/>
      <c r="S4" s="20"/>
      <c r="T4" s="103"/>
      <c r="U4" s="105"/>
      <c r="V4" s="100"/>
      <c r="W4" s="99"/>
      <c r="X4" s="133"/>
      <c r="Y4" s="187"/>
      <c r="Z4" s="402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</row>
    <row r="5" spans="1:88" ht="13.5" customHeight="1" thickBot="1">
      <c r="A5" s="383" t="s">
        <v>5</v>
      </c>
      <c r="B5" s="105"/>
      <c r="C5" s="2037" t="s">
        <v>63</v>
      </c>
      <c r="D5" s="1"/>
      <c r="E5" s="1244" t="s">
        <v>5</v>
      </c>
      <c r="F5" s="998"/>
      <c r="G5" s="2037" t="s">
        <v>63</v>
      </c>
      <c r="H5" s="105"/>
      <c r="L5" s="105"/>
      <c r="M5" s="105"/>
      <c r="N5" s="105"/>
      <c r="O5" s="13"/>
      <c r="P5" s="127"/>
      <c r="Q5" s="10"/>
      <c r="R5" s="10"/>
      <c r="S5" s="10"/>
      <c r="T5" s="103"/>
      <c r="U5" s="105"/>
      <c r="V5" s="100"/>
      <c r="W5" s="99"/>
      <c r="X5" s="133"/>
      <c r="Y5" s="187"/>
      <c r="Z5" s="402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</row>
    <row r="6" spans="1:88" ht="16.2" thickBot="1">
      <c r="A6" s="1166" t="s">
        <v>136</v>
      </c>
      <c r="B6" s="1167"/>
      <c r="C6" s="685"/>
      <c r="E6" s="701" t="s">
        <v>342</v>
      </c>
      <c r="F6" s="977"/>
      <c r="G6" s="685"/>
      <c r="H6" s="105"/>
      <c r="L6" s="105"/>
      <c r="M6" s="115"/>
      <c r="N6" s="105"/>
      <c r="O6" s="10"/>
      <c r="P6" s="127"/>
      <c r="Q6" s="10"/>
      <c r="R6" s="10"/>
      <c r="S6" s="10"/>
      <c r="T6" s="100"/>
      <c r="U6" s="105"/>
      <c r="V6" s="100"/>
      <c r="W6" s="99"/>
      <c r="X6" s="133"/>
      <c r="Y6" s="187"/>
      <c r="Z6" s="402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</row>
    <row r="7" spans="1:88">
      <c r="A7" s="257"/>
      <c r="B7" s="370" t="s">
        <v>182</v>
      </c>
      <c r="C7" s="242"/>
      <c r="D7" s="1"/>
      <c r="E7" s="584"/>
      <c r="F7" s="370" t="s">
        <v>182</v>
      </c>
      <c r="G7" s="596"/>
      <c r="H7" s="210"/>
      <c r="L7" s="105"/>
      <c r="M7" s="156"/>
      <c r="N7" s="187"/>
      <c r="O7" s="10"/>
      <c r="P7" s="127"/>
      <c r="Q7" s="10"/>
      <c r="R7" s="10"/>
      <c r="S7" s="10"/>
      <c r="T7" s="100"/>
      <c r="U7" s="105"/>
      <c r="V7" s="100"/>
      <c r="W7" s="115"/>
      <c r="X7" s="133"/>
      <c r="Y7" s="187"/>
      <c r="Z7" s="402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</row>
    <row r="8" spans="1:88" ht="15.75" customHeight="1">
      <c r="A8" s="168" t="str">
        <f>'12-18л. МЕНЮ '!I67</f>
        <v>ТТК/181/17</v>
      </c>
      <c r="B8" s="285" t="str">
        <f>'12-18л. МЕНЮ '!B67</f>
        <v>Каша жидкая молочная  из манной крупы</v>
      </c>
      <c r="C8" s="179">
        <f>'12-18л. МЕНЮ '!C67</f>
        <v>240</v>
      </c>
      <c r="E8" s="1125" t="str">
        <f>'12-18л. МЕНЮ '!I122</f>
        <v>54-3з/22</v>
      </c>
      <c r="F8" s="285" t="str">
        <f>'12-18л. МЕНЮ '!B122</f>
        <v>Помидор  свежий  в нарезке</v>
      </c>
      <c r="G8" s="354">
        <f>'12-18л. МЕНЮ '!C122</f>
        <v>80</v>
      </c>
      <c r="H8" s="99"/>
      <c r="L8" s="105"/>
      <c r="M8" s="105"/>
      <c r="N8" s="100"/>
      <c r="O8" s="14"/>
      <c r="P8" s="100"/>
      <c r="Q8" s="10"/>
      <c r="R8" s="10"/>
      <c r="S8" s="10"/>
      <c r="T8" s="100"/>
      <c r="U8" s="226"/>
      <c r="V8" s="100"/>
      <c r="W8" s="99"/>
      <c r="X8" s="133"/>
      <c r="Y8" s="187"/>
      <c r="Z8" s="402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</row>
    <row r="9" spans="1:88" ht="13.5" customHeight="1">
      <c r="A9" s="168" t="str">
        <f>'12-18л. МЕНЮ '!I68</f>
        <v>Пром.пр.</v>
      </c>
      <c r="B9" s="285" t="str">
        <f>'12-18л. МЕНЮ '!B68</f>
        <v xml:space="preserve">Печенье </v>
      </c>
      <c r="C9" s="179">
        <f>'12-18л. МЕНЮ '!C68</f>
        <v>30</v>
      </c>
      <c r="D9" s="1"/>
      <c r="E9" s="1125" t="str">
        <f>'12-18л. МЕНЮ '!I123</f>
        <v>265/17</v>
      </c>
      <c r="F9" s="285" t="str">
        <f>'12-18л. МЕНЮ '!B123</f>
        <v>Плов с говядиной</v>
      </c>
      <c r="G9" s="354">
        <f>'12-18л. МЕНЮ '!C123</f>
        <v>220</v>
      </c>
      <c r="H9" s="99"/>
      <c r="L9" s="105"/>
      <c r="M9" s="105"/>
      <c r="N9" s="100"/>
      <c r="O9" s="10"/>
      <c r="P9" s="127"/>
      <c r="Q9" s="10"/>
      <c r="R9" s="10"/>
      <c r="S9" s="10"/>
      <c r="T9" s="100"/>
      <c r="U9" s="105"/>
      <c r="V9" s="106"/>
      <c r="W9" s="99"/>
      <c r="X9" s="133"/>
      <c r="Y9" s="187"/>
      <c r="Z9" s="402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</row>
    <row r="10" spans="1:88" ht="13.5" customHeight="1">
      <c r="A10" s="168" t="str">
        <f>'12-18л. МЕНЮ '!I69</f>
        <v>54-2гн/22</v>
      </c>
      <c r="B10" s="285" t="str">
        <f>'12-18л. МЕНЮ '!B69</f>
        <v>Чай с сахаром</v>
      </c>
      <c r="C10" s="179">
        <f>'12-18л. МЕНЮ '!C69</f>
        <v>200</v>
      </c>
      <c r="D10" s="121"/>
      <c r="E10" s="1125" t="str">
        <f>'12-18л. МЕНЮ '!I124</f>
        <v>ТТК/349/17</v>
      </c>
      <c r="F10" s="285" t="str">
        <f>'12-18л. МЕНЮ '!B124</f>
        <v>Компот из смеси сухофруктов</v>
      </c>
      <c r="G10" s="354">
        <f>'12-18л. МЕНЮ '!C124</f>
        <v>200</v>
      </c>
      <c r="H10" s="99"/>
      <c r="L10" s="105"/>
      <c r="M10" s="116"/>
      <c r="N10" s="113"/>
      <c r="O10" s="544"/>
      <c r="P10" s="127"/>
      <c r="Q10" s="10"/>
      <c r="R10" s="10"/>
      <c r="S10" s="10"/>
      <c r="T10" s="100"/>
      <c r="U10" s="105"/>
      <c r="V10" s="100"/>
      <c r="W10" s="99"/>
      <c r="X10" s="149"/>
      <c r="Y10" s="404"/>
      <c r="Z10" s="402"/>
      <c r="AA10" s="105"/>
      <c r="AB10" s="105"/>
      <c r="AC10" s="105"/>
      <c r="AD10" s="105"/>
      <c r="AE10" s="105"/>
      <c r="AF10" s="105"/>
      <c r="AG10" s="143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</row>
    <row r="11" spans="1:88">
      <c r="A11" s="168" t="str">
        <f>'12-18л. МЕНЮ '!I70</f>
        <v>Пром.пр.</v>
      </c>
      <c r="B11" s="285" t="str">
        <f>'12-18л. МЕНЮ '!B70</f>
        <v>Хлеб пшеничный</v>
      </c>
      <c r="C11" s="179">
        <f>'12-18л. МЕНЮ '!C70</f>
        <v>40</v>
      </c>
      <c r="D11" s="121"/>
      <c r="E11" s="1125" t="str">
        <f>'12-18л. МЕНЮ '!I125</f>
        <v>Пром.пр.</v>
      </c>
      <c r="F11" s="285" t="str">
        <f>'12-18л. МЕНЮ '!B125</f>
        <v>Хлеб пшеничный</v>
      </c>
      <c r="G11" s="354">
        <f>'12-18л. МЕНЮ '!C125</f>
        <v>40</v>
      </c>
      <c r="H11" s="105"/>
      <c r="L11" s="105"/>
      <c r="M11" s="105"/>
      <c r="N11" s="114"/>
      <c r="O11" s="361"/>
      <c r="P11" s="220"/>
      <c r="Q11" s="10"/>
      <c r="R11" s="10"/>
      <c r="S11" s="10"/>
      <c r="T11" s="100"/>
      <c r="U11" s="105"/>
      <c r="V11" s="100"/>
      <c r="W11" s="107"/>
      <c r="X11" s="147"/>
      <c r="Y11" s="187"/>
      <c r="Z11" s="402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</row>
    <row r="12" spans="1:88" ht="15.6">
      <c r="A12" s="168" t="str">
        <f>'12-18л. МЕНЮ '!I71</f>
        <v>Пром.пр.</v>
      </c>
      <c r="B12" s="285" t="str">
        <f>'12-18л. МЕНЮ '!B71</f>
        <v>Хлеб ржаной</v>
      </c>
      <c r="C12" s="179">
        <f>'12-18л. МЕНЮ '!C71</f>
        <v>40</v>
      </c>
      <c r="D12" s="121"/>
      <c r="E12" s="1125" t="str">
        <f>'12-18л. МЕНЮ '!I126</f>
        <v>Пром.пр.</v>
      </c>
      <c r="F12" s="285" t="str">
        <f>'12-18л. МЕНЮ '!B126</f>
        <v>Хлеб ржаной</v>
      </c>
      <c r="G12" s="354">
        <f>'12-18л. МЕНЮ '!C126</f>
        <v>40</v>
      </c>
      <c r="H12" s="105"/>
      <c r="L12" s="105"/>
      <c r="M12" s="105"/>
      <c r="N12" s="114"/>
      <c r="O12" s="97"/>
      <c r="P12" s="100"/>
      <c r="Q12" s="10"/>
      <c r="R12" s="10"/>
      <c r="S12" s="10"/>
      <c r="T12" s="100"/>
      <c r="U12" s="105"/>
      <c r="V12" s="106"/>
      <c r="W12" s="197"/>
      <c r="X12" s="403"/>
      <c r="Y12" s="187"/>
      <c r="Z12" s="402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</row>
    <row r="13" spans="1:88" ht="14.25" customHeight="1" thickBot="1">
      <c r="A13" s="202" t="str">
        <f>'12-18л. МЕНЮ '!I72</f>
        <v>82 / 21</v>
      </c>
      <c r="B13" s="266" t="str">
        <f>'12-18л. МЕНЮ '!B72</f>
        <v>Плоды свежие ( яблоко )</v>
      </c>
      <c r="C13" s="254">
        <f>'12-18л. МЕНЮ '!C72</f>
        <v>140</v>
      </c>
      <c r="D13" s="121"/>
      <c r="E13" s="1862" t="s">
        <v>251</v>
      </c>
      <c r="F13" s="839"/>
      <c r="G13" s="1861">
        <f>'12-18л. МЕНЮ '!C127</f>
        <v>580</v>
      </c>
      <c r="H13" s="210"/>
      <c r="L13" s="105"/>
      <c r="M13" s="105"/>
      <c r="N13" s="114"/>
      <c r="O13" s="97"/>
      <c r="P13" s="217"/>
      <c r="Q13" s="10"/>
      <c r="R13" s="10"/>
      <c r="S13" s="10"/>
      <c r="T13" s="100"/>
      <c r="U13" s="226"/>
      <c r="V13" s="100"/>
      <c r="W13" s="197"/>
      <c r="X13" s="403"/>
      <c r="Y13" s="187"/>
      <c r="Z13" s="402"/>
      <c r="AA13" s="105"/>
      <c r="AB13" s="105"/>
      <c r="AC13" s="105"/>
      <c r="AD13" s="105"/>
      <c r="AE13" s="105"/>
      <c r="AF13" s="105"/>
      <c r="AG13" s="105"/>
      <c r="AH13" s="105"/>
      <c r="AI13" s="127"/>
      <c r="AJ13" s="11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</row>
    <row r="14" spans="1:88" ht="15" customHeight="1" thickBot="1">
      <c r="A14" s="1855" t="str">
        <f>'12-18л. МЕНЮ '!A73</f>
        <v>итого за завтрак</v>
      </c>
      <c r="B14" s="1134"/>
      <c r="C14" s="1861">
        <f>'12-18л. МЕНЮ '!C73</f>
        <v>690</v>
      </c>
      <c r="D14" s="121"/>
      <c r="E14" s="605"/>
      <c r="F14" s="370" t="s">
        <v>142</v>
      </c>
      <c r="G14" s="242"/>
      <c r="H14" s="113"/>
      <c r="L14" s="105"/>
      <c r="M14" s="105"/>
      <c r="N14" s="114"/>
      <c r="O14" s="10"/>
      <c r="P14" s="127"/>
      <c r="Q14" s="10"/>
      <c r="R14" s="10"/>
      <c r="S14" s="10"/>
      <c r="T14" s="128"/>
      <c r="U14" s="105"/>
      <c r="V14" s="106"/>
      <c r="W14" s="197"/>
      <c r="X14" s="403"/>
      <c r="Y14" s="187"/>
      <c r="Z14" s="402"/>
      <c r="AA14" s="105"/>
      <c r="AB14" s="105"/>
      <c r="AC14" s="105"/>
      <c r="AD14" s="197"/>
      <c r="AE14" s="105"/>
      <c r="AF14" s="105"/>
      <c r="AG14" s="105"/>
      <c r="AH14" s="105"/>
      <c r="AI14" s="127"/>
      <c r="AJ14" s="11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</row>
    <row r="15" spans="1:88" ht="15.6">
      <c r="A15" s="699"/>
      <c r="B15" s="187" t="s">
        <v>142</v>
      </c>
      <c r="C15" s="101"/>
      <c r="D15" s="121"/>
      <c r="E15" s="1125" t="str">
        <f>'12-18л. МЕНЮ '!I131</f>
        <v>54-12з/22</v>
      </c>
      <c r="F15" s="266" t="str">
        <f>'12-18л. МЕНЮ '!B131</f>
        <v>Икра морковная</v>
      </c>
      <c r="G15" s="1908">
        <f>'12-18л. МЕНЮ '!C131</f>
        <v>80</v>
      </c>
      <c r="H15" s="104"/>
      <c r="L15" s="105"/>
      <c r="M15" s="105"/>
      <c r="N15" s="114"/>
      <c r="O15" s="544"/>
      <c r="P15" s="127"/>
      <c r="Q15" s="10"/>
      <c r="R15" s="10"/>
      <c r="S15" s="10"/>
      <c r="T15" s="105"/>
      <c r="U15" s="105"/>
      <c r="V15" s="100"/>
      <c r="W15" s="197"/>
      <c r="X15" s="403"/>
      <c r="Y15" s="187"/>
      <c r="Z15" s="402"/>
      <c r="AA15" s="105"/>
      <c r="AB15" s="105"/>
      <c r="AC15" s="105"/>
      <c r="AD15" s="105"/>
      <c r="AE15" s="105"/>
      <c r="AF15" s="105"/>
      <c r="AG15" s="105"/>
      <c r="AH15" s="105"/>
      <c r="AI15" s="127"/>
      <c r="AJ15" s="119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</row>
    <row r="16" spans="1:88" ht="15.6">
      <c r="A16" s="1856" t="str">
        <f>'12-18л. МЕНЮ '!I77</f>
        <v>54-2з/22г.</v>
      </c>
      <c r="B16" s="266" t="str">
        <f>'12-18л. МЕНЮ '!B77</f>
        <v>Огурец  свежий в нарезке</v>
      </c>
      <c r="C16" s="179">
        <f>'12-18л. МЕНЮ '!C77</f>
        <v>80</v>
      </c>
      <c r="D16" s="121"/>
      <c r="E16" s="1125" t="str">
        <f>'12-18л. МЕНЮ '!I132</f>
        <v>ТТК /111/17</v>
      </c>
      <c r="F16" s="266" t="str">
        <f>'12-18л. МЕНЮ '!B132</f>
        <v xml:space="preserve">Суп  с макаронами </v>
      </c>
      <c r="G16" s="1908">
        <f>'12-18л. МЕНЮ '!C132</f>
        <v>250</v>
      </c>
      <c r="H16" s="99"/>
      <c r="L16" s="105"/>
      <c r="M16" s="105"/>
      <c r="N16" s="114"/>
      <c r="O16" s="14"/>
      <c r="P16" s="127"/>
      <c r="Q16" s="10"/>
      <c r="R16" s="10"/>
      <c r="S16" s="10"/>
      <c r="T16" s="105"/>
      <c r="U16" s="105"/>
      <c r="V16" s="103"/>
      <c r="W16" s="197"/>
      <c r="X16" s="403"/>
      <c r="Y16" s="187"/>
      <c r="Z16" s="402"/>
      <c r="AA16" s="105"/>
      <c r="AB16" s="105"/>
      <c r="AC16" s="105"/>
      <c r="AD16" s="105"/>
      <c r="AE16" s="105"/>
      <c r="AF16" s="105"/>
      <c r="AG16" s="105"/>
      <c r="AH16" s="105"/>
      <c r="AI16" s="127"/>
      <c r="AJ16" s="122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</row>
    <row r="17" spans="1:88" ht="15.6">
      <c r="A17" s="1856" t="str">
        <f>'12-18л. МЕНЮ '!I78</f>
        <v>ТТК/82/17</v>
      </c>
      <c r="B17" s="266" t="str">
        <f>'12-18л. МЕНЮ '!B78</f>
        <v>Борщ  с картофельем со св. капусты со сметаной</v>
      </c>
      <c r="C17" s="179">
        <f>'12-18л. МЕНЮ '!C78</f>
        <v>255</v>
      </c>
      <c r="D17" s="121"/>
      <c r="E17" s="1125" t="str">
        <f>'12-18л. МЕНЮ '!I133</f>
        <v>ТТК /212/17</v>
      </c>
      <c r="F17" s="266" t="str">
        <f>'12-18л. МЕНЮ '!B133</f>
        <v>Омлет с птицей</v>
      </c>
      <c r="G17" s="1908">
        <f>'12-18л. МЕНЮ '!C133</f>
        <v>200</v>
      </c>
      <c r="H17" s="99"/>
      <c r="L17" s="105"/>
      <c r="M17" s="105"/>
      <c r="N17" s="114"/>
      <c r="O17" s="14"/>
      <c r="P17" s="127"/>
      <c r="Q17" s="10"/>
      <c r="R17" s="10"/>
      <c r="S17" s="10"/>
      <c r="T17" s="105"/>
      <c r="U17" s="105"/>
      <c r="V17" s="103"/>
      <c r="W17" s="197"/>
      <c r="X17" s="403"/>
      <c r="Y17" s="187"/>
      <c r="Z17" s="402"/>
      <c r="AA17" s="105"/>
      <c r="AB17" s="105"/>
      <c r="AC17" s="105"/>
      <c r="AD17" s="105"/>
      <c r="AE17" s="105"/>
      <c r="AF17" s="105"/>
      <c r="AG17" s="105"/>
      <c r="AH17" s="105"/>
      <c r="AI17" s="127"/>
      <c r="AJ17" s="11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</row>
    <row r="18" spans="1:88" ht="15.6">
      <c r="A18" s="1856" t="str">
        <f>'12-18л. МЕНЮ '!I79</f>
        <v>54-1г/22</v>
      </c>
      <c r="B18" s="266" t="str">
        <f>'12-18л. МЕНЮ '!B79</f>
        <v>Макароны отварные с овощами</v>
      </c>
      <c r="C18" s="179">
        <f>'12-18л. МЕНЮ '!C79</f>
        <v>200</v>
      </c>
      <c r="D18" s="121"/>
      <c r="E18" s="1125" t="str">
        <f>'12-18л. МЕНЮ '!I134</f>
        <v>ТТК /379/17</v>
      </c>
      <c r="F18" s="266" t="str">
        <f>'12-18л. МЕНЮ '!B134</f>
        <v>Кофейный напиток с молоком</v>
      </c>
      <c r="G18" s="1908">
        <f>'12-18л. МЕНЮ '!C134</f>
        <v>200</v>
      </c>
      <c r="H18" s="99"/>
      <c r="L18" s="105"/>
      <c r="M18" s="105"/>
      <c r="N18" s="114"/>
      <c r="O18" s="96"/>
      <c r="P18" s="105"/>
      <c r="Q18" s="10"/>
      <c r="R18" s="10"/>
      <c r="S18" s="10"/>
      <c r="T18" s="100"/>
      <c r="U18" s="99"/>
      <c r="V18" s="103"/>
      <c r="W18" s="197"/>
      <c r="X18" s="403"/>
      <c r="Y18" s="187"/>
      <c r="Z18" s="402"/>
      <c r="AA18" s="105"/>
      <c r="AB18" s="105"/>
      <c r="AC18" s="105"/>
      <c r="AD18" s="105"/>
      <c r="AE18" s="105"/>
      <c r="AF18" s="105"/>
      <c r="AG18" s="105"/>
      <c r="AH18" s="105"/>
      <c r="AI18" s="127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</row>
    <row r="19" spans="1:88" ht="15" customHeight="1">
      <c r="A19" s="1856" t="str">
        <f>'12-18л. МЕНЮ '!I80</f>
        <v>54-2м/22</v>
      </c>
      <c r="B19" s="266" t="str">
        <f>'12-18л. МЕНЮ '!B80</f>
        <v>Гуляш из говядины</v>
      </c>
      <c r="C19" s="179">
        <f>'12-18л. МЕНЮ '!C80</f>
        <v>100</v>
      </c>
      <c r="D19" s="121"/>
      <c r="E19" s="1125" t="str">
        <f>'12-18л. МЕНЮ '!I135</f>
        <v>Пром.пр.</v>
      </c>
      <c r="F19" s="266" t="str">
        <f>'12-18л. МЕНЮ '!B135</f>
        <v>Хлеб пшеничный</v>
      </c>
      <c r="G19" s="1908">
        <f>'12-18л. МЕНЮ '!C135</f>
        <v>60</v>
      </c>
      <c r="H19" s="115"/>
      <c r="L19" s="105"/>
      <c r="M19" s="105"/>
      <c r="N19" s="114"/>
      <c r="O19" s="97"/>
      <c r="P19" s="105"/>
      <c r="Q19" s="10"/>
      <c r="R19" s="10"/>
      <c r="S19" s="10"/>
      <c r="T19" s="105"/>
      <c r="U19" s="105"/>
      <c r="V19" s="103"/>
      <c r="W19" s="197"/>
      <c r="X19" s="403"/>
      <c r="Y19" s="187"/>
      <c r="Z19" s="402"/>
      <c r="AA19" s="105"/>
      <c r="AB19" s="105"/>
      <c r="AC19" s="105"/>
      <c r="AD19" s="105"/>
      <c r="AE19" s="105"/>
      <c r="AF19" s="105"/>
      <c r="AG19" s="105"/>
      <c r="AH19" s="105"/>
      <c r="AI19" s="127"/>
      <c r="AJ19" s="11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</row>
    <row r="20" spans="1:88" ht="15.6">
      <c r="A20" s="1856" t="str">
        <f>'12-18л. МЕНЮ '!I81</f>
        <v>ТТК/502/21</v>
      </c>
      <c r="B20" s="266" t="str">
        <f>'12-18л. МЕНЮ '!B81</f>
        <v>Какао с молоком и витаминами</v>
      </c>
      <c r="C20" s="179">
        <f>'12-18л. МЕНЮ '!C81</f>
        <v>200</v>
      </c>
      <c r="D20" s="121"/>
      <c r="E20" s="1125" t="str">
        <f>'12-18л. МЕНЮ '!I136</f>
        <v>Пром.пр.</v>
      </c>
      <c r="F20" s="266" t="str">
        <f>'12-18л. МЕНЮ '!B136</f>
        <v>Хлеб ржаной</v>
      </c>
      <c r="G20" s="1908">
        <f>'12-18л. МЕНЮ '!C136</f>
        <v>40</v>
      </c>
      <c r="H20" s="99"/>
      <c r="L20" s="105"/>
      <c r="M20" s="105"/>
      <c r="N20" s="114"/>
      <c r="O20" s="14"/>
      <c r="P20" s="105"/>
      <c r="Q20" s="10"/>
      <c r="R20" s="10"/>
      <c r="S20" s="10"/>
      <c r="T20" s="105"/>
      <c r="U20" s="105"/>
      <c r="V20" s="103"/>
      <c r="W20" s="197"/>
      <c r="X20" s="403"/>
      <c r="Y20" s="187"/>
      <c r="Z20" s="402"/>
      <c r="AA20" s="105"/>
      <c r="AB20" s="105"/>
      <c r="AC20" s="105"/>
      <c r="AD20" s="197"/>
      <c r="AE20" s="197"/>
      <c r="AF20" s="121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</row>
    <row r="21" spans="1:88" ht="15.6">
      <c r="A21" s="1856" t="str">
        <f>'12-18л. МЕНЮ '!I82</f>
        <v>Пром.пр.</v>
      </c>
      <c r="B21" s="266" t="str">
        <f>'12-18л. МЕНЮ '!B82</f>
        <v>Хлеб пшеничный</v>
      </c>
      <c r="C21" s="179">
        <f>'12-18л. МЕНЮ '!C82</f>
        <v>60</v>
      </c>
      <c r="D21" s="116"/>
      <c r="E21" s="1125" t="str">
        <f>'12-18л. МЕНЮ '!I137</f>
        <v>82 / 21</v>
      </c>
      <c r="F21" s="266" t="str">
        <f>'12-18л. МЕНЮ '!B137</f>
        <v>Плоды свежие (яблоко )</v>
      </c>
      <c r="G21" s="1908">
        <f>'12-18л. МЕНЮ '!C137</f>
        <v>110</v>
      </c>
      <c r="H21" s="99"/>
      <c r="L21" s="105"/>
      <c r="M21" s="105"/>
      <c r="N21" s="114"/>
      <c r="O21" s="521"/>
      <c r="P21" s="146"/>
      <c r="Q21" s="10"/>
      <c r="R21" s="10"/>
      <c r="S21" s="10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97"/>
      <c r="AE21" s="197"/>
      <c r="AF21" s="121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</row>
    <row r="22" spans="1:88" ht="14.25" customHeight="1" thickBot="1">
      <c r="A22" s="850" t="str">
        <f>'12-18л. МЕНЮ '!I83</f>
        <v>Пром.пр.</v>
      </c>
      <c r="B22" s="285" t="str">
        <f>'12-18л. МЕНЮ '!B83</f>
        <v>Хлеб ржаной</v>
      </c>
      <c r="C22" s="179">
        <f>'12-18л. МЕНЮ '!C83</f>
        <v>40</v>
      </c>
      <c r="D22" s="121"/>
      <c r="E22" s="1906" t="s">
        <v>239</v>
      </c>
      <c r="F22" s="1121"/>
      <c r="G22" s="1910">
        <f>'12-18л. МЕНЮ '!C138</f>
        <v>940</v>
      </c>
      <c r="H22" s="99"/>
      <c r="L22" s="105"/>
      <c r="M22" s="105"/>
      <c r="N22" s="114"/>
      <c r="O22" s="105"/>
      <c r="P22" s="105"/>
      <c r="Q22" s="10"/>
      <c r="R22" s="10"/>
      <c r="S22" s="10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97"/>
      <c r="AF22" s="121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</row>
    <row r="23" spans="1:88" ht="15" customHeight="1" thickBot="1">
      <c r="A23" s="1857" t="str">
        <f>'12-18л. МЕНЮ '!A84</f>
        <v>итого за обед</v>
      </c>
      <c r="B23" s="1858"/>
      <c r="C23" s="1859">
        <f>'12-18л. МЕНЮ '!C84</f>
        <v>935</v>
      </c>
      <c r="D23" s="532"/>
      <c r="E23" s="605"/>
      <c r="F23" s="370" t="s">
        <v>287</v>
      </c>
      <c r="G23" s="1203"/>
      <c r="H23" s="105"/>
      <c r="L23" s="105"/>
      <c r="M23" s="105"/>
      <c r="N23" s="114"/>
      <c r="O23" s="105"/>
      <c r="P23" s="105"/>
      <c r="Q23" s="10"/>
      <c r="R23" s="10"/>
      <c r="S23" s="10"/>
      <c r="T23" s="105"/>
      <c r="U23" s="105"/>
      <c r="V23" s="105"/>
      <c r="W23" s="210"/>
      <c r="X23" s="211"/>
      <c r="Y23" s="211"/>
      <c r="Z23" s="210"/>
      <c r="AA23" s="105"/>
      <c r="AB23" s="105"/>
      <c r="AC23" s="105"/>
      <c r="AD23" s="197"/>
      <c r="AE23" s="197"/>
      <c r="AF23" s="197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</row>
    <row r="24" spans="1:88" ht="14.25" customHeight="1">
      <c r="A24" s="605"/>
      <c r="B24" s="370" t="s">
        <v>287</v>
      </c>
      <c r="C24" s="1203"/>
      <c r="D24" s="121"/>
      <c r="E24" s="168" t="str">
        <f>'12-18л. МЕНЮ '!I142</f>
        <v>386/17</v>
      </c>
      <c r="F24" s="266" t="str">
        <f>'12-18л. МЕНЮ '!B142</f>
        <v>Кефир  (м. д. ж. 2,5% )</v>
      </c>
      <c r="G24" s="273">
        <f>'12-18л. МЕНЮ '!C142</f>
        <v>200</v>
      </c>
      <c r="H24" s="105"/>
      <c r="L24" s="105"/>
      <c r="M24" s="105"/>
      <c r="N24" s="114"/>
      <c r="O24" s="13"/>
      <c r="P24" s="105"/>
      <c r="Q24" s="10"/>
      <c r="R24" s="38"/>
      <c r="S24" s="10"/>
      <c r="T24" s="104"/>
      <c r="U24" s="105"/>
      <c r="V24" s="105"/>
      <c r="W24" s="105"/>
      <c r="X24" s="197"/>
      <c r="Y24" s="405"/>
      <c r="Z24" s="105"/>
      <c r="AA24" s="105"/>
      <c r="AB24" s="105"/>
      <c r="AC24" s="105"/>
      <c r="AD24" s="197"/>
      <c r="AE24" s="197"/>
      <c r="AF24" s="197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</row>
    <row r="25" spans="1:88" ht="14.25" customHeight="1">
      <c r="A25" s="202" t="str">
        <f>'12-18л. МЕНЮ '!I88</f>
        <v>54-4гн/22</v>
      </c>
      <c r="B25" s="266" t="str">
        <f>'12-18л. МЕНЮ '!B88</f>
        <v>Чай с молоком и сахаром</v>
      </c>
      <c r="C25" s="273">
        <f>'12-18л. МЕНЮ '!C88</f>
        <v>200</v>
      </c>
      <c r="D25" s="121"/>
      <c r="E25" s="168" t="str">
        <f>'12-18л. МЕНЮ '!I143</f>
        <v>193 /17</v>
      </c>
      <c r="F25" s="266" t="str">
        <f>'12-18л. МЕНЮ '!B143</f>
        <v>Биточек рисовый с морковью</v>
      </c>
      <c r="G25" s="273" t="str">
        <f>'12-18л. МЕНЮ '!C143</f>
        <v>90 / 30</v>
      </c>
      <c r="H25" s="210"/>
      <c r="L25" s="105"/>
      <c r="M25" s="105"/>
      <c r="N25" s="114"/>
      <c r="O25" s="13"/>
      <c r="P25" s="96"/>
      <c r="Q25" s="10"/>
      <c r="R25" s="10"/>
      <c r="S25" s="10"/>
      <c r="T25" s="104"/>
      <c r="U25" s="105"/>
      <c r="V25" s="105"/>
      <c r="W25" s="197"/>
      <c r="X25" s="105"/>
      <c r="Y25" s="197"/>
      <c r="Z25" s="105"/>
      <c r="AA25" s="105"/>
      <c r="AB25" s="105"/>
      <c r="AC25" s="105"/>
      <c r="AD25" s="197"/>
      <c r="AE25" s="197"/>
      <c r="AF25" s="197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</row>
    <row r="26" spans="1:88" ht="17.25" customHeight="1">
      <c r="A26" s="202" t="str">
        <f>'12-18л. МЕНЮ '!I89</f>
        <v>3 / 17</v>
      </c>
      <c r="B26" s="266" t="str">
        <f>'12-18л. МЕНЮ '!B89</f>
        <v>Бутерброд с сыром</v>
      </c>
      <c r="C26" s="273" t="str">
        <f>'12-18л. МЕНЮ '!C89</f>
        <v>15 / 5 /20</v>
      </c>
      <c r="D26" s="121"/>
      <c r="E26" s="964" t="str">
        <f>'12-18л. МЕНЮ '!I144</f>
        <v>Пром.пр.</v>
      </c>
      <c r="F26" s="266" t="str">
        <f>'12-18л. МЕНЮ '!B144</f>
        <v>Хлеб  ржаной</v>
      </c>
      <c r="G26" s="273">
        <f>'12-18л. МЕНЮ '!C144</f>
        <v>40</v>
      </c>
      <c r="H26" s="99"/>
      <c r="L26" s="105"/>
      <c r="M26" s="105"/>
      <c r="N26" s="114"/>
      <c r="O26" s="13"/>
      <c r="P26" s="133"/>
      <c r="Q26" s="10"/>
      <c r="R26" s="10"/>
      <c r="S26" s="10"/>
      <c r="T26" s="105"/>
      <c r="U26" s="105"/>
      <c r="V26" s="105"/>
      <c r="W26" s="197"/>
      <c r="X26" s="105"/>
      <c r="Y26" s="197"/>
      <c r="Z26" s="105"/>
      <c r="AA26" s="105"/>
      <c r="AB26" s="105"/>
      <c r="AC26" s="105"/>
      <c r="AD26" s="197"/>
      <c r="AE26" s="197"/>
      <c r="AF26" s="197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</row>
    <row r="27" spans="1:88" ht="14.25" customHeight="1" thickBot="1">
      <c r="A27" s="202" t="str">
        <f>'12-18л. МЕНЮ '!I90</f>
        <v>82 / 21</v>
      </c>
      <c r="B27" s="266" t="str">
        <f>'12-18л. МЕНЮ '!B90</f>
        <v>Плоды свежие ( банан)</v>
      </c>
      <c r="C27" s="273">
        <f>'12-18л. МЕНЮ '!C90</f>
        <v>110</v>
      </c>
      <c r="D27" s="96"/>
      <c r="E27" s="1862" t="s">
        <v>312</v>
      </c>
      <c r="F27" s="839"/>
      <c r="G27" s="1860">
        <f>'12-18л. МЕНЮ '!C145</f>
        <v>360</v>
      </c>
      <c r="H27" s="99"/>
      <c r="L27" s="105"/>
      <c r="M27" s="105"/>
      <c r="N27" s="114"/>
      <c r="O27" s="105"/>
      <c r="P27" s="149"/>
      <c r="Q27" s="10"/>
      <c r="R27" s="10"/>
      <c r="S27" s="10"/>
      <c r="T27" s="105"/>
      <c r="U27" s="105"/>
      <c r="V27" s="105"/>
      <c r="W27" s="197"/>
      <c r="X27" s="105"/>
      <c r="Y27" s="197"/>
      <c r="Z27" s="105"/>
      <c r="AA27" s="105"/>
      <c r="AB27" s="105"/>
      <c r="AC27" s="105"/>
      <c r="AD27" s="197"/>
      <c r="AE27" s="406"/>
      <c r="AF27" s="197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</row>
    <row r="28" spans="1:88" ht="15" customHeight="1" thickBot="1">
      <c r="A28" s="1293" t="str">
        <f>'12-18л. МЕНЮ '!A91</f>
        <v>итого за полдник</v>
      </c>
      <c r="B28" s="1121"/>
      <c r="C28" s="1860">
        <f>'12-18л. МЕНЮ '!C91</f>
        <v>350</v>
      </c>
      <c r="D28" s="121"/>
      <c r="E28" s="126"/>
      <c r="F28" s="113"/>
      <c r="G28" s="105"/>
      <c r="H28" s="105"/>
      <c r="L28" s="105"/>
      <c r="M28" s="105"/>
      <c r="N28" s="114"/>
      <c r="O28" s="14"/>
      <c r="P28" s="149"/>
      <c r="Q28" s="10"/>
      <c r="R28" s="10"/>
      <c r="S28" s="10"/>
      <c r="T28" s="105"/>
      <c r="U28" s="105"/>
      <c r="V28" s="105"/>
      <c r="W28" s="197"/>
      <c r="X28" s="105"/>
      <c r="Y28" s="197"/>
      <c r="Z28" s="105"/>
      <c r="AA28" s="105"/>
      <c r="AB28" s="105"/>
      <c r="AC28" s="105"/>
      <c r="AD28" s="197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</row>
    <row r="29" spans="1:88" ht="16.5" customHeight="1" thickBot="1">
      <c r="A29" s="105"/>
      <c r="B29" s="114"/>
      <c r="C29" s="105"/>
      <c r="D29" s="121"/>
      <c r="E29" s="115"/>
      <c r="F29" s="100"/>
      <c r="G29" s="97"/>
      <c r="H29" s="105"/>
      <c r="L29" s="105"/>
      <c r="M29" s="105"/>
      <c r="N29" s="114"/>
      <c r="O29" s="96"/>
      <c r="P29" s="149"/>
      <c r="Q29" s="10"/>
      <c r="R29" s="38"/>
      <c r="S29" s="10"/>
      <c r="T29" s="105"/>
      <c r="U29" s="105"/>
      <c r="V29" s="105"/>
      <c r="W29" s="197"/>
      <c r="X29" s="105"/>
      <c r="Y29" s="197"/>
      <c r="Z29" s="105"/>
      <c r="AA29" s="105"/>
      <c r="AB29" s="105"/>
      <c r="AC29" s="105"/>
      <c r="AD29" s="197"/>
      <c r="AE29" s="114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</row>
    <row r="30" spans="1:88" ht="15" customHeight="1" thickBot="1">
      <c r="A30" s="701" t="s">
        <v>357</v>
      </c>
      <c r="B30" s="1246"/>
      <c r="C30" s="697"/>
      <c r="D30" s="121"/>
      <c r="E30" s="683" t="s">
        <v>349</v>
      </c>
      <c r="F30" s="112"/>
      <c r="G30" s="242"/>
      <c r="H30" s="99"/>
      <c r="L30" s="105"/>
      <c r="M30" s="105"/>
      <c r="N30" s="114"/>
      <c r="O30" s="95"/>
      <c r="P30" s="105"/>
      <c r="Q30" s="10"/>
      <c r="R30" s="10"/>
      <c r="S30" s="10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230"/>
      <c r="AE30" s="105"/>
      <c r="AF30" s="269"/>
      <c r="AG30" s="105"/>
      <c r="AH30" s="105"/>
      <c r="AI30" s="105"/>
      <c r="AJ30" s="216"/>
      <c r="AK30" s="128"/>
      <c r="AL30" s="195"/>
      <c r="AM30" s="151"/>
      <c r="AN30" s="105"/>
      <c r="AO30" s="105"/>
      <c r="AP30" s="128"/>
      <c r="AQ30" s="105"/>
      <c r="AR30" s="105"/>
      <c r="AS30" s="100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</row>
    <row r="31" spans="1:88" ht="13.5" customHeight="1">
      <c r="A31" s="584"/>
      <c r="B31" s="394" t="s">
        <v>182</v>
      </c>
      <c r="C31" s="596"/>
      <c r="D31" s="121"/>
      <c r="E31" s="257"/>
      <c r="F31" s="370" t="s">
        <v>182</v>
      </c>
      <c r="G31" s="242"/>
      <c r="H31" s="105"/>
      <c r="L31" s="105"/>
      <c r="M31" s="105"/>
      <c r="N31" s="114"/>
      <c r="O31" s="97"/>
      <c r="P31" s="105"/>
      <c r="Q31" s="10"/>
      <c r="R31" s="10"/>
      <c r="S31" s="10"/>
      <c r="T31" s="97"/>
      <c r="U31" s="105"/>
      <c r="V31" s="105"/>
      <c r="W31" s="210"/>
      <c r="X31" s="296"/>
      <c r="Y31" s="210"/>
      <c r="Z31" s="296"/>
      <c r="AA31" s="105"/>
      <c r="AB31" s="103"/>
      <c r="AC31" s="205"/>
      <c r="AD31" s="167"/>
      <c r="AE31" s="210"/>
      <c r="AF31" s="211"/>
      <c r="AG31" s="105"/>
      <c r="AH31" s="105"/>
      <c r="AI31" s="105"/>
      <c r="AJ31" s="105"/>
      <c r="AK31" s="187"/>
      <c r="AL31" s="105"/>
      <c r="AM31" s="231"/>
      <c r="AN31" s="210"/>
      <c r="AO31" s="211"/>
      <c r="AP31" s="231"/>
      <c r="AQ31" s="210"/>
      <c r="AR31" s="211"/>
      <c r="AS31" s="231"/>
      <c r="AT31" s="210"/>
      <c r="AU31" s="211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</row>
    <row r="32" spans="1:88">
      <c r="A32" s="168" t="str">
        <f>'12-18л. МЕНЮ '!I173</f>
        <v>54-2з/22г.</v>
      </c>
      <c r="B32" s="285" t="str">
        <f>'12-18л. МЕНЮ '!B173</f>
        <v>Огурец  свежий в нарезке</v>
      </c>
      <c r="C32" s="179">
        <f>'12-18л. МЕНЮ '!C173</f>
        <v>80</v>
      </c>
      <c r="D32" s="121"/>
      <c r="E32" s="168" t="str">
        <f>'12-18л. МЕНЮ '!I226</f>
        <v>223 /17</v>
      </c>
      <c r="F32" s="285" t="str">
        <f>'12-18л. МЕНЮ '!B226</f>
        <v>Запеканка из творога с</v>
      </c>
      <c r="G32" s="1443" t="str">
        <f>'12-18л. МЕНЮ '!C226</f>
        <v>163 / 37</v>
      </c>
      <c r="H32" s="105"/>
      <c r="L32" s="105"/>
      <c r="M32" s="105"/>
      <c r="N32" s="114"/>
      <c r="O32" s="97"/>
      <c r="P32" s="127"/>
      <c r="Q32" s="10"/>
      <c r="R32" s="10"/>
      <c r="S32" s="10"/>
      <c r="T32" s="103"/>
      <c r="U32" s="105"/>
      <c r="V32" s="100"/>
      <c r="W32" s="99"/>
      <c r="X32" s="149"/>
      <c r="Y32" s="404"/>
      <c r="Z32" s="407"/>
      <c r="AA32" s="105"/>
      <c r="AB32" s="105"/>
      <c r="AC32" s="105"/>
      <c r="AD32" s="105"/>
      <c r="AE32" s="105"/>
      <c r="AF32" s="115"/>
      <c r="AG32" s="100"/>
      <c r="AH32" s="99"/>
      <c r="AI32" s="105"/>
      <c r="AJ32" s="115"/>
      <c r="AK32" s="100"/>
      <c r="AL32" s="99"/>
      <c r="AM32" s="103"/>
      <c r="AN32" s="104"/>
      <c r="AO32" s="133"/>
      <c r="AP32" s="397"/>
      <c r="AQ32" s="104"/>
      <c r="AR32" s="133"/>
      <c r="AS32" s="100"/>
      <c r="AT32" s="99"/>
      <c r="AU32" s="133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</row>
    <row r="33" spans="1:88" ht="12" customHeight="1">
      <c r="A33" s="168" t="str">
        <f>'12-18л. МЕНЮ '!I174</f>
        <v>239/17</v>
      </c>
      <c r="B33" s="285" t="str">
        <f>'12-18л. МЕНЮ '!B174</f>
        <v>Тефтели рыбные (минтай)</v>
      </c>
      <c r="C33" s="179" t="str">
        <f>'12-18л. МЕНЮ '!C174</f>
        <v>110 /10</v>
      </c>
      <c r="D33" s="121"/>
      <c r="E33" s="967"/>
      <c r="F33" s="180" t="str">
        <f>'12-18л. МЕНЮ '!B227</f>
        <v>молоком сгущённым</v>
      </c>
      <c r="G33" s="1957"/>
      <c r="H33" s="105"/>
      <c r="L33" s="105"/>
      <c r="M33" s="105"/>
      <c r="N33" s="114"/>
      <c r="O33" s="97"/>
      <c r="P33" s="127"/>
      <c r="Q33" s="10"/>
      <c r="R33" s="10"/>
      <c r="S33" s="10"/>
      <c r="T33" s="103"/>
      <c r="U33" s="105"/>
      <c r="V33" s="100"/>
      <c r="W33" s="115"/>
      <c r="X33" s="143"/>
      <c r="Y33" s="187"/>
      <c r="Z33" s="402"/>
      <c r="AA33" s="105"/>
      <c r="AB33" s="105"/>
      <c r="AC33" s="105"/>
      <c r="AD33" s="105"/>
      <c r="AE33" s="105"/>
      <c r="AF33" s="115"/>
      <c r="AG33" s="110"/>
      <c r="AH33" s="103"/>
      <c r="AI33" s="105"/>
      <c r="AJ33" s="115"/>
      <c r="AK33" s="110"/>
      <c r="AL33" s="103"/>
      <c r="AM33" s="103"/>
      <c r="AN33" s="104"/>
      <c r="AO33" s="133"/>
      <c r="AP33" s="100"/>
      <c r="AQ33" s="99"/>
      <c r="AR33" s="149"/>
      <c r="AS33" s="100"/>
      <c r="AT33" s="99"/>
      <c r="AU33" s="149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</row>
    <row r="34" spans="1:88" ht="15.75" customHeight="1">
      <c r="A34" s="582" t="str">
        <f>'12-18л. МЕНЮ '!I175</f>
        <v>128 /17</v>
      </c>
      <c r="B34" s="285" t="str">
        <f>'12-18л. МЕНЮ '!B175</f>
        <v>Картофельное пюре /</v>
      </c>
      <c r="C34" s="1939">
        <f>'12-18л. МЕНЮ '!C175</f>
        <v>110</v>
      </c>
      <c r="D34" s="121"/>
      <c r="E34" s="1940" t="str">
        <f>'12-18л. МЕНЮ '!I228</f>
        <v>54-2гн/22</v>
      </c>
      <c r="F34" s="1956" t="str">
        <f>'12-18л. МЕНЮ '!B228</f>
        <v>Чай с сахаром</v>
      </c>
      <c r="G34" s="1958">
        <f>'12-18л. МЕНЮ '!C228</f>
        <v>200</v>
      </c>
      <c r="H34" s="105"/>
      <c r="L34" s="105"/>
      <c r="M34" s="105"/>
      <c r="N34" s="114"/>
      <c r="O34" s="10"/>
      <c r="P34" s="127"/>
      <c r="Q34" s="10"/>
      <c r="R34" s="10"/>
      <c r="S34" s="10"/>
      <c r="T34" s="103"/>
      <c r="U34" s="105"/>
      <c r="V34" s="100"/>
      <c r="W34" s="99"/>
      <c r="X34" s="149"/>
      <c r="Y34" s="187"/>
      <c r="Z34" s="402"/>
      <c r="AA34" s="105"/>
      <c r="AB34" s="105"/>
      <c r="AC34" s="105"/>
      <c r="AD34" s="105"/>
      <c r="AE34" s="105"/>
      <c r="AF34" s="115"/>
      <c r="AG34" s="100"/>
      <c r="AH34" s="99"/>
      <c r="AI34" s="105"/>
      <c r="AJ34" s="115"/>
      <c r="AK34" s="100"/>
      <c r="AL34" s="99"/>
      <c r="AM34" s="103"/>
      <c r="AN34" s="104"/>
      <c r="AO34" s="133"/>
      <c r="AP34" s="103"/>
      <c r="AQ34" s="104"/>
      <c r="AR34" s="133"/>
      <c r="AS34" s="100"/>
      <c r="AT34" s="99"/>
      <c r="AU34" s="149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</row>
    <row r="35" spans="1:88">
      <c r="A35" s="1940" t="str">
        <f>'12-18л. МЕНЮ '!I176</f>
        <v>136 /17</v>
      </c>
      <c r="B35" s="180" t="str">
        <f>'12-18л. МЕНЮ '!B176</f>
        <v>/ овощи припущенные (капуста белокачанная)</v>
      </c>
      <c r="C35" s="354">
        <f>'12-18л. МЕНЮ '!C176</f>
        <v>70</v>
      </c>
      <c r="D35" s="121"/>
      <c r="E35" s="964" t="str">
        <f>'12-18л. МЕНЮ '!I229</f>
        <v>14/17</v>
      </c>
      <c r="F35" s="756" t="str">
        <f>'12-18л. МЕНЮ '!B229</f>
        <v xml:space="preserve">Масло порциями </v>
      </c>
      <c r="G35" s="1959">
        <f>'12-18л. МЕНЮ '!C229</f>
        <v>10</v>
      </c>
      <c r="H35" s="210"/>
      <c r="L35" s="105"/>
      <c r="M35" s="105"/>
      <c r="N35" s="114"/>
      <c r="O35" s="41"/>
      <c r="P35" s="127"/>
      <c r="Q35" s="10"/>
      <c r="R35" s="10"/>
      <c r="S35" s="10"/>
      <c r="T35" s="100"/>
      <c r="U35" s="105"/>
      <c r="V35" s="100"/>
      <c r="W35" s="113"/>
      <c r="X35" s="146"/>
      <c r="Y35" s="187"/>
      <c r="Z35" s="402"/>
      <c r="AA35" s="105"/>
      <c r="AB35" s="105"/>
      <c r="AC35" s="105"/>
      <c r="AD35" s="105"/>
      <c r="AE35" s="105"/>
      <c r="AF35" s="115"/>
      <c r="AG35" s="127"/>
      <c r="AH35" s="361"/>
      <c r="AI35" s="105"/>
      <c r="AJ35" s="115"/>
      <c r="AK35" s="127"/>
      <c r="AL35" s="361"/>
      <c r="AM35" s="100"/>
      <c r="AN35" s="115"/>
      <c r="AO35" s="284"/>
      <c r="AP35" s="103"/>
      <c r="AQ35" s="125"/>
      <c r="AR35" s="149"/>
      <c r="AS35" s="100"/>
      <c r="AT35" s="99"/>
      <c r="AU35" s="149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</row>
    <row r="36" spans="1:88" ht="13.5" customHeight="1">
      <c r="A36" s="967" t="str">
        <f>'12-18л. МЕНЮ '!I177</f>
        <v>ТТК /352/17</v>
      </c>
      <c r="B36" s="180" t="str">
        <f>'12-18л. МЕНЮ '!B177</f>
        <v>Кисель из яблок</v>
      </c>
      <c r="C36" s="705">
        <f>'12-18л. МЕНЮ '!C177</f>
        <v>200</v>
      </c>
      <c r="D36" s="121"/>
      <c r="E36" s="964" t="str">
        <f>'12-18л. МЕНЮ '!I230</f>
        <v>Пром.пр.</v>
      </c>
      <c r="F36" s="756" t="str">
        <f>'12-18л. МЕНЮ '!B230</f>
        <v>Хлеб пшеничный</v>
      </c>
      <c r="G36" s="1959">
        <f>'12-18л. МЕНЮ '!C230</f>
        <v>40</v>
      </c>
      <c r="H36" s="104"/>
      <c r="L36" s="105"/>
      <c r="M36" s="105"/>
      <c r="N36" s="114"/>
      <c r="O36" s="13"/>
      <c r="P36" s="127"/>
      <c r="Q36" s="10"/>
      <c r="R36" s="10"/>
      <c r="S36" s="10"/>
      <c r="T36" s="100"/>
      <c r="U36" s="105"/>
      <c r="V36" s="100"/>
      <c r="W36" s="99"/>
      <c r="X36" s="149"/>
      <c r="Y36" s="187"/>
      <c r="Z36" s="402"/>
      <c r="AA36" s="105"/>
      <c r="AB36" s="105"/>
      <c r="AC36" s="105"/>
      <c r="AD36" s="105"/>
      <c r="AE36" s="105"/>
      <c r="AF36" s="115"/>
      <c r="AG36" s="100"/>
      <c r="AH36" s="97"/>
      <c r="AI36" s="105"/>
      <c r="AJ36" s="115"/>
      <c r="AK36" s="100"/>
      <c r="AL36" s="97"/>
      <c r="AM36" s="128"/>
      <c r="AN36" s="121"/>
      <c r="AO36" s="522"/>
      <c r="AP36" s="103"/>
      <c r="AQ36" s="104"/>
      <c r="AR36" s="147"/>
      <c r="AS36" s="100"/>
      <c r="AT36" s="99"/>
      <c r="AU36" s="149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</row>
    <row r="37" spans="1:88" ht="12.75" customHeight="1">
      <c r="A37" s="202" t="str">
        <f>'12-18л. МЕНЮ '!I178</f>
        <v>Пром.пр.</v>
      </c>
      <c r="B37" s="266" t="str">
        <f>'12-18л. МЕНЮ '!B178</f>
        <v>Хлеб пшеничный</v>
      </c>
      <c r="C37" s="254">
        <f>'12-18л. МЕНЮ '!C178</f>
        <v>40</v>
      </c>
      <c r="D37" s="121"/>
      <c r="E37" s="964" t="str">
        <f>'12-18л. МЕНЮ '!I231</f>
        <v>82 / 21</v>
      </c>
      <c r="F37" s="266" t="str">
        <f>'12-18л. МЕНЮ '!B231</f>
        <v>Плоды свежие ( яблоко )</v>
      </c>
      <c r="G37" s="1959">
        <f>'12-18л. МЕНЮ '!C231</f>
        <v>100</v>
      </c>
      <c r="H37" s="99"/>
      <c r="L37" s="105"/>
      <c r="M37" s="105"/>
      <c r="N37" s="114"/>
      <c r="O37" s="10"/>
      <c r="P37" s="100"/>
      <c r="Q37" s="10"/>
      <c r="R37" s="10"/>
      <c r="S37" s="10"/>
      <c r="T37" s="100"/>
      <c r="U37" s="105"/>
      <c r="V37" s="100"/>
      <c r="W37" s="115"/>
      <c r="X37" s="149"/>
      <c r="Y37" s="187"/>
      <c r="Z37" s="402"/>
      <c r="AA37" s="105"/>
      <c r="AB37" s="105"/>
      <c r="AC37" s="105"/>
      <c r="AD37" s="105"/>
      <c r="AE37" s="408"/>
      <c r="AF37" s="115"/>
      <c r="AG37" s="100"/>
      <c r="AH37" s="97"/>
      <c r="AI37" s="105"/>
      <c r="AJ37" s="115"/>
      <c r="AK37" s="100"/>
      <c r="AL37" s="97"/>
      <c r="AM37" s="100"/>
      <c r="AN37" s="104"/>
      <c r="AO37" s="133"/>
      <c r="AP37" s="103"/>
      <c r="AQ37" s="104"/>
      <c r="AR37" s="147"/>
      <c r="AS37" s="100"/>
      <c r="AT37" s="115"/>
      <c r="AU37" s="149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</row>
    <row r="38" spans="1:88" ht="12.75" customHeight="1" thickBot="1">
      <c r="A38" s="168" t="str">
        <f>'12-18л. МЕНЮ '!I179</f>
        <v>Пром.пр.</v>
      </c>
      <c r="B38" s="285" t="str">
        <f>'12-18л. МЕНЮ '!B179</f>
        <v>Хлеб ржаной</v>
      </c>
      <c r="C38" s="179">
        <f>'12-18л. МЕНЮ '!C179</f>
        <v>40</v>
      </c>
      <c r="D38" s="121"/>
      <c r="E38" s="1862" t="s">
        <v>251</v>
      </c>
      <c r="F38" s="966"/>
      <c r="G38" s="1960">
        <f>'12-18л. МЕНЮ '!C232</f>
        <v>550</v>
      </c>
      <c r="H38" s="99"/>
      <c r="L38" s="105"/>
      <c r="M38" s="105"/>
      <c r="N38" s="114"/>
      <c r="O38" s="42"/>
      <c r="P38" s="127"/>
      <c r="Q38" s="10"/>
      <c r="R38" s="10"/>
      <c r="S38" s="10"/>
      <c r="T38" s="100"/>
      <c r="U38" s="105"/>
      <c r="V38" s="100"/>
      <c r="W38" s="99"/>
      <c r="X38" s="149"/>
      <c r="Y38" s="187"/>
      <c r="Z38" s="402"/>
      <c r="AA38" s="105"/>
      <c r="AB38" s="105"/>
      <c r="AC38" s="105"/>
      <c r="AD38" s="105"/>
      <c r="AE38" s="397"/>
      <c r="AF38" s="104"/>
      <c r="AG38" s="163"/>
      <c r="AH38" s="105"/>
      <c r="AI38" s="105"/>
      <c r="AJ38" s="156"/>
      <c r="AK38" s="100"/>
      <c r="AL38" s="97"/>
      <c r="AM38" s="105"/>
      <c r="AN38" s="105"/>
      <c r="AO38" s="105"/>
      <c r="AP38" s="103"/>
      <c r="AQ38" s="104"/>
      <c r="AR38" s="147"/>
      <c r="AS38" s="14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</row>
    <row r="39" spans="1:88" ht="15" thickBot="1">
      <c r="A39" s="1932" t="s">
        <v>251</v>
      </c>
      <c r="B39" s="1933"/>
      <c r="C39" s="1859">
        <f>'12-18л. МЕНЮ '!C180</f>
        <v>660</v>
      </c>
      <c r="D39" s="121"/>
      <c r="E39" s="605"/>
      <c r="F39" s="370" t="s">
        <v>142</v>
      </c>
      <c r="G39" s="242"/>
      <c r="H39" s="99"/>
      <c r="L39" s="105"/>
      <c r="M39" s="105"/>
      <c r="N39" s="114"/>
      <c r="O39" s="13"/>
      <c r="P39" s="127"/>
      <c r="Q39" s="10"/>
      <c r="R39" s="10"/>
      <c r="S39" s="10"/>
      <c r="T39" s="100"/>
      <c r="U39" s="105"/>
      <c r="V39" s="100"/>
      <c r="W39" s="99"/>
      <c r="X39" s="149"/>
      <c r="Y39" s="187"/>
      <c r="Z39" s="402"/>
      <c r="AA39" s="105"/>
      <c r="AB39" s="105"/>
      <c r="AC39" s="105"/>
      <c r="AD39" s="105"/>
      <c r="AE39" s="105"/>
      <c r="AF39" s="105"/>
      <c r="AG39" s="105"/>
      <c r="AH39" s="105"/>
      <c r="AI39" s="127"/>
      <c r="AJ39" s="105"/>
      <c r="AK39" s="114"/>
      <c r="AL39" s="105"/>
      <c r="AM39" s="192"/>
      <c r="AN39" s="105"/>
      <c r="AO39" s="105"/>
      <c r="AP39" s="100"/>
      <c r="AQ39" s="99"/>
      <c r="AR39" s="149"/>
      <c r="AS39" s="231"/>
      <c r="AT39" s="210"/>
      <c r="AU39" s="211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</row>
    <row r="40" spans="1:88" ht="15.6">
      <c r="A40" s="605"/>
      <c r="B40" s="961" t="s">
        <v>142</v>
      </c>
      <c r="C40" s="242"/>
      <c r="D40" s="121"/>
      <c r="E40" s="1856" t="str">
        <f>'12-18л. МЕНЮ '!I236</f>
        <v>54-2з/22г.</v>
      </c>
      <c r="F40" s="285" t="str">
        <f>'12-18л. МЕНЮ '!B236</f>
        <v>Огурец  свежий в нарезке</v>
      </c>
      <c r="G40" s="254">
        <f>'12-18л. МЕНЮ '!C236</f>
        <v>80</v>
      </c>
      <c r="H40" s="105"/>
      <c r="L40" s="105"/>
      <c r="M40" s="105"/>
      <c r="N40" s="114"/>
      <c r="O40" s="13"/>
      <c r="P40" s="220"/>
      <c r="Q40" s="10"/>
      <c r="R40" s="10"/>
      <c r="S40" s="10"/>
      <c r="T40" s="100"/>
      <c r="U40" s="105"/>
      <c r="V40" s="106"/>
      <c r="W40" s="197"/>
      <c r="X40" s="403"/>
      <c r="Y40" s="404"/>
      <c r="Z40" s="402"/>
      <c r="AA40" s="105"/>
      <c r="AB40" s="105"/>
      <c r="AC40" s="105"/>
      <c r="AD40" s="105"/>
      <c r="AE40" s="105"/>
      <c r="AF40" s="105"/>
      <c r="AG40" s="105"/>
      <c r="AH40" s="105"/>
      <c r="AI40" s="127"/>
      <c r="AJ40" s="126"/>
      <c r="AK40" s="187"/>
      <c r="AL40" s="105"/>
      <c r="AM40" s="231"/>
      <c r="AN40" s="210"/>
      <c r="AO40" s="211"/>
      <c r="AP40" s="105"/>
      <c r="AQ40" s="105"/>
      <c r="AR40" s="105"/>
      <c r="AS40" s="100"/>
      <c r="AT40" s="99"/>
      <c r="AU40" s="149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</row>
    <row r="41" spans="1:88" ht="13.5" customHeight="1">
      <c r="A41" s="1856" t="str">
        <f>'12-18л. МЕНЮ '!I184</f>
        <v>54-15з/22</v>
      </c>
      <c r="B41" s="276" t="str">
        <f>'12-18л. МЕНЮ '!B184</f>
        <v>Икра свекольная</v>
      </c>
      <c r="C41" s="1262">
        <f>'12-18л. МЕНЮ '!C184</f>
        <v>80</v>
      </c>
      <c r="D41" s="121"/>
      <c r="E41" s="1856" t="str">
        <f>'12-18л. МЕНЮ '!I237</f>
        <v>ТТК /102 /17</v>
      </c>
      <c r="F41" s="285" t="str">
        <f>'12-18л. МЕНЮ '!B237</f>
        <v>Суп  картофельный с горохом</v>
      </c>
      <c r="G41" s="254">
        <f>'12-18л. МЕНЮ '!C237</f>
        <v>250</v>
      </c>
      <c r="H41" s="210"/>
      <c r="L41" s="105"/>
      <c r="M41" s="105"/>
      <c r="N41" s="114"/>
      <c r="O41" s="99"/>
      <c r="P41" s="127"/>
      <c r="Q41" s="10"/>
      <c r="R41" s="10"/>
      <c r="S41" s="10"/>
      <c r="T41" s="100"/>
      <c r="U41" s="105"/>
      <c r="V41" s="100"/>
      <c r="W41" s="197"/>
      <c r="X41" s="403"/>
      <c r="Y41" s="187"/>
      <c r="Z41" s="402"/>
      <c r="AA41" s="105"/>
      <c r="AB41" s="105"/>
      <c r="AC41" s="105"/>
      <c r="AD41" s="105"/>
      <c r="AE41" s="105"/>
      <c r="AF41" s="105"/>
      <c r="AG41" s="105"/>
      <c r="AH41" s="105"/>
      <c r="AI41" s="127"/>
      <c r="AJ41" s="397"/>
      <c r="AK41" s="100"/>
      <c r="AL41" s="361"/>
      <c r="AM41" s="100"/>
      <c r="AN41" s="99"/>
      <c r="AO41" s="149"/>
      <c r="AP41" s="145"/>
      <c r="AQ41" s="105"/>
      <c r="AR41" s="105"/>
      <c r="AS41" s="100"/>
      <c r="AT41" s="99"/>
      <c r="AU41" s="149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</row>
    <row r="42" spans="1:88" ht="14.25" customHeight="1">
      <c r="A42" s="1856" t="str">
        <f>'12-18л. МЕНЮ '!I185</f>
        <v>ТТК/99/17</v>
      </c>
      <c r="B42" s="276" t="str">
        <f>'12-18л. МЕНЮ '!B185</f>
        <v xml:space="preserve">Суп из овощей </v>
      </c>
      <c r="C42" s="1262">
        <f>'12-18л. МЕНЮ '!C185</f>
        <v>250</v>
      </c>
      <c r="D42" s="121"/>
      <c r="E42" s="1856" t="str">
        <f>'12-18л. МЕНЮ '!I238</f>
        <v>258/17</v>
      </c>
      <c r="F42" s="285" t="str">
        <f>'12-18л. МЕНЮ '!B238</f>
        <v>Мясо духовое</v>
      </c>
      <c r="G42" s="254">
        <f>'12-18л. МЕНЮ '!C238</f>
        <v>200</v>
      </c>
      <c r="H42" s="99"/>
      <c r="L42" s="105"/>
      <c r="M42" s="105"/>
      <c r="N42" s="114"/>
      <c r="O42" s="99"/>
      <c r="P42" s="217"/>
      <c r="Q42" s="10"/>
      <c r="R42" s="10"/>
      <c r="S42" s="10"/>
      <c r="T42" s="100"/>
      <c r="U42" s="105"/>
      <c r="V42" s="106"/>
      <c r="W42" s="197"/>
      <c r="X42" s="403"/>
      <c r="Y42" s="187"/>
      <c r="Z42" s="402"/>
      <c r="AA42" s="105"/>
      <c r="AB42" s="105"/>
      <c r="AC42" s="105"/>
      <c r="AD42" s="105"/>
      <c r="AE42" s="105"/>
      <c r="AF42" s="105"/>
      <c r="AG42" s="105"/>
      <c r="AH42" s="105"/>
      <c r="AI42" s="127"/>
      <c r="AJ42" s="118"/>
      <c r="AK42" s="100"/>
      <c r="AL42" s="97"/>
      <c r="AM42" s="100"/>
      <c r="AN42" s="99"/>
      <c r="AO42" s="149"/>
      <c r="AP42" s="167"/>
      <c r="AQ42" s="210"/>
      <c r="AR42" s="211"/>
      <c r="AS42" s="100"/>
      <c r="AT42" s="99"/>
      <c r="AU42" s="149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</row>
    <row r="43" spans="1:88" ht="15" customHeight="1">
      <c r="A43" s="1856" t="str">
        <f>'12-18л. МЕНЮ '!I186</f>
        <v>256 /17</v>
      </c>
      <c r="B43" s="276" t="str">
        <f>'12-18л. МЕНЮ '!B186</f>
        <v>Мясо тушёное</v>
      </c>
      <c r="C43" s="1262" t="str">
        <f>'12-18л. МЕНЮ '!C186</f>
        <v>50 / 50</v>
      </c>
      <c r="D43" s="121"/>
      <c r="E43" s="1856" t="str">
        <f>'12-18л. МЕНЮ '!I239</f>
        <v>ТТК/502/21</v>
      </c>
      <c r="F43" s="285" t="str">
        <f>'12-18л. МЕНЮ '!B239</f>
        <v>Какао с молоком и витаминами</v>
      </c>
      <c r="G43" s="254">
        <f>'12-18л. МЕНЮ '!C239</f>
        <v>200</v>
      </c>
      <c r="H43" s="99"/>
      <c r="L43" s="105"/>
      <c r="M43" s="105"/>
      <c r="N43" s="114"/>
      <c r="O43" s="227"/>
      <c r="P43" s="399"/>
      <c r="Q43" s="10"/>
      <c r="R43" s="10"/>
      <c r="S43" s="10"/>
      <c r="T43" s="128"/>
      <c r="U43" s="105"/>
      <c r="V43" s="100"/>
      <c r="W43" s="197"/>
      <c r="X43" s="403"/>
      <c r="Y43" s="187"/>
      <c r="Z43" s="402"/>
      <c r="AA43" s="105"/>
      <c r="AB43" s="105"/>
      <c r="AC43" s="105"/>
      <c r="AD43" s="105"/>
      <c r="AE43" s="105"/>
      <c r="AF43" s="105"/>
      <c r="AG43" s="105"/>
      <c r="AH43" s="105"/>
      <c r="AI43" s="127"/>
      <c r="AJ43" s="118"/>
      <c r="AK43" s="100"/>
      <c r="AL43" s="97"/>
      <c r="AM43" s="110"/>
      <c r="AN43" s="113"/>
      <c r="AO43" s="146"/>
      <c r="AP43" s="100"/>
      <c r="AQ43" s="113"/>
      <c r="AR43" s="146"/>
      <c r="AS43" s="100"/>
      <c r="AT43" s="99"/>
      <c r="AU43" s="149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</row>
    <row r="44" spans="1:88" ht="14.25" customHeight="1">
      <c r="A44" s="1856" t="str">
        <f>'12-18л. МЕНЮ '!I187</f>
        <v>303 /17</v>
      </c>
      <c r="B44" s="276" t="str">
        <f>'12-18л. МЕНЮ '!B187</f>
        <v>каша вязкая ( ячневая )</v>
      </c>
      <c r="C44" s="1262">
        <f>'12-18л. МЕНЮ '!C187</f>
        <v>180</v>
      </c>
      <c r="D44" s="121"/>
      <c r="E44" s="1856" t="str">
        <f>'12-18л. МЕНЮ '!I240</f>
        <v>54-1з/22г.</v>
      </c>
      <c r="F44" s="285" t="str">
        <f>'12-18л. МЕНЮ '!B240</f>
        <v>Сыр твёрдых сортов в нарезке</v>
      </c>
      <c r="G44" s="254">
        <f>'12-18л. МЕНЮ '!C240</f>
        <v>30</v>
      </c>
      <c r="H44" s="113"/>
      <c r="L44" s="105"/>
      <c r="M44" s="105"/>
      <c r="N44" s="114"/>
      <c r="O44" s="227"/>
      <c r="P44" s="127"/>
      <c r="Q44" s="10"/>
      <c r="R44" s="10"/>
      <c r="S44" s="10"/>
      <c r="T44" s="105"/>
      <c r="U44" s="105"/>
      <c r="V44" s="106"/>
      <c r="W44" s="197"/>
      <c r="X44" s="403"/>
      <c r="Y44" s="187"/>
      <c r="Z44" s="402"/>
      <c r="AA44" s="105"/>
      <c r="AB44" s="105"/>
      <c r="AC44" s="105"/>
      <c r="AD44" s="105"/>
      <c r="AE44" s="105"/>
      <c r="AF44" s="105"/>
      <c r="AG44" s="105"/>
      <c r="AH44" s="105"/>
      <c r="AI44" s="127"/>
      <c r="AJ44" s="105"/>
      <c r="AK44" s="113"/>
      <c r="AL44" s="105"/>
      <c r="AM44" s="100"/>
      <c r="AN44" s="99"/>
      <c r="AO44" s="149"/>
      <c r="AP44" s="100"/>
      <c r="AQ44" s="113"/>
      <c r="AR44" s="146"/>
      <c r="AS44" s="128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</row>
    <row r="45" spans="1:88" ht="13.5" customHeight="1">
      <c r="A45" s="1856" t="str">
        <f>'12-18л. МЕНЮ '!I188</f>
        <v>54-13хн/22</v>
      </c>
      <c r="B45" s="276" t="str">
        <f>'12-18л. МЕНЮ '!B188</f>
        <v>Напиток  из шиповника</v>
      </c>
      <c r="C45" s="1262">
        <f>'12-18л. МЕНЮ '!C188</f>
        <v>200</v>
      </c>
      <c r="D45" s="121"/>
      <c r="E45" s="1856" t="str">
        <f>'12-18л. МЕНЮ '!I241</f>
        <v>Пром.пр.</v>
      </c>
      <c r="F45" s="285" t="str">
        <f>'12-18л. МЕНЮ '!B241</f>
        <v>Хлеб пшеничный</v>
      </c>
      <c r="G45" s="254">
        <f>'12-18л. МЕНЮ '!C241</f>
        <v>40</v>
      </c>
      <c r="H45" s="99"/>
      <c r="L45" s="105"/>
      <c r="M45" s="105"/>
      <c r="N45" s="114"/>
      <c r="O45" s="100"/>
      <c r="P45" s="127"/>
      <c r="Q45" s="10"/>
      <c r="R45" s="10"/>
      <c r="S45" s="10"/>
      <c r="T45" s="105"/>
      <c r="U45" s="105"/>
      <c r="V45" s="100"/>
      <c r="W45" s="197"/>
      <c r="X45" s="403"/>
      <c r="Y45" s="187"/>
      <c r="Z45" s="402"/>
      <c r="AA45" s="105"/>
      <c r="AB45" s="105"/>
      <c r="AC45" s="105"/>
      <c r="AD45" s="105"/>
      <c r="AE45" s="105"/>
      <c r="AF45" s="105"/>
      <c r="AG45" s="105"/>
      <c r="AH45" s="105"/>
      <c r="AI45" s="127"/>
      <c r="AJ45" s="115"/>
      <c r="AK45" s="100"/>
      <c r="AL45" s="96"/>
      <c r="AM45" s="110"/>
      <c r="AN45" s="115"/>
      <c r="AO45" s="149"/>
      <c r="AP45" s="100"/>
      <c r="AQ45" s="113"/>
      <c r="AR45" s="146"/>
      <c r="AS45" s="231"/>
      <c r="AT45" s="210"/>
      <c r="AU45" s="211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</row>
    <row r="46" spans="1:88" ht="15.6">
      <c r="A46" s="1856" t="str">
        <f>'12-18л. МЕНЮ '!I189</f>
        <v>Пром.пр.</v>
      </c>
      <c r="B46" s="276" t="str">
        <f>'12-18л. МЕНЮ '!B189</f>
        <v>Хлеб пшеничный</v>
      </c>
      <c r="C46" s="1262">
        <f>'12-18л. МЕНЮ '!C189</f>
        <v>60</v>
      </c>
      <c r="D46" s="121"/>
      <c r="E46" s="1856" t="str">
        <f>'12-18л. МЕНЮ '!I242</f>
        <v>Пром.пр.</v>
      </c>
      <c r="F46" s="285" t="str">
        <f>'12-18л. МЕНЮ '!B242</f>
        <v>Хлеб ржаной</v>
      </c>
      <c r="G46" s="254">
        <f>'12-18л. МЕНЮ '!C242</f>
        <v>40</v>
      </c>
      <c r="H46" s="115"/>
      <c r="L46" s="105"/>
      <c r="M46" s="105"/>
      <c r="N46" s="114"/>
      <c r="O46" s="103"/>
      <c r="P46" s="127"/>
      <c r="Q46" s="10"/>
      <c r="R46" s="10"/>
      <c r="S46" s="10"/>
      <c r="T46" s="105"/>
      <c r="U46" s="105"/>
      <c r="V46" s="103"/>
      <c r="W46" s="197"/>
      <c r="X46" s="403"/>
      <c r="Y46" s="187"/>
      <c r="Z46" s="402"/>
      <c r="AA46" s="105"/>
      <c r="AB46" s="105"/>
      <c r="AC46" s="105"/>
      <c r="AD46" s="105"/>
      <c r="AE46" s="105"/>
      <c r="AF46" s="105"/>
      <c r="AG46" s="105"/>
      <c r="AH46" s="105"/>
      <c r="AI46" s="127"/>
      <c r="AJ46" s="118"/>
      <c r="AK46" s="100"/>
      <c r="AL46" s="97"/>
      <c r="AM46" s="100"/>
      <c r="AN46" s="99"/>
      <c r="AO46" s="149"/>
      <c r="AP46" s="100"/>
      <c r="AQ46" s="113"/>
      <c r="AR46" s="146"/>
      <c r="AS46" s="100"/>
      <c r="AT46" s="115"/>
      <c r="AU46" s="284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</row>
    <row r="47" spans="1:88" ht="14.25" customHeight="1" thickBot="1">
      <c r="A47" s="1856" t="str">
        <f>'12-18л. МЕНЮ '!I190</f>
        <v>Пром.пр.</v>
      </c>
      <c r="B47" s="276" t="str">
        <f>'12-18л. МЕНЮ '!B190</f>
        <v>Хлеб ржаной</v>
      </c>
      <c r="C47" s="1262">
        <f>'12-18л. МЕНЮ '!C190</f>
        <v>40</v>
      </c>
      <c r="D47" s="121"/>
      <c r="E47" s="1906" t="s">
        <v>239</v>
      </c>
      <c r="F47" s="839"/>
      <c r="G47" s="1859">
        <f>'12-18л. МЕНЮ '!C243</f>
        <v>840</v>
      </c>
      <c r="H47" s="99"/>
      <c r="L47" s="105"/>
      <c r="M47" s="105"/>
      <c r="N47" s="114"/>
      <c r="O47" s="100"/>
      <c r="P47" s="105"/>
      <c r="Q47" s="10"/>
      <c r="R47" s="10"/>
      <c r="S47" s="10"/>
      <c r="T47" s="105"/>
      <c r="U47" s="105"/>
      <c r="V47" s="103"/>
      <c r="W47" s="197"/>
      <c r="X47" s="403"/>
      <c r="Y47" s="187"/>
      <c r="Z47" s="402"/>
      <c r="AA47" s="105"/>
      <c r="AB47" s="105"/>
      <c r="AC47" s="105"/>
      <c r="AD47" s="105"/>
      <c r="AE47" s="105"/>
      <c r="AF47" s="105"/>
      <c r="AG47" s="105"/>
      <c r="AH47" s="105"/>
      <c r="AI47" s="127"/>
      <c r="AJ47" s="118"/>
      <c r="AK47" s="100"/>
      <c r="AL47" s="97"/>
      <c r="AM47" s="100"/>
      <c r="AN47" s="99"/>
      <c r="AO47" s="149"/>
      <c r="AP47" s="106"/>
      <c r="AQ47" s="107"/>
      <c r="AR47" s="147"/>
      <c r="AS47" s="103"/>
      <c r="AT47" s="99"/>
      <c r="AU47" s="143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</row>
    <row r="48" spans="1:88" ht="15" customHeight="1">
      <c r="A48" s="1856" t="str">
        <f>'12-18л. МЕНЮ '!I191</f>
        <v>82 / 21</v>
      </c>
      <c r="B48" s="276" t="str">
        <f>'12-18л. МЕНЮ '!B191</f>
        <v>Плоды свежие (яблоко)</v>
      </c>
      <c r="C48" s="1262">
        <f>'12-18л. МЕНЮ '!C191</f>
        <v>110</v>
      </c>
      <c r="D48" s="121"/>
      <c r="E48" s="605"/>
      <c r="F48" s="370" t="s">
        <v>287</v>
      </c>
      <c r="G48" s="1203"/>
      <c r="H48" s="99"/>
      <c r="L48" s="105"/>
      <c r="M48" s="105"/>
      <c r="N48" s="114"/>
      <c r="O48" s="226"/>
      <c r="P48" s="105"/>
      <c r="Q48" s="10"/>
      <c r="R48" s="10"/>
      <c r="S48" s="10"/>
      <c r="T48" s="105"/>
      <c r="U48" s="105"/>
      <c r="V48" s="103"/>
      <c r="W48" s="197"/>
      <c r="X48" s="403"/>
      <c r="Y48" s="187"/>
      <c r="Z48" s="402"/>
      <c r="AA48" s="105"/>
      <c r="AB48" s="105"/>
      <c r="AC48" s="105"/>
      <c r="AD48" s="105"/>
      <c r="AE48" s="105"/>
      <c r="AF48" s="105"/>
      <c r="AG48" s="105"/>
      <c r="AH48" s="105"/>
      <c r="AI48" s="127"/>
      <c r="AJ48" s="105"/>
      <c r="AK48" s="114"/>
      <c r="AL48" s="105"/>
      <c r="AM48" s="100"/>
      <c r="AN48" s="99"/>
      <c r="AO48" s="149"/>
      <c r="AP48" s="106"/>
      <c r="AQ48" s="109"/>
      <c r="AR48" s="212"/>
      <c r="AS48" s="100"/>
      <c r="AT48" s="99"/>
      <c r="AU48" s="143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</row>
    <row r="49" spans="1:88" ht="14.25" customHeight="1" thickBot="1">
      <c r="A49" s="1862" t="s">
        <v>239</v>
      </c>
      <c r="B49" s="839"/>
      <c r="C49" s="1934">
        <f>'12-18л. МЕНЮ '!C192</f>
        <v>1020</v>
      </c>
      <c r="D49" s="121"/>
      <c r="E49" s="1961" t="str">
        <f>'12-18л. МЕНЮ '!I247</f>
        <v>54-3гн/22</v>
      </c>
      <c r="F49" s="271" t="str">
        <f>'12-18л. МЕНЮ '!B247</f>
        <v>Чай без сахара</v>
      </c>
      <c r="G49" s="976">
        <f>'12-18л. МЕНЮ '!C247</f>
        <v>200</v>
      </c>
      <c r="H49" s="99"/>
      <c r="L49" s="105"/>
      <c r="M49" s="105"/>
      <c r="N49" s="114"/>
      <c r="O49" s="141"/>
      <c r="P49" s="105"/>
      <c r="Q49" s="10"/>
      <c r="R49" s="10"/>
      <c r="S49" s="10"/>
      <c r="T49" s="100"/>
      <c r="U49" s="99"/>
      <c r="V49" s="103"/>
      <c r="W49" s="197"/>
      <c r="X49" s="403"/>
      <c r="Y49" s="187"/>
      <c r="Z49" s="402"/>
      <c r="AA49" s="105"/>
      <c r="AB49" s="105"/>
      <c r="AC49" s="105"/>
      <c r="AD49" s="105"/>
      <c r="AE49" s="105"/>
      <c r="AF49" s="105"/>
      <c r="AG49" s="105"/>
      <c r="AH49" s="105"/>
      <c r="AI49" s="127"/>
      <c r="AJ49" s="105"/>
      <c r="AK49" s="114"/>
      <c r="AL49" s="105"/>
      <c r="AM49" s="100"/>
      <c r="AN49" s="99"/>
      <c r="AO49" s="149"/>
      <c r="AP49" s="100"/>
      <c r="AQ49" s="99"/>
      <c r="AR49" s="149"/>
      <c r="AS49" s="523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</row>
    <row r="50" spans="1:88" ht="14.25" customHeight="1">
      <c r="A50" s="605"/>
      <c r="B50" s="370" t="s">
        <v>287</v>
      </c>
      <c r="C50" s="1203"/>
      <c r="D50" s="115"/>
      <c r="E50" s="1961" t="str">
        <f>'12-18л. МЕНЮ '!I248</f>
        <v>224 /17</v>
      </c>
      <c r="F50" s="1527" t="str">
        <f>'12-18л. МЕНЮ '!B248</f>
        <v xml:space="preserve">Запеканка из творога и моркови с </v>
      </c>
      <c r="G50" s="1517" t="str">
        <f>'12-18л. МЕНЮ '!C248</f>
        <v>156/ 24</v>
      </c>
      <c r="H50" s="105"/>
      <c r="L50" s="105"/>
      <c r="M50" s="105"/>
      <c r="N50" s="114"/>
      <c r="O50" s="133"/>
      <c r="P50" s="105"/>
      <c r="Q50" s="10"/>
      <c r="R50" s="10"/>
      <c r="S50" s="10"/>
      <c r="T50" s="105"/>
      <c r="U50" s="105"/>
      <c r="V50" s="103"/>
      <c r="W50" s="197"/>
      <c r="X50" s="403"/>
      <c r="Y50" s="187"/>
      <c r="Z50" s="402"/>
      <c r="AA50" s="105"/>
      <c r="AB50" s="105"/>
      <c r="AC50" s="105"/>
      <c r="AD50" s="105"/>
      <c r="AE50" s="105"/>
      <c r="AF50" s="105"/>
      <c r="AG50" s="105"/>
      <c r="AH50" s="105"/>
      <c r="AI50" s="127"/>
      <c r="AJ50" s="105"/>
      <c r="AK50" s="114"/>
      <c r="AL50" s="105"/>
      <c r="AM50" s="100"/>
      <c r="AN50" s="115"/>
      <c r="AO50" s="143"/>
      <c r="AP50" s="105"/>
      <c r="AQ50" s="105"/>
      <c r="AR50" s="105"/>
      <c r="AS50" s="196"/>
      <c r="AT50" s="196"/>
      <c r="AU50" s="133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</row>
    <row r="51" spans="1:88">
      <c r="A51" s="260" t="str">
        <f>'12-18л. МЕНЮ '!I196</f>
        <v>54-46гн/22</v>
      </c>
      <c r="B51" s="271" t="str">
        <f>'12-18л. МЕНЮ '!B196</f>
        <v>Чай фруктовый</v>
      </c>
      <c r="C51" s="274">
        <f>'12-18л. МЕНЮ '!C196</f>
        <v>200</v>
      </c>
      <c r="D51" s="121"/>
      <c r="E51" s="550"/>
      <c r="F51" s="1962" t="str">
        <f>'12-18л. МЕНЮ '!B249</f>
        <v>молоком сгущённым</v>
      </c>
      <c r="G51" s="1964"/>
      <c r="H51" s="210"/>
      <c r="L51" s="105"/>
      <c r="M51" s="105"/>
      <c r="N51" s="114"/>
      <c r="O51" s="99"/>
      <c r="P51" s="149"/>
      <c r="Q51" s="10"/>
      <c r="R51" s="114"/>
      <c r="S51" s="10"/>
      <c r="T51" s="105"/>
      <c r="U51" s="105"/>
      <c r="V51" s="105"/>
      <c r="W51" s="100"/>
      <c r="X51" s="104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27"/>
      <c r="AJ51" s="105"/>
      <c r="AK51" s="114"/>
      <c r="AL51" s="105"/>
      <c r="AM51" s="100"/>
      <c r="AN51" s="113"/>
      <c r="AO51" s="146"/>
      <c r="AP51" s="290"/>
      <c r="AQ51" s="105"/>
      <c r="AR51" s="105"/>
      <c r="AS51" s="196"/>
      <c r="AT51" s="196"/>
      <c r="AU51" s="133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</row>
    <row r="52" spans="1:88" ht="13.5" customHeight="1" thickBot="1">
      <c r="A52" s="260" t="str">
        <f>'12-18л. МЕНЮ '!I197</f>
        <v>234/17</v>
      </c>
      <c r="B52" s="271" t="str">
        <f>'12-18л. МЕНЮ '!B197</f>
        <v>Котлета рыбная (минтай)</v>
      </c>
      <c r="C52" s="274">
        <f>'12-18л. МЕНЮ '!C197</f>
        <v>100</v>
      </c>
      <c r="D52" s="121"/>
      <c r="E52" s="1906" t="s">
        <v>312</v>
      </c>
      <c r="F52" s="851"/>
      <c r="G52" s="1963">
        <f>'12-18л. МЕНЮ '!C250</f>
        <v>380</v>
      </c>
      <c r="H52" s="115"/>
      <c r="L52" s="105"/>
      <c r="M52" s="105"/>
      <c r="N52" s="105"/>
      <c r="O52" s="105"/>
      <c r="P52" s="105"/>
      <c r="Q52" s="10"/>
      <c r="R52" s="114"/>
      <c r="S52" s="10"/>
      <c r="T52" s="105"/>
      <c r="U52" s="105"/>
      <c r="V52" s="105"/>
      <c r="W52" s="100"/>
      <c r="X52" s="99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27"/>
      <c r="AJ52" s="105"/>
      <c r="AK52" s="114"/>
      <c r="AL52" s="105"/>
      <c r="AM52" s="106"/>
      <c r="AN52" s="99"/>
      <c r="AO52" s="149"/>
      <c r="AP52" s="231"/>
      <c r="AQ52" s="210"/>
      <c r="AR52" s="211"/>
      <c r="AS52" s="104"/>
      <c r="AT52" s="235"/>
      <c r="AU52" s="133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</row>
    <row r="53" spans="1:88" ht="13.5" customHeight="1">
      <c r="A53" s="260" t="str">
        <f>'12-18л. МЕНЮ '!I198</f>
        <v>Пром.пр.</v>
      </c>
      <c r="B53" s="271" t="str">
        <f>'12-18л. МЕНЮ '!B198</f>
        <v>Хлеб пшеничный</v>
      </c>
      <c r="C53" s="274">
        <f>'12-18л. МЕНЮ '!C198</f>
        <v>40</v>
      </c>
      <c r="D53" s="121"/>
      <c r="E53" s="10"/>
      <c r="F53" s="38"/>
      <c r="G53" s="10"/>
      <c r="H53" s="99"/>
      <c r="L53" s="105"/>
      <c r="M53" s="105"/>
      <c r="N53" s="105"/>
      <c r="O53" s="105"/>
      <c r="P53" s="105"/>
      <c r="Q53" s="10"/>
      <c r="R53" s="114"/>
      <c r="S53" s="10"/>
      <c r="T53" s="105"/>
      <c r="U53" s="105"/>
      <c r="V53" s="105"/>
      <c r="W53" s="222"/>
      <c r="X53" s="223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27"/>
      <c r="AJ53" s="105"/>
      <c r="AK53" s="114"/>
      <c r="AL53" s="105"/>
      <c r="AM53" s="100"/>
      <c r="AN53" s="115"/>
      <c r="AO53" s="149"/>
      <c r="AP53" s="100"/>
      <c r="AQ53" s="99"/>
      <c r="AR53" s="149"/>
      <c r="AS53" s="196"/>
      <c r="AT53" s="196"/>
      <c r="AU53" s="149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</row>
    <row r="54" spans="1:88" ht="15.6">
      <c r="A54" s="261" t="str">
        <f>'12-18л. МЕНЮ '!I199</f>
        <v>Пром.пр.</v>
      </c>
      <c r="B54" s="255" t="str">
        <f>'12-18л. МЕНЮ '!B199</f>
        <v xml:space="preserve">Печенье </v>
      </c>
      <c r="C54" s="272">
        <f>'12-18л. МЕНЮ '!C199</f>
        <v>15</v>
      </c>
      <c r="D54" s="121"/>
      <c r="E54" s="105"/>
      <c r="F54" s="576"/>
      <c r="H54" s="99"/>
      <c r="L54" s="105"/>
      <c r="M54" s="105"/>
      <c r="N54" s="105"/>
      <c r="O54" s="105"/>
      <c r="P54" s="105"/>
      <c r="Q54" s="10"/>
      <c r="R54" s="114"/>
      <c r="S54" s="10"/>
      <c r="T54" s="105"/>
      <c r="U54" s="105"/>
      <c r="V54" s="105"/>
      <c r="W54" s="280"/>
      <c r="X54" s="281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0"/>
      <c r="AJ54" s="105"/>
      <c r="AK54" s="114"/>
      <c r="AL54" s="105"/>
      <c r="AM54" s="100"/>
      <c r="AN54" s="99"/>
      <c r="AO54" s="149"/>
      <c r="AP54" s="100"/>
      <c r="AQ54" s="99"/>
      <c r="AR54" s="149"/>
      <c r="AS54" s="196"/>
      <c r="AT54" s="196"/>
      <c r="AU54" s="149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</row>
    <row r="55" spans="1:88" ht="14.25" customHeight="1" thickBot="1">
      <c r="A55" s="1906" t="s">
        <v>312</v>
      </c>
      <c r="B55" s="1935"/>
      <c r="C55" s="1936">
        <f>'12-18л. МЕНЮ '!C200</f>
        <v>355</v>
      </c>
      <c r="D55" s="105"/>
      <c r="E55" s="10"/>
      <c r="F55" s="10"/>
      <c r="G55" s="10"/>
      <c r="H55" s="105"/>
      <c r="L55" s="105"/>
      <c r="M55" s="105"/>
      <c r="N55" s="105"/>
      <c r="O55" s="105"/>
      <c r="P55" s="105"/>
      <c r="Q55" s="10"/>
      <c r="R55" s="38"/>
      <c r="S55" s="10"/>
      <c r="T55" s="105"/>
      <c r="U55" s="105"/>
      <c r="V55" s="105"/>
      <c r="W55" s="99"/>
      <c r="X55" s="149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0"/>
      <c r="AJ55" s="105"/>
      <c r="AK55" s="114"/>
      <c r="AL55" s="105"/>
      <c r="AM55" s="100"/>
      <c r="AN55" s="99"/>
      <c r="AO55" s="149"/>
      <c r="AP55" s="100"/>
      <c r="AQ55" s="99"/>
      <c r="AR55" s="149"/>
      <c r="AS55" s="99"/>
      <c r="AT55" s="99"/>
      <c r="AU55" s="133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</row>
    <row r="56" spans="1:88" ht="15" customHeight="1">
      <c r="A56" s="2920" t="s">
        <v>311</v>
      </c>
      <c r="B56" s="2920"/>
      <c r="C56" s="2920"/>
      <c r="D56" s="2920"/>
      <c r="E56" s="2920"/>
      <c r="F56" s="2920"/>
      <c r="G56" s="2920"/>
      <c r="H56" s="164"/>
      <c r="L56" s="105"/>
      <c r="M56" s="105"/>
      <c r="N56" s="105"/>
      <c r="O56" s="3"/>
      <c r="P56" s="127"/>
      <c r="Q56" s="3"/>
      <c r="R56" s="3"/>
      <c r="S56" s="529"/>
      <c r="T56" s="103"/>
      <c r="U56" s="105"/>
      <c r="V56" s="105"/>
      <c r="W56" s="210"/>
      <c r="X56" s="296"/>
      <c r="Y56" s="210"/>
      <c r="Z56" s="296"/>
      <c r="AA56" s="105"/>
      <c r="AB56" s="103"/>
      <c r="AC56" s="205"/>
      <c r="AD56" s="115"/>
      <c r="AE56" s="100"/>
      <c r="AF56" s="99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</row>
    <row r="57" spans="1:88" ht="16.5" customHeight="1" thickBot="1">
      <c r="A57" s="98" t="s">
        <v>440</v>
      </c>
      <c r="E57" s="73"/>
      <c r="G57" t="s">
        <v>172</v>
      </c>
      <c r="H57" s="298"/>
      <c r="L57" s="105"/>
      <c r="M57" s="105"/>
      <c r="N57" s="105"/>
      <c r="O57" s="10"/>
      <c r="P57" s="127"/>
      <c r="Q57" s="35"/>
      <c r="R57" s="7"/>
      <c r="S57" s="13"/>
      <c r="T57" s="103"/>
      <c r="U57" s="105"/>
      <c r="V57" s="105"/>
      <c r="W57" s="99"/>
      <c r="X57" s="143"/>
      <c r="Y57" s="404"/>
      <c r="Z57" s="407"/>
      <c r="AA57" s="105"/>
      <c r="AB57" s="105"/>
      <c r="AC57" s="105"/>
      <c r="AD57" s="218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</row>
    <row r="58" spans="1:88" ht="17.25" customHeight="1">
      <c r="A58" s="29" t="s">
        <v>2</v>
      </c>
      <c r="B58" s="381" t="s">
        <v>3</v>
      </c>
      <c r="C58" s="267" t="s">
        <v>4</v>
      </c>
      <c r="E58" s="29" t="s">
        <v>2</v>
      </c>
      <c r="F58" s="381" t="s">
        <v>3</v>
      </c>
      <c r="G58" s="267" t="s">
        <v>4</v>
      </c>
      <c r="H58" s="105"/>
      <c r="L58" s="105"/>
      <c r="M58" s="105"/>
      <c r="N58" s="105"/>
      <c r="O58" s="10"/>
      <c r="P58" s="127"/>
      <c r="Q58" s="35"/>
      <c r="R58" s="10"/>
      <c r="S58" s="13"/>
      <c r="T58" s="103"/>
      <c r="U58" s="105"/>
      <c r="V58" s="105"/>
      <c r="W58" s="99"/>
      <c r="X58" s="143"/>
      <c r="Y58" s="187"/>
      <c r="Z58" s="402"/>
      <c r="AA58" s="105"/>
      <c r="AB58" s="105"/>
      <c r="AC58" s="105"/>
      <c r="AD58" s="231"/>
      <c r="AE58" s="210"/>
      <c r="AF58" s="211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</row>
    <row r="59" spans="1:88" ht="15" thickBot="1">
      <c r="A59" s="277" t="s">
        <v>5</v>
      </c>
      <c r="B59" s="416" t="s">
        <v>163</v>
      </c>
      <c r="C59" s="289" t="s">
        <v>63</v>
      </c>
      <c r="D59" s="192"/>
      <c r="E59" s="277" t="s">
        <v>5</v>
      </c>
      <c r="F59" s="416" t="s">
        <v>162</v>
      </c>
      <c r="G59" s="289" t="s">
        <v>63</v>
      </c>
      <c r="H59" s="105"/>
      <c r="J59" s="416"/>
      <c r="L59" s="105"/>
      <c r="M59" s="105"/>
      <c r="N59" s="105"/>
      <c r="O59" s="13"/>
      <c r="P59" s="127"/>
      <c r="Q59" s="10"/>
      <c r="R59" s="10"/>
      <c r="S59" s="10"/>
      <c r="T59" s="100"/>
      <c r="U59" s="105"/>
      <c r="V59" s="105"/>
      <c r="W59" s="99"/>
      <c r="X59" s="143"/>
      <c r="Y59" s="187"/>
      <c r="Z59" s="402"/>
      <c r="AA59" s="105"/>
      <c r="AB59" s="105"/>
      <c r="AC59" s="105"/>
      <c r="AD59" s="100"/>
      <c r="AE59" s="99"/>
      <c r="AF59" s="143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</row>
    <row r="60" spans="1:88" ht="16.2" thickBot="1">
      <c r="A60" s="701" t="s">
        <v>359</v>
      </c>
      <c r="B60" s="112"/>
      <c r="C60" s="242"/>
      <c r="D60" s="5"/>
      <c r="E60" s="701" t="s">
        <v>363</v>
      </c>
      <c r="F60" s="112"/>
      <c r="G60" s="697"/>
      <c r="H60" s="105"/>
      <c r="L60" s="105"/>
      <c r="M60" s="105"/>
      <c r="N60" s="105"/>
      <c r="O60" s="13"/>
      <c r="P60" s="127"/>
      <c r="Q60" s="10"/>
      <c r="R60" s="10"/>
      <c r="S60" s="10"/>
      <c r="T60" s="100"/>
      <c r="U60" s="105"/>
      <c r="V60" s="105"/>
      <c r="W60" s="99"/>
      <c r="X60" s="149"/>
      <c r="Y60" s="187"/>
      <c r="Z60" s="402"/>
      <c r="AA60" s="105"/>
      <c r="AB60" s="105"/>
      <c r="AC60" s="105"/>
      <c r="AD60" s="100"/>
      <c r="AE60" s="99"/>
      <c r="AF60" s="143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</row>
    <row r="61" spans="1:88">
      <c r="A61" s="257"/>
      <c r="B61" s="370" t="s">
        <v>182</v>
      </c>
      <c r="C61" s="242"/>
      <c r="D61" s="5"/>
      <c r="E61" s="257"/>
      <c r="F61" s="370" t="s">
        <v>182</v>
      </c>
      <c r="G61" s="242"/>
      <c r="H61" s="219"/>
      <c r="L61" s="105"/>
      <c r="M61" s="105"/>
      <c r="N61" s="105"/>
      <c r="O61" s="114"/>
      <c r="P61" s="105"/>
      <c r="Q61" s="10"/>
      <c r="R61" s="10"/>
      <c r="S61" s="10"/>
      <c r="T61" s="100"/>
      <c r="U61" s="105"/>
      <c r="V61" s="105"/>
      <c r="W61" s="99"/>
      <c r="X61" s="143"/>
      <c r="Y61" s="187"/>
      <c r="Z61" s="402"/>
      <c r="AA61" s="105"/>
      <c r="AB61" s="105"/>
      <c r="AC61" s="105"/>
      <c r="AD61" s="100"/>
      <c r="AE61" s="99"/>
      <c r="AF61" s="143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</row>
    <row r="62" spans="1:88">
      <c r="A62" s="202" t="str">
        <f>'12-18л. МЕНЮ '!I279</f>
        <v>47/17</v>
      </c>
      <c r="B62" s="276" t="str">
        <f>'12-18л. МЕНЮ '!B279</f>
        <v>Салат из квашеной капусты</v>
      </c>
      <c r="C62" s="273">
        <f>'12-18л. МЕНЮ '!C279</f>
        <v>80</v>
      </c>
      <c r="D62" s="5"/>
      <c r="E62" s="2005" t="str">
        <f>'12-18л. МЕНЮ '!I335</f>
        <v>54-3з/22г.</v>
      </c>
      <c r="F62" s="285" t="str">
        <f>'12-18л. МЕНЮ '!B335</f>
        <v>Помидор  свежий  в нарезке</v>
      </c>
      <c r="G62" s="179">
        <f>'12-18л. МЕНЮ '!C335</f>
        <v>80</v>
      </c>
      <c r="H62" s="231"/>
      <c r="L62" s="105"/>
      <c r="M62" s="105"/>
      <c r="N62" s="105"/>
      <c r="O62" s="105"/>
      <c r="P62" s="110"/>
      <c r="Q62" s="10"/>
      <c r="R62" s="10"/>
      <c r="S62" s="10"/>
      <c r="T62" s="100"/>
      <c r="U62" s="105"/>
      <c r="V62" s="105"/>
      <c r="W62" s="115"/>
      <c r="X62" s="149"/>
      <c r="Y62" s="187"/>
      <c r="Z62" s="402"/>
      <c r="AA62" s="105"/>
      <c r="AB62" s="105"/>
      <c r="AC62" s="105"/>
      <c r="AD62" s="100"/>
      <c r="AE62" s="99"/>
      <c r="AF62" s="149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</row>
    <row r="63" spans="1:88">
      <c r="A63" s="202" t="str">
        <f>'12-18л. МЕНЮ '!I280</f>
        <v>ТТК/269 /17</v>
      </c>
      <c r="B63" s="276" t="str">
        <f>'12-18л. МЕНЮ '!B280</f>
        <v>Биточки  (особые )   мясные</v>
      </c>
      <c r="C63" s="273">
        <f>'12-18л. МЕНЮ '!C280</f>
        <v>100</v>
      </c>
      <c r="D63" s="5"/>
      <c r="E63" s="2005" t="str">
        <f>'12-18л. МЕНЮ '!I336</f>
        <v>ТТК /212/17</v>
      </c>
      <c r="F63" s="285" t="str">
        <f>'12-18л. МЕНЮ '!B336</f>
        <v>Омлет с птицей /</v>
      </c>
      <c r="G63" s="179">
        <f>'12-18л. МЕНЮ '!C336</f>
        <v>165</v>
      </c>
      <c r="H63" s="100"/>
      <c r="L63" s="105"/>
      <c r="M63" s="105"/>
      <c r="N63" s="105"/>
      <c r="O63" s="97"/>
      <c r="P63" s="211"/>
      <c r="Q63" s="10"/>
      <c r="R63" s="10"/>
      <c r="S63" s="10"/>
      <c r="T63" s="100"/>
      <c r="U63" s="105"/>
      <c r="V63" s="105"/>
      <c r="W63" s="99"/>
      <c r="X63" s="143"/>
      <c r="Y63" s="187"/>
      <c r="Z63" s="402"/>
      <c r="AA63" s="105"/>
      <c r="AB63" s="105"/>
      <c r="AC63" s="105"/>
      <c r="AD63" s="100"/>
      <c r="AE63" s="99"/>
      <c r="AF63" s="143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</row>
    <row r="64" spans="1:88">
      <c r="A64" s="202" t="str">
        <f>'12-18л. МЕНЮ '!I281</f>
        <v>ТТК/142/17</v>
      </c>
      <c r="B64" s="276" t="str">
        <f>'12-18л. МЕНЮ '!B281</f>
        <v>Картофель и овощи тушёные в соусе</v>
      </c>
      <c r="C64" s="273">
        <f>'12-18л. МЕНЮ '!C281</f>
        <v>180</v>
      </c>
      <c r="D64" s="5"/>
      <c r="E64" s="2006" t="str">
        <f>'12-18л. МЕНЮ '!I337</f>
        <v>136/17</v>
      </c>
      <c r="F64" s="180" t="str">
        <f>'12-18л. МЕНЮ '!B337</f>
        <v>овощи припущенные (морковь)</v>
      </c>
      <c r="G64" s="354">
        <f>'12-18л. МЕНЮ '!C337</f>
        <v>35</v>
      </c>
      <c r="H64" s="103"/>
      <c r="L64" s="105"/>
      <c r="M64" s="105"/>
      <c r="N64" s="105"/>
      <c r="O64" s="14"/>
      <c r="P64" s="149"/>
      <c r="Q64" s="10"/>
      <c r="R64" s="10"/>
      <c r="S64" s="10"/>
      <c r="T64" s="100"/>
      <c r="U64" s="105"/>
      <c r="V64" s="105"/>
      <c r="W64" s="99"/>
      <c r="X64" s="149"/>
      <c r="Y64" s="187"/>
      <c r="Z64" s="402"/>
      <c r="AA64" s="105"/>
      <c r="AB64" s="105"/>
      <c r="AC64" s="105"/>
      <c r="AD64" s="100"/>
      <c r="AE64" s="115"/>
      <c r="AF64" s="149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</row>
    <row r="65" spans="1:88">
      <c r="A65" s="202" t="str">
        <f>'12-18л. МЕНЮ '!I282</f>
        <v>389/17</v>
      </c>
      <c r="B65" s="276" t="str">
        <f>'12-18л. МЕНЮ '!B282</f>
        <v>Сок фруктовый (яблочный)</v>
      </c>
      <c r="C65" s="273">
        <f>'12-18л. МЕНЮ '!C282</f>
        <v>200</v>
      </c>
      <c r="D65" s="5"/>
      <c r="E65" s="1457" t="str">
        <f>'12-18л. МЕНЮ '!I338</f>
        <v>ТТК /379/17</v>
      </c>
      <c r="F65" s="757" t="str">
        <f>'12-18л. МЕНЮ '!B338</f>
        <v>Кофейный напиток с молоком</v>
      </c>
      <c r="G65" s="1213">
        <f>'12-18л. МЕНЮ '!C338</f>
        <v>200</v>
      </c>
      <c r="H65" s="100"/>
      <c r="L65" s="105"/>
      <c r="M65" s="105"/>
      <c r="N65" s="105"/>
      <c r="O65" s="96"/>
      <c r="P65" s="133"/>
      <c r="Q65" s="10"/>
      <c r="R65" s="10"/>
      <c r="S65" s="10"/>
      <c r="T65" s="100"/>
      <c r="U65" s="105"/>
      <c r="V65" s="105"/>
      <c r="W65" s="107"/>
      <c r="X65" s="147"/>
      <c r="Y65" s="404"/>
      <c r="Z65" s="402"/>
      <c r="AA65" s="105"/>
      <c r="AB65" s="105"/>
      <c r="AC65" s="105"/>
      <c r="AD65" s="100"/>
      <c r="AE65" s="99"/>
      <c r="AF65" s="143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</row>
    <row r="66" spans="1:88" ht="12.75" customHeight="1">
      <c r="A66" s="202" t="str">
        <f>'12-18л. МЕНЮ '!I283</f>
        <v>Пром.пр.</v>
      </c>
      <c r="B66" s="276" t="str">
        <f>'12-18л. МЕНЮ '!B283</f>
        <v>Хлеб пшеничный</v>
      </c>
      <c r="C66" s="273">
        <f>'12-18л. МЕНЮ '!C283</f>
        <v>40</v>
      </c>
      <c r="D66" s="121"/>
      <c r="E66" s="2005" t="str">
        <f>'12-18л. МЕНЮ '!I339</f>
        <v>Пром.пр.</v>
      </c>
      <c r="F66" s="285" t="str">
        <f>'12-18л. МЕНЮ '!B339</f>
        <v>Хлеб пшеничный</v>
      </c>
      <c r="G66" s="179">
        <f>'12-18л. МЕНЮ '!C339</f>
        <v>40</v>
      </c>
      <c r="H66" s="106"/>
      <c r="L66" s="105"/>
      <c r="M66" s="105"/>
      <c r="N66" s="105"/>
      <c r="O66" s="97"/>
      <c r="P66" s="149"/>
      <c r="Q66" s="10"/>
      <c r="R66" s="10"/>
      <c r="S66" s="10"/>
      <c r="T66" s="100"/>
      <c r="U66" s="105"/>
      <c r="V66" s="105"/>
      <c r="W66" s="99"/>
      <c r="X66" s="149"/>
      <c r="Y66" s="187"/>
      <c r="Z66" s="402"/>
      <c r="AA66" s="105"/>
      <c r="AB66" s="105"/>
      <c r="AC66" s="105"/>
      <c r="AD66" s="100"/>
      <c r="AE66" s="99"/>
      <c r="AF66" s="149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</row>
    <row r="67" spans="1:88" ht="12.75" customHeight="1">
      <c r="A67" s="202" t="str">
        <f>'12-18л. МЕНЮ '!I284</f>
        <v>Пром.пр.</v>
      </c>
      <c r="B67" s="276" t="str">
        <f>'12-18л. МЕНЮ '!B284</f>
        <v>Хлеб ржаной</v>
      </c>
      <c r="C67" s="273">
        <f>'12-18л. МЕНЮ '!C284</f>
        <v>20</v>
      </c>
      <c r="D67" s="121"/>
      <c r="E67" s="2005" t="str">
        <f>'12-18л. МЕНЮ '!I340</f>
        <v>Пром.пр.</v>
      </c>
      <c r="F67" s="285" t="str">
        <f>'12-18л. МЕНЮ '!B340</f>
        <v>Хлеб ржаной</v>
      </c>
      <c r="G67" s="179">
        <f>'12-18л. МЕНЮ '!C340</f>
        <v>20</v>
      </c>
      <c r="H67" s="100"/>
      <c r="L67" s="105"/>
      <c r="M67" s="105"/>
      <c r="N67" s="105"/>
      <c r="O67" s="95"/>
      <c r="P67" s="149"/>
      <c r="Q67" s="10"/>
      <c r="R67" s="10"/>
      <c r="S67" s="10"/>
      <c r="T67" s="128"/>
      <c r="U67" s="105"/>
      <c r="V67" s="105"/>
      <c r="W67" s="197"/>
      <c r="X67" s="403"/>
      <c r="Y67" s="187"/>
      <c r="Z67" s="402"/>
      <c r="AA67" s="105"/>
      <c r="AB67" s="105"/>
      <c r="AC67" s="105"/>
      <c r="AD67" s="106"/>
      <c r="AE67" s="107"/>
      <c r="AF67" s="147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</row>
    <row r="68" spans="1:88" ht="13.5" customHeight="1" thickBot="1">
      <c r="A68" s="1862" t="s">
        <v>251</v>
      </c>
      <c r="B68" s="839"/>
      <c r="C68" s="2654">
        <f>'12-18л. МЕНЮ '!C285</f>
        <v>620</v>
      </c>
      <c r="D68" s="121"/>
      <c r="E68" s="2005" t="str">
        <f>'12-18л. МЕНЮ '!I341</f>
        <v>82 / 21</v>
      </c>
      <c r="F68" s="285" t="str">
        <f>'12-18л. МЕНЮ '!B341</f>
        <v>Плоды свежие (бананы )</v>
      </c>
      <c r="G68" s="179">
        <f>'12-18л. МЕНЮ '!C341</f>
        <v>100</v>
      </c>
      <c r="H68" s="110"/>
      <c r="L68" s="105"/>
      <c r="M68" s="105"/>
      <c r="N68" s="105"/>
      <c r="O68" s="10"/>
      <c r="P68" s="105"/>
      <c r="Q68" s="10"/>
      <c r="R68" s="10"/>
      <c r="S68" s="10"/>
      <c r="T68" s="105"/>
      <c r="U68" s="105"/>
      <c r="V68" s="105"/>
      <c r="W68" s="197"/>
      <c r="X68" s="403"/>
      <c r="Y68" s="187"/>
      <c r="Z68" s="402"/>
      <c r="AA68" s="105"/>
      <c r="AB68" s="105"/>
      <c r="AC68" s="105"/>
      <c r="AD68" s="100"/>
      <c r="AE68" s="99"/>
      <c r="AF68" s="149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</row>
    <row r="69" spans="1:88" ht="16.2" thickBot="1">
      <c r="A69" s="605"/>
      <c r="B69" s="370" t="s">
        <v>142</v>
      </c>
      <c r="C69" s="242"/>
      <c r="D69" s="121"/>
      <c r="E69" s="1932" t="s">
        <v>251</v>
      </c>
      <c r="F69" s="764"/>
      <c r="G69" s="1859">
        <f>'12-18л. МЕНЮ '!C342</f>
        <v>640</v>
      </c>
      <c r="H69" s="295"/>
      <c r="L69" s="105"/>
      <c r="M69" s="105"/>
      <c r="N69" s="105"/>
      <c r="O69" s="10"/>
      <c r="P69" s="211"/>
      <c r="Q69" s="10"/>
      <c r="R69" s="10"/>
      <c r="S69" s="10"/>
      <c r="T69" s="100"/>
      <c r="U69" s="105"/>
      <c r="V69" s="105"/>
      <c r="W69" s="197"/>
      <c r="X69" s="403"/>
      <c r="Y69" s="187"/>
      <c r="Z69" s="402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</row>
    <row r="70" spans="1:88" ht="15.6">
      <c r="A70" s="1986" t="str">
        <f>'12-18л. МЕНЮ '!I289</f>
        <v>54-21з/22г.</v>
      </c>
      <c r="B70" s="266" t="str">
        <f>'12-18л. МЕНЮ '!B289</f>
        <v>Кукуруза сахарная</v>
      </c>
      <c r="C70" s="179">
        <f>'12-18л. МЕНЮ '!C289</f>
        <v>80</v>
      </c>
      <c r="D70" s="121"/>
      <c r="E70" s="605"/>
      <c r="F70" s="370" t="s">
        <v>142</v>
      </c>
      <c r="G70" s="242"/>
      <c r="H70" s="231"/>
      <c r="L70" s="105"/>
      <c r="M70" s="105"/>
      <c r="N70" s="105"/>
      <c r="O70" s="393"/>
      <c r="P70" s="133"/>
      <c r="Q70" s="10"/>
      <c r="R70" s="10"/>
      <c r="S70" s="10"/>
      <c r="T70" s="100"/>
      <c r="U70" s="105"/>
      <c r="V70" s="105"/>
      <c r="W70" s="197"/>
      <c r="X70" s="403"/>
      <c r="Y70" s="187"/>
      <c r="Z70" s="402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</row>
    <row r="71" spans="1:88" ht="15.6">
      <c r="A71" s="1986" t="str">
        <f>'12-18л. МЕНЮ '!I290</f>
        <v>106 /17</v>
      </c>
      <c r="B71" s="266" t="str">
        <f>'12-18л. МЕНЮ '!B290</f>
        <v>Суп картофельный с</v>
      </c>
      <c r="C71" s="179">
        <f>'12-18л. МЕНЮ '!C290</f>
        <v>230</v>
      </c>
      <c r="D71" s="121"/>
      <c r="E71" s="1856" t="str">
        <f>'12-18л. МЕНЮ '!I346</f>
        <v>54-2з/22г.</v>
      </c>
      <c r="F71" s="266" t="str">
        <f>'12-18л. МЕНЮ '!B346</f>
        <v>Огурец  свежий в нарезке</v>
      </c>
      <c r="G71" s="179">
        <f>'12-18л. МЕНЮ '!C346</f>
        <v>80</v>
      </c>
      <c r="H71" s="117"/>
      <c r="L71" s="105"/>
      <c r="M71" s="105"/>
      <c r="N71" s="105"/>
      <c r="O71" s="97"/>
      <c r="P71" s="105"/>
      <c r="Q71" s="10"/>
      <c r="R71" s="10"/>
      <c r="S71" s="10"/>
      <c r="T71" s="100"/>
      <c r="U71" s="99"/>
      <c r="V71" s="105"/>
      <c r="W71" s="197"/>
      <c r="X71" s="403"/>
      <c r="Y71" s="187"/>
      <c r="Z71" s="402"/>
      <c r="AA71" s="105"/>
      <c r="AB71" s="105"/>
      <c r="AC71" s="105"/>
      <c r="AD71" s="105"/>
      <c r="AE71" s="115"/>
      <c r="AF71" s="100"/>
      <c r="AG71" s="99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</row>
    <row r="72" spans="1:88" ht="15.6">
      <c r="A72" s="1987" t="str">
        <f>'12-18л. МЕНЮ '!I291</f>
        <v>107/17</v>
      </c>
      <c r="B72" s="285" t="str">
        <f>'12-18л. МЕНЮ '!B291</f>
        <v>рыбными фрикадельками</v>
      </c>
      <c r="C72" s="179">
        <f>'12-18л. МЕНЮ '!C291</f>
        <v>70</v>
      </c>
      <c r="D72" s="121"/>
      <c r="E72" s="1856" t="str">
        <f>'12-18л. МЕНЮ '!I347</f>
        <v>ТТК /96/17</v>
      </c>
      <c r="F72" s="266" t="str">
        <f>'12-18л. МЕНЮ '!B347</f>
        <v>Рассольник ленинградский</v>
      </c>
      <c r="G72" s="179">
        <f>'12-18л. МЕНЮ '!C347</f>
        <v>250</v>
      </c>
      <c r="H72" s="117"/>
      <c r="L72" s="105"/>
      <c r="M72" s="105"/>
      <c r="N72" s="105"/>
      <c r="O72" s="97"/>
      <c r="P72" s="211"/>
      <c r="Q72" s="10"/>
      <c r="R72" s="10"/>
      <c r="S72" s="10"/>
      <c r="T72" s="105"/>
      <c r="U72" s="105"/>
      <c r="V72" s="105"/>
      <c r="W72" s="197"/>
      <c r="X72" s="403"/>
      <c r="Y72" s="187"/>
      <c r="Z72" s="402"/>
      <c r="AA72" s="105"/>
      <c r="AB72" s="105"/>
      <c r="AC72" s="105"/>
      <c r="AD72" s="105"/>
      <c r="AE72" s="115"/>
      <c r="AF72" s="100"/>
      <c r="AG72" s="99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</row>
    <row r="73" spans="1:88" ht="17.25" customHeight="1">
      <c r="A73" s="1987" t="str">
        <f>'12-18л. МЕНЮ '!I292</f>
        <v>286/21</v>
      </c>
      <c r="B73" s="285" t="str">
        <f>'12-18л. МЕНЮ '!B292</f>
        <v xml:space="preserve">Сырник из творога </v>
      </c>
      <c r="C73" s="179">
        <f>'12-18л. МЕНЮ '!C292</f>
        <v>230</v>
      </c>
      <c r="D73" s="121"/>
      <c r="E73" s="1856" t="str">
        <f>'12-18л. МЕНЮ '!I348</f>
        <v>143/17</v>
      </c>
      <c r="F73" s="266" t="str">
        <f>'12-18л. МЕНЮ '!B348</f>
        <v>Рагу из  овощей</v>
      </c>
      <c r="G73" s="179">
        <f>'12-18л. МЕНЮ '!C348</f>
        <v>180</v>
      </c>
      <c r="H73" s="100"/>
      <c r="L73" s="105"/>
      <c r="M73" s="105"/>
      <c r="N73" s="105"/>
      <c r="O73" s="97"/>
      <c r="P73" s="149"/>
      <c r="Q73" s="10"/>
      <c r="R73" s="10"/>
      <c r="S73" s="10"/>
      <c r="T73" s="105"/>
      <c r="U73" s="105"/>
      <c r="V73" s="105"/>
      <c r="W73" s="197"/>
      <c r="X73" s="403"/>
      <c r="Y73" s="187"/>
      <c r="Z73" s="402"/>
      <c r="AA73" s="105"/>
      <c r="AB73" s="105"/>
      <c r="AC73" s="105"/>
      <c r="AD73" s="105"/>
      <c r="AE73" s="14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</row>
    <row r="74" spans="1:88" ht="15.6">
      <c r="A74" s="1988"/>
      <c r="B74" s="180" t="str">
        <f>'12-18л. МЕНЮ '!B293</f>
        <v>запечённый</v>
      </c>
      <c r="C74" s="705"/>
      <c r="D74" s="97"/>
      <c r="E74" s="1856" t="str">
        <f>'12-18л. МЕНЮ '!I349</f>
        <v>ТТК/268/17</v>
      </c>
      <c r="F74" s="266" t="str">
        <f>'12-18л. МЕНЮ '!B349</f>
        <v>Котлета  мясная</v>
      </c>
      <c r="G74" s="179">
        <f>'12-18л. МЕНЮ '!C349</f>
        <v>100</v>
      </c>
      <c r="H74" s="100"/>
      <c r="L74" s="105"/>
      <c r="M74" s="105"/>
      <c r="N74" s="105"/>
      <c r="O74" s="97"/>
      <c r="P74" s="149"/>
      <c r="Q74" s="10"/>
      <c r="R74" s="10"/>
      <c r="S74" s="10"/>
      <c r="T74" s="105"/>
      <c r="U74" s="105"/>
      <c r="V74" s="105"/>
      <c r="W74" s="197"/>
      <c r="X74" s="403"/>
      <c r="Y74" s="187"/>
      <c r="Z74" s="402"/>
      <c r="AA74" s="105"/>
      <c r="AB74" s="105"/>
      <c r="AC74" s="105"/>
      <c r="AD74" s="105"/>
      <c r="AE74" s="231"/>
      <c r="AF74" s="210"/>
      <c r="AG74" s="211"/>
      <c r="AH74" s="218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</row>
    <row r="75" spans="1:88" ht="15.6">
      <c r="A75" s="1988" t="str">
        <f>'12-18л. МЕНЮ '!I294</f>
        <v>ТТК /379/17</v>
      </c>
      <c r="B75" s="180" t="str">
        <f>'12-18л. МЕНЮ '!B294</f>
        <v>Кофейный напиток с молоком</v>
      </c>
      <c r="C75" s="1213">
        <f>'12-18л. МЕНЮ '!C294</f>
        <v>200</v>
      </c>
      <c r="D75" s="121"/>
      <c r="E75" s="1856" t="str">
        <f>'12-18л. МЕНЮ '!I350</f>
        <v>389/17</v>
      </c>
      <c r="F75" s="266" t="str">
        <f>'12-18л. МЕНЮ '!B350</f>
        <v>Сок фруктовый (яблочный)</v>
      </c>
      <c r="G75" s="179">
        <f>'12-18л. МЕНЮ '!C350</f>
        <v>200</v>
      </c>
      <c r="H75" s="100"/>
      <c r="L75" s="105"/>
      <c r="M75" s="105"/>
      <c r="N75" s="105"/>
      <c r="O75" s="97"/>
      <c r="P75" s="149"/>
      <c r="Q75" s="10"/>
      <c r="R75" s="10"/>
      <c r="S75" s="10"/>
      <c r="T75" s="105"/>
      <c r="U75" s="105"/>
      <c r="V75" s="105"/>
      <c r="W75" s="197"/>
      <c r="X75" s="403"/>
      <c r="Y75" s="187"/>
      <c r="Z75" s="402"/>
      <c r="AA75" s="105"/>
      <c r="AB75" s="105"/>
      <c r="AC75" s="105"/>
      <c r="AD75" s="105"/>
      <c r="AE75" s="100"/>
      <c r="AF75" s="99"/>
      <c r="AG75" s="143"/>
      <c r="AH75" s="231"/>
      <c r="AI75" s="210"/>
      <c r="AJ75" s="211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</row>
    <row r="76" spans="1:88">
      <c r="A76" s="1986" t="str">
        <f>'12-18л. МЕНЮ '!I295</f>
        <v>Пром.пр.</v>
      </c>
      <c r="B76" s="266" t="str">
        <f>'12-18л. МЕНЮ '!B295</f>
        <v>Хлеб пшеничный</v>
      </c>
      <c r="C76" s="179">
        <f>'12-18л. МЕНЮ '!C295</f>
        <v>40</v>
      </c>
      <c r="D76" s="121"/>
      <c r="E76" s="1856" t="str">
        <f>'12-18л. МЕНЮ '!I351</f>
        <v>Пром.пр.</v>
      </c>
      <c r="F76" s="266" t="str">
        <f>'12-18л. МЕНЮ '!B351</f>
        <v>Хлеб пшеничный</v>
      </c>
      <c r="G76" s="179">
        <f>'12-18л. МЕНЮ '!C351</f>
        <v>60</v>
      </c>
      <c r="H76" s="106"/>
      <c r="L76" s="105"/>
      <c r="M76" s="105"/>
      <c r="N76" s="105"/>
      <c r="O76" s="97"/>
      <c r="P76" s="149"/>
      <c r="Q76" s="10"/>
      <c r="R76" s="10"/>
      <c r="S76" s="10"/>
      <c r="T76" s="105"/>
      <c r="U76" s="105"/>
      <c r="V76" s="105"/>
      <c r="W76" s="105"/>
      <c r="X76" s="105"/>
      <c r="Y76" s="105"/>
      <c r="Z76" s="105"/>
      <c r="AA76" s="105"/>
      <c r="AB76" s="105"/>
      <c r="AC76" s="115"/>
      <c r="AD76" s="110"/>
      <c r="AE76" s="100"/>
      <c r="AF76" s="99"/>
      <c r="AG76" s="143"/>
      <c r="AH76" s="100"/>
      <c r="AI76" s="99"/>
      <c r="AJ76" s="143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</row>
    <row r="77" spans="1:88">
      <c r="A77" s="1986" t="str">
        <f>'12-18л. МЕНЮ '!I296</f>
        <v>Пром.пр.</v>
      </c>
      <c r="B77" s="266" t="str">
        <f>'12-18л. МЕНЮ '!B296</f>
        <v>Хлеб ржаной</v>
      </c>
      <c r="C77" s="179">
        <f>'12-18л. МЕНЮ '!C296</f>
        <v>40</v>
      </c>
      <c r="D77" s="121"/>
      <c r="E77" s="1856" t="str">
        <f>'12-18л. МЕНЮ '!I352</f>
        <v>Пром.пр.</v>
      </c>
      <c r="F77" s="266" t="str">
        <f>'12-18л. МЕНЮ '!B352</f>
        <v>Хлеб ржаной</v>
      </c>
      <c r="G77" s="179">
        <f>'12-18л. МЕНЮ '!C352</f>
        <v>40</v>
      </c>
      <c r="H77" s="106"/>
      <c r="L77" s="105"/>
      <c r="M77" s="105"/>
      <c r="N77" s="105"/>
      <c r="O77" s="10"/>
      <c r="P77" s="105"/>
      <c r="Q77" s="10"/>
      <c r="R77" s="10"/>
      <c r="S77" s="10"/>
      <c r="T77" s="105"/>
      <c r="U77" s="105"/>
      <c r="V77" s="105"/>
      <c r="W77" s="105"/>
      <c r="X77" s="105"/>
      <c r="Y77" s="105"/>
      <c r="Z77" s="226"/>
      <c r="AA77" s="105"/>
      <c r="AB77" s="105"/>
      <c r="AC77" s="115"/>
      <c r="AD77" s="100"/>
      <c r="AE77" s="100"/>
      <c r="AF77" s="99"/>
      <c r="AG77" s="143"/>
      <c r="AH77" s="100"/>
      <c r="AI77" s="99"/>
      <c r="AJ77" s="143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</row>
    <row r="78" spans="1:88" ht="15" thickBot="1">
      <c r="A78" s="1987" t="str">
        <f>'12-18л. МЕНЮ '!I297</f>
        <v>82 / 21</v>
      </c>
      <c r="B78" s="285" t="str">
        <f>'12-18л. МЕНЮ '!B297</f>
        <v>Плоды  свежие (апельсин)</v>
      </c>
      <c r="C78" s="179">
        <f>'12-18л. МЕНЮ '!C297</f>
        <v>105</v>
      </c>
      <c r="D78" s="121"/>
      <c r="E78" s="1906" t="s">
        <v>239</v>
      </c>
      <c r="F78" s="968"/>
      <c r="G78" s="2007">
        <f>'12-18л. МЕНЮ '!C353</f>
        <v>910</v>
      </c>
      <c r="H78" s="100"/>
      <c r="L78" s="105"/>
      <c r="M78" s="105"/>
      <c r="N78" s="105"/>
      <c r="O78" s="10"/>
      <c r="P78" s="105"/>
      <c r="Q78" s="10"/>
      <c r="R78" s="10"/>
      <c r="S78" s="10"/>
      <c r="T78" s="105"/>
      <c r="U78" s="105"/>
      <c r="V78" s="105"/>
      <c r="W78" s="133"/>
      <c r="X78" s="105"/>
      <c r="Y78" s="105"/>
      <c r="Z78" s="105"/>
      <c r="AA78" s="105"/>
      <c r="AB78" s="105"/>
      <c r="AC78" s="105"/>
      <c r="AD78" s="105"/>
      <c r="AE78" s="100"/>
      <c r="AF78" s="300"/>
      <c r="AG78" s="301"/>
      <c r="AH78" s="100"/>
      <c r="AI78" s="99"/>
      <c r="AJ78" s="143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</row>
    <row r="79" spans="1:88" ht="13.5" customHeight="1" thickBot="1">
      <c r="A79" s="1932" t="s">
        <v>239</v>
      </c>
      <c r="B79" s="764"/>
      <c r="C79" s="1989">
        <f>'12-18л. МЕНЮ '!C298</f>
        <v>995</v>
      </c>
      <c r="D79" s="121"/>
      <c r="E79" s="605"/>
      <c r="F79" s="370" t="s">
        <v>287</v>
      </c>
      <c r="G79" s="1203"/>
      <c r="H79" s="100"/>
      <c r="L79" s="105"/>
      <c r="M79" s="105"/>
      <c r="N79" s="105"/>
      <c r="O79" s="13"/>
      <c r="P79" s="105"/>
      <c r="Q79" s="10"/>
      <c r="R79" s="10"/>
      <c r="S79" s="10"/>
      <c r="T79" s="105"/>
      <c r="U79" s="105"/>
      <c r="V79" s="105"/>
      <c r="W79" s="133"/>
      <c r="X79" s="105"/>
      <c r="Y79" s="105"/>
      <c r="Z79" s="105"/>
      <c r="AA79" s="105"/>
      <c r="AB79" s="105"/>
      <c r="AC79" s="105"/>
      <c r="AD79" s="105"/>
      <c r="AE79" s="100"/>
      <c r="AF79" s="300"/>
      <c r="AG79" s="301"/>
      <c r="AH79" s="100"/>
      <c r="AI79" s="99"/>
      <c r="AJ79" s="149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</row>
    <row r="80" spans="1:88" ht="12.75" customHeight="1">
      <c r="A80" s="605"/>
      <c r="B80" s="370" t="s">
        <v>287</v>
      </c>
      <c r="C80" s="1203"/>
      <c r="D80" s="121"/>
      <c r="E80" s="260" t="str">
        <f>'12-18л. МЕНЮ '!I357</f>
        <v>ТТК /379/17</v>
      </c>
      <c r="F80" s="285" t="str">
        <f>'12-18л. МЕНЮ '!B357</f>
        <v>Кофейный напиток с молоком</v>
      </c>
      <c r="G80" s="1443">
        <f>'12-18л. МЕНЮ '!C357</f>
        <v>200</v>
      </c>
      <c r="H80" s="105"/>
      <c r="L80" s="105"/>
      <c r="M80" s="105"/>
      <c r="N80" s="105"/>
      <c r="O80" s="13"/>
      <c r="P80" s="105"/>
      <c r="Q80" s="10"/>
      <c r="R80" s="10"/>
      <c r="S80" s="10"/>
      <c r="T80" s="105"/>
      <c r="U80" s="105"/>
      <c r="V80" s="105"/>
      <c r="W80" s="133"/>
      <c r="X80" s="105"/>
      <c r="Y80" s="105"/>
      <c r="Z80" s="105"/>
      <c r="AA80" s="105"/>
      <c r="AB80" s="105"/>
      <c r="AC80" s="105"/>
      <c r="AD80" s="105"/>
      <c r="AE80" s="100"/>
      <c r="AF80" s="279"/>
      <c r="AG80" s="143"/>
      <c r="AH80" s="100"/>
      <c r="AI80" s="99"/>
      <c r="AJ80" s="143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</row>
    <row r="81" spans="1:88">
      <c r="A81" s="1448" t="str">
        <f>'12-18л. МЕНЮ '!I302</f>
        <v>54-3гн/22</v>
      </c>
      <c r="B81" s="266" t="str">
        <f>'12-18л. МЕНЮ '!B302</f>
        <v>Чай с лимоном и сахаром</v>
      </c>
      <c r="C81" s="976">
        <f>'12-18л. МЕНЮ '!C302</f>
        <v>200</v>
      </c>
      <c r="D81" s="121"/>
      <c r="E81" s="2015" t="str">
        <f>'12-18л. МЕНЮ '!I358</f>
        <v>206/17</v>
      </c>
      <c r="F81" s="285" t="str">
        <f>'12-18л. МЕНЮ '!B358</f>
        <v>Макароны запечённые с яйцом</v>
      </c>
      <c r="G81" s="1443" t="str">
        <f>'12-18л. МЕНЮ '!C358</f>
        <v>155 / 25</v>
      </c>
      <c r="H81" s="105"/>
      <c r="L81" s="105"/>
      <c r="M81" s="105"/>
      <c r="N81" s="105"/>
      <c r="O81" s="10"/>
      <c r="P81" s="105"/>
      <c r="Q81" s="10"/>
      <c r="R81" s="10"/>
      <c r="S81" s="10"/>
      <c r="T81" s="105"/>
      <c r="U81" s="105"/>
      <c r="V81" s="105"/>
      <c r="W81" s="133"/>
      <c r="X81" s="105"/>
      <c r="Y81" s="105"/>
      <c r="Z81" s="105"/>
      <c r="AA81" s="105"/>
      <c r="AB81" s="105"/>
      <c r="AC81" s="105"/>
      <c r="AD81" s="105"/>
      <c r="AE81" s="100"/>
      <c r="AF81" s="99"/>
      <c r="AG81" s="143"/>
      <c r="AH81" s="100"/>
      <c r="AI81" s="115"/>
      <c r="AJ81" s="149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</row>
    <row r="82" spans="1:88" ht="15" thickBot="1">
      <c r="A82" s="1448" t="str">
        <f>'12-18л. МЕНЮ '!I303</f>
        <v>347/21</v>
      </c>
      <c r="B82" s="266" t="str">
        <f>'12-18л. МЕНЮ '!B303</f>
        <v>Котлета школьная</v>
      </c>
      <c r="C82" s="976">
        <f>'12-18л. МЕНЮ '!C303</f>
        <v>100</v>
      </c>
      <c r="D82" s="121"/>
      <c r="E82" s="1862" t="s">
        <v>312</v>
      </c>
      <c r="F82" s="839"/>
      <c r="G82" s="1859">
        <f>'12-18л. МЕНЮ '!C359</f>
        <v>380</v>
      </c>
      <c r="H82" s="105"/>
      <c r="I82" s="105"/>
      <c r="J82" s="114"/>
      <c r="K82" s="105"/>
      <c r="L82" s="105"/>
      <c r="M82" s="105"/>
      <c r="N82" s="105"/>
      <c r="O82" s="105"/>
      <c r="P82" s="143"/>
      <c r="Q82" s="10"/>
      <c r="R82" s="114"/>
      <c r="S82" s="10"/>
      <c r="T82" s="105"/>
      <c r="U82" s="105"/>
      <c r="V82" s="105"/>
      <c r="W82" s="210"/>
      <c r="X82" s="296"/>
      <c r="Y82" s="210"/>
      <c r="Z82" s="296"/>
      <c r="AA82" s="105"/>
      <c r="AB82" s="103"/>
      <c r="AC82" s="205"/>
      <c r="AD82" s="105"/>
      <c r="AE82" s="103"/>
      <c r="AF82" s="99"/>
      <c r="AG82" s="133"/>
      <c r="AH82" s="100"/>
      <c r="AI82" s="99"/>
      <c r="AJ82" s="143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</row>
    <row r="83" spans="1:88" ht="12.75" customHeight="1">
      <c r="A83" s="1448" t="str">
        <f>'12-18л. МЕНЮ '!I304</f>
        <v>Пром.пр.</v>
      </c>
      <c r="B83" s="266" t="str">
        <f>'12-18л. МЕНЮ '!B304</f>
        <v>Хлеб пшеничный</v>
      </c>
      <c r="C83" s="976">
        <f>'12-18л. МЕНЮ '!C304</f>
        <v>60</v>
      </c>
      <c r="D83" s="121"/>
      <c r="E83" s="105"/>
      <c r="F83" s="391"/>
      <c r="G83" s="99"/>
      <c r="H83" s="105"/>
      <c r="I83" s="105"/>
      <c r="J83" s="114"/>
      <c r="K83" s="105"/>
      <c r="L83" s="105"/>
      <c r="M83" s="105"/>
      <c r="N83" s="105"/>
      <c r="O83" s="115"/>
      <c r="P83" s="149"/>
      <c r="Q83" s="3"/>
      <c r="R83" s="114"/>
      <c r="S83" s="10"/>
      <c r="T83" s="105"/>
      <c r="U83" s="105"/>
      <c r="V83" s="306"/>
      <c r="W83" s="99"/>
      <c r="X83" s="149"/>
      <c r="Y83" s="401"/>
      <c r="Z83" s="402"/>
      <c r="AA83" s="105"/>
      <c r="AB83" s="105"/>
      <c r="AC83" s="105"/>
      <c r="AD83" s="105"/>
      <c r="AE83" s="100"/>
      <c r="AF83" s="99"/>
      <c r="AG83" s="149"/>
      <c r="AH83" s="100"/>
      <c r="AI83" s="99"/>
      <c r="AJ83" s="149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</row>
    <row r="84" spans="1:88" ht="13.5" customHeight="1" thickBot="1">
      <c r="A84" s="1862" t="s">
        <v>312</v>
      </c>
      <c r="B84" s="966"/>
      <c r="C84" s="1860">
        <f>'12-18л. МЕНЮ '!C305</f>
        <v>360</v>
      </c>
      <c r="H84" s="105"/>
      <c r="I84" s="105"/>
      <c r="J84" s="114"/>
      <c r="K84" s="105"/>
      <c r="L84" s="105"/>
      <c r="M84" s="105"/>
      <c r="N84" s="105"/>
      <c r="O84" s="105"/>
      <c r="P84" s="105"/>
      <c r="Q84" s="35"/>
      <c r="R84" s="7"/>
      <c r="S84" s="13"/>
      <c r="T84" s="105"/>
      <c r="U84" s="105"/>
      <c r="V84" s="306"/>
      <c r="W84" s="99"/>
      <c r="X84" s="149"/>
      <c r="Y84" s="187"/>
      <c r="Z84" s="402"/>
      <c r="AA84" s="105"/>
      <c r="AB84" s="105"/>
      <c r="AC84" s="105"/>
      <c r="AD84" s="105"/>
      <c r="AE84" s="100"/>
      <c r="AF84" s="99"/>
      <c r="AG84" s="149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</row>
    <row r="85" spans="1:88" ht="14.25" customHeight="1" thickBot="1">
      <c r="B85" s="2"/>
      <c r="C85" s="20"/>
      <c r="D85" s="416" t="s">
        <v>162</v>
      </c>
      <c r="H85" s="105"/>
      <c r="I85" s="105"/>
      <c r="J85" s="114"/>
      <c r="K85" s="105"/>
      <c r="L85" s="105"/>
      <c r="M85" s="105"/>
      <c r="N85" s="105"/>
      <c r="O85" s="96"/>
      <c r="P85" s="105"/>
      <c r="Q85" s="35"/>
      <c r="R85" s="10"/>
      <c r="S85" s="13"/>
      <c r="T85" s="97"/>
      <c r="U85" s="105"/>
      <c r="V85" s="100"/>
      <c r="W85" s="99"/>
      <c r="X85" s="149"/>
      <c r="Y85" s="187"/>
      <c r="Z85" s="402"/>
      <c r="AA85" s="105"/>
      <c r="AB85" s="105"/>
      <c r="AC85" s="105"/>
      <c r="AD85" s="105"/>
      <c r="AE85" s="100"/>
      <c r="AF85" s="99"/>
      <c r="AG85" s="149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</row>
    <row r="86" spans="1:88" ht="14.25" customHeight="1">
      <c r="A86" s="380" t="s">
        <v>2</v>
      </c>
      <c r="B86" s="381" t="s">
        <v>3</v>
      </c>
      <c r="C86" s="597" t="s">
        <v>4</v>
      </c>
      <c r="E86" s="380" t="s">
        <v>2</v>
      </c>
      <c r="F86" s="381" t="s">
        <v>3</v>
      </c>
      <c r="G86" s="597" t="s">
        <v>4</v>
      </c>
      <c r="H86" s="105"/>
      <c r="I86" s="105"/>
      <c r="J86" s="114"/>
      <c r="K86" s="105"/>
      <c r="L86" s="105"/>
      <c r="M86" s="105"/>
      <c r="N86" s="105"/>
      <c r="O86" s="14"/>
      <c r="P86" s="105"/>
      <c r="Q86" s="10"/>
      <c r="R86" s="10"/>
      <c r="S86" s="10"/>
      <c r="T86" s="103"/>
      <c r="U86" s="105"/>
      <c r="V86" s="100"/>
      <c r="W86" s="99"/>
      <c r="X86" s="149"/>
      <c r="Y86" s="187"/>
      <c r="Z86" s="402"/>
      <c r="AA86" s="105"/>
      <c r="AB86" s="105"/>
      <c r="AC86" s="105"/>
      <c r="AD86" s="105"/>
      <c r="AE86" s="100"/>
      <c r="AF86" s="104"/>
      <c r="AG86" s="133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</row>
    <row r="87" spans="1:88" ht="12.75" customHeight="1" thickBot="1">
      <c r="A87" s="383" t="s">
        <v>5</v>
      </c>
      <c r="B87" s="105"/>
      <c r="C87" s="598" t="s">
        <v>63</v>
      </c>
      <c r="D87" s="105"/>
      <c r="E87" s="383" t="s">
        <v>5</v>
      </c>
      <c r="F87" s="105"/>
      <c r="G87" s="598" t="s">
        <v>63</v>
      </c>
      <c r="H87" s="100"/>
      <c r="I87" s="105"/>
      <c r="J87" s="114"/>
      <c r="K87" s="105"/>
      <c r="L87" s="105"/>
      <c r="M87" s="105"/>
      <c r="N87" s="105"/>
      <c r="O87" s="97"/>
      <c r="P87" s="105"/>
      <c r="Q87" s="10"/>
      <c r="R87" s="10"/>
      <c r="S87" s="10"/>
      <c r="T87" s="103"/>
      <c r="U87" s="105"/>
      <c r="V87" s="106"/>
      <c r="W87" s="307"/>
      <c r="X87" s="308"/>
      <c r="Y87" s="187"/>
      <c r="Z87" s="402"/>
      <c r="AA87" s="105"/>
      <c r="AB87" s="105"/>
      <c r="AC87" s="105"/>
      <c r="AD87" s="105"/>
      <c r="AE87" s="100"/>
      <c r="AF87" s="234"/>
      <c r="AG87" s="302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</row>
    <row r="88" spans="1:88" ht="13.5" customHeight="1" thickBot="1">
      <c r="A88" s="683" t="s">
        <v>367</v>
      </c>
      <c r="B88" s="684"/>
      <c r="C88" s="685"/>
      <c r="D88" s="5"/>
      <c r="E88" s="722" t="s">
        <v>372</v>
      </c>
      <c r="F88" s="112"/>
      <c r="G88" s="697"/>
      <c r="H88" s="105"/>
      <c r="I88" s="105"/>
      <c r="J88" s="114"/>
      <c r="K88" s="105"/>
      <c r="L88" s="105"/>
      <c r="M88" s="105"/>
      <c r="N88" s="105"/>
      <c r="O88" s="97"/>
      <c r="P88" s="105"/>
      <c r="Q88" s="10"/>
      <c r="R88" s="10"/>
      <c r="S88" s="10"/>
      <c r="T88" s="103"/>
      <c r="U88" s="105"/>
      <c r="V88" s="106"/>
      <c r="W88" s="107"/>
      <c r="X88" s="147"/>
      <c r="Y88" s="409"/>
      <c r="Z88" s="402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</row>
    <row r="89" spans="1:88" ht="16.5" customHeight="1">
      <c r="A89" s="257"/>
      <c r="B89" s="370" t="s">
        <v>182</v>
      </c>
      <c r="C89" s="242"/>
      <c r="D89" s="5"/>
      <c r="E89" s="257"/>
      <c r="F89" s="370" t="s">
        <v>182</v>
      </c>
      <c r="G89" s="242"/>
      <c r="H89" s="218"/>
      <c r="I89" s="105"/>
      <c r="J89" s="114"/>
      <c r="K89" s="105"/>
      <c r="L89" s="105"/>
      <c r="M89" s="105"/>
      <c r="N89" s="105"/>
      <c r="O89" s="10"/>
      <c r="P89" s="105"/>
      <c r="Q89" s="10"/>
      <c r="R89" s="10"/>
      <c r="S89" s="10"/>
      <c r="T89" s="100"/>
      <c r="U89" s="105"/>
      <c r="V89" s="106"/>
      <c r="W89" s="279"/>
      <c r="X89" s="143"/>
      <c r="Y89" s="187"/>
      <c r="Z89" s="402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</row>
    <row r="90" spans="1:88" ht="15" customHeight="1">
      <c r="A90" s="582" t="str">
        <f>'12-18л. МЕНЮ '!I395</f>
        <v>54-2з/22г.</v>
      </c>
      <c r="B90" s="285" t="str">
        <f>'12-18л. МЕНЮ '!B395</f>
        <v>Огурец  свежий в нарезке</v>
      </c>
      <c r="C90" s="179">
        <f>'12-18л. МЕНЮ '!C395</f>
        <v>80</v>
      </c>
      <c r="D90" s="5"/>
      <c r="E90" s="168" t="str">
        <f>'12-18л. МЕНЮ '!I448</f>
        <v>54-3з/22г.</v>
      </c>
      <c r="F90" s="285" t="str">
        <f>'12-18л. МЕНЮ '!B448</f>
        <v>Помидор  свежий  в нарезке</v>
      </c>
      <c r="G90" s="179">
        <f>'12-18л. МЕНЮ '!C448</f>
        <v>80</v>
      </c>
      <c r="H90" s="231"/>
      <c r="I90" s="105"/>
      <c r="J90" s="114"/>
      <c r="K90" s="105"/>
      <c r="L90" s="105"/>
      <c r="M90" s="105"/>
      <c r="N90" s="105"/>
      <c r="O90" s="544"/>
      <c r="P90" s="105"/>
      <c r="Q90" s="10"/>
      <c r="R90" s="10"/>
      <c r="S90" s="10"/>
      <c r="T90" s="100"/>
      <c r="U90" s="105"/>
      <c r="V90" s="106"/>
      <c r="W90" s="99"/>
      <c r="X90" s="143"/>
      <c r="Y90" s="187"/>
      <c r="Z90" s="402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</row>
    <row r="91" spans="1:88" ht="14.25" customHeight="1">
      <c r="A91" s="582" t="str">
        <f>'12-18л. МЕНЮ '!I396</f>
        <v>493 /22</v>
      </c>
      <c r="B91" s="285" t="str">
        <f>'12-18л. МЕНЮ '!B396</f>
        <v>Бефстроганов</v>
      </c>
      <c r="C91" s="179">
        <f>'12-18л. МЕНЮ '!C396</f>
        <v>100</v>
      </c>
      <c r="D91" s="5"/>
      <c r="E91" s="168" t="str">
        <f>'12-18л. МЕНЮ '!I449</f>
        <v>235/17</v>
      </c>
      <c r="F91" s="285" t="str">
        <f>'12-18л. МЕНЮ '!B449</f>
        <v>Шницель рыбный натуральный (минтай)</v>
      </c>
      <c r="G91" s="179" t="str">
        <f>'12-18л. МЕНЮ '!C449</f>
        <v>100 / 20</v>
      </c>
      <c r="H91" s="100"/>
      <c r="I91" s="105"/>
      <c r="J91" s="114"/>
      <c r="K91" s="105"/>
      <c r="L91" s="105"/>
      <c r="M91" s="105"/>
      <c r="N91" s="105"/>
      <c r="O91" s="14"/>
      <c r="P91" s="105"/>
      <c r="Q91" s="10"/>
      <c r="R91" s="10"/>
      <c r="S91" s="10"/>
      <c r="T91" s="100"/>
      <c r="U91" s="105"/>
      <c r="V91" s="103"/>
      <c r="W91" s="99"/>
      <c r="X91" s="133"/>
      <c r="Y91" s="404"/>
      <c r="Z91" s="402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</row>
    <row r="92" spans="1:88" ht="13.5" customHeight="1">
      <c r="A92" s="582" t="str">
        <f>'12-18л. МЕНЮ '!I397</f>
        <v>205 /17</v>
      </c>
      <c r="B92" s="285" t="str">
        <f>'12-18л. МЕНЮ '!B397</f>
        <v>Макароны отварные с овощами</v>
      </c>
      <c r="C92" s="179">
        <f>'12-18л. МЕНЮ '!C397</f>
        <v>180</v>
      </c>
      <c r="D92" s="5"/>
      <c r="E92" s="168" t="str">
        <f>'12-18л. МЕНЮ '!I450</f>
        <v>128/17</v>
      </c>
      <c r="F92" s="285" t="str">
        <f>'12-18л. МЕНЮ '!B450</f>
        <v>Картофельное пюре / Капуста</v>
      </c>
      <c r="G92" s="179" t="str">
        <f>'12-18л. МЕНЮ '!C450</f>
        <v>110 / 70</v>
      </c>
      <c r="H92" s="103"/>
      <c r="I92" s="105"/>
      <c r="J92" s="114"/>
      <c r="K92" s="105"/>
      <c r="L92" s="105"/>
      <c r="M92" s="105"/>
      <c r="N92" s="105"/>
      <c r="O92" s="544"/>
      <c r="P92" s="105"/>
      <c r="Q92" s="10"/>
      <c r="R92" s="10"/>
      <c r="S92" s="10"/>
      <c r="T92" s="100"/>
      <c r="U92" s="105"/>
      <c r="V92" s="100"/>
      <c r="W92" s="99"/>
      <c r="X92" s="149"/>
      <c r="Y92" s="187"/>
      <c r="Z92" s="402"/>
      <c r="AA92" s="105"/>
      <c r="AB92" s="105"/>
      <c r="AC92" s="105"/>
      <c r="AD92" s="105"/>
      <c r="AE92" s="105"/>
      <c r="AF92" s="105"/>
      <c r="AG92" s="100"/>
      <c r="AH92" s="100"/>
      <c r="AI92" s="100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</row>
    <row r="93" spans="1:88" ht="12.75" customHeight="1">
      <c r="A93" s="582" t="str">
        <f>'12-18л. МЕНЮ '!I398</f>
        <v>ТТК/349/17</v>
      </c>
      <c r="B93" s="285" t="str">
        <f>'12-18л. МЕНЮ '!B398</f>
        <v>Компот из смеси сухофруктов</v>
      </c>
      <c r="C93" s="179">
        <f>'12-18л. МЕНЮ '!C398</f>
        <v>200</v>
      </c>
      <c r="D93" s="5"/>
      <c r="E93" s="967" t="str">
        <f>'12-18л. МЕНЮ '!I451</f>
        <v>139/17</v>
      </c>
      <c r="F93" s="180" t="str">
        <f>'12-18л. МЕНЮ '!B451</f>
        <v>тушёная (сложный гарнир)</v>
      </c>
      <c r="G93" s="705"/>
      <c r="H93" s="100"/>
      <c r="I93" s="105"/>
      <c r="J93" s="114"/>
      <c r="K93" s="105"/>
      <c r="L93" s="105"/>
      <c r="M93" s="105"/>
      <c r="N93" s="105"/>
      <c r="O93" s="14"/>
      <c r="P93" s="211"/>
      <c r="Q93" s="10"/>
      <c r="R93" s="10"/>
      <c r="S93" s="10"/>
      <c r="T93" s="100"/>
      <c r="U93" s="105"/>
      <c r="V93" s="100"/>
      <c r="W93" s="99"/>
      <c r="X93" s="149"/>
      <c r="Y93" s="187"/>
      <c r="Z93" s="402"/>
      <c r="AA93" s="105"/>
      <c r="AB93" s="105"/>
      <c r="AC93" s="105"/>
      <c r="AD93" s="105"/>
      <c r="AE93" s="105"/>
      <c r="AF93" s="105"/>
      <c r="AG93" s="105"/>
      <c r="AH93" s="105"/>
      <c r="AI93" s="127"/>
      <c r="AJ93" s="103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</row>
    <row r="94" spans="1:88" ht="14.25" customHeight="1">
      <c r="A94" s="582" t="str">
        <f>'12-18л. МЕНЮ '!I399</f>
        <v>Пром.пр.</v>
      </c>
      <c r="B94" s="285" t="str">
        <f>'12-18л. МЕНЮ '!B399</f>
        <v>Хлеб пшеничный</v>
      </c>
      <c r="C94" s="179">
        <f>'12-18л. МЕНЮ '!C399</f>
        <v>20</v>
      </c>
      <c r="D94" s="5"/>
      <c r="E94" s="621" t="str">
        <f>'12-18л. МЕНЮ '!I452</f>
        <v>389/17</v>
      </c>
      <c r="F94" s="757" t="str">
        <f>'12-18л. МЕНЮ '!B452</f>
        <v>Сок фруктовый (яблочный)</v>
      </c>
      <c r="G94" s="1213">
        <f>'12-18л. МЕНЮ '!C452</f>
        <v>200</v>
      </c>
      <c r="H94" s="100"/>
      <c r="I94" s="105"/>
      <c r="J94" s="114"/>
      <c r="K94" s="105"/>
      <c r="L94" s="105"/>
      <c r="M94" s="105"/>
      <c r="N94" s="105"/>
      <c r="O94" s="14"/>
      <c r="P94" s="149"/>
      <c r="Q94" s="10"/>
      <c r="R94" s="10"/>
      <c r="S94" s="10"/>
      <c r="T94" s="100"/>
      <c r="U94" s="105"/>
      <c r="V94" s="100"/>
      <c r="W94" s="99"/>
      <c r="X94" s="149"/>
      <c r="Y94" s="187"/>
      <c r="Z94" s="402"/>
      <c r="AA94" s="105"/>
      <c r="AB94" s="105"/>
      <c r="AC94" s="105"/>
      <c r="AD94" s="105"/>
      <c r="AE94" s="105"/>
      <c r="AF94" s="105"/>
      <c r="AG94" s="105"/>
      <c r="AH94" s="105"/>
      <c r="AI94" s="127"/>
      <c r="AJ94" s="103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</row>
    <row r="95" spans="1:88">
      <c r="A95" s="582" t="str">
        <f>'12-18л. МЕНЮ '!I400</f>
        <v>Пром.пр.</v>
      </c>
      <c r="B95" s="285" t="str">
        <f>'12-18л. МЕНЮ '!B400</f>
        <v>Хлеб ржаной</v>
      </c>
      <c r="C95" s="179">
        <f>'12-18л. МЕНЮ '!C400</f>
        <v>40</v>
      </c>
      <c r="D95" s="5"/>
      <c r="E95" s="168" t="str">
        <f>'12-18л. МЕНЮ '!I453</f>
        <v>Пром.пр.</v>
      </c>
      <c r="F95" s="285" t="str">
        <f>'12-18л. МЕНЮ '!B453</f>
        <v>Хлеб пшеничный</v>
      </c>
      <c r="G95" s="179">
        <f>'12-18л. МЕНЮ '!C453</f>
        <v>40</v>
      </c>
      <c r="H95" s="100"/>
      <c r="I95" s="105"/>
      <c r="J95" s="114"/>
      <c r="K95" s="105"/>
      <c r="L95" s="105"/>
      <c r="M95" s="105"/>
      <c r="N95" s="105"/>
      <c r="O95" s="14"/>
      <c r="P95" s="143"/>
      <c r="Q95" s="10"/>
      <c r="R95" s="10"/>
      <c r="S95" s="10"/>
      <c r="T95" s="100"/>
      <c r="U95" s="105"/>
      <c r="V95" s="106"/>
      <c r="W95" s="234"/>
      <c r="X95" s="302"/>
      <c r="Y95" s="187"/>
      <c r="Z95" s="402"/>
      <c r="AA95" s="105"/>
      <c r="AB95" s="105"/>
      <c r="AC95" s="105"/>
      <c r="AD95" s="105"/>
      <c r="AE95" s="105"/>
      <c r="AF95" s="105"/>
      <c r="AG95" s="105"/>
      <c r="AH95" s="105"/>
      <c r="AI95" s="127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</row>
    <row r="96" spans="1:88" ht="15" customHeight="1" thickBot="1">
      <c r="A96" s="2019" t="s">
        <v>251</v>
      </c>
      <c r="B96" s="839"/>
      <c r="C96" s="1966">
        <f>'12-18л. МЕНЮ '!C401</f>
        <v>620</v>
      </c>
      <c r="D96" s="5"/>
      <c r="E96" s="202" t="str">
        <f>'12-18л. МЕНЮ '!I454</f>
        <v>Пром.пр.</v>
      </c>
      <c r="F96" s="285" t="str">
        <f>'12-18л. МЕНЮ '!B454</f>
        <v>Хлеб ржаной</v>
      </c>
      <c r="G96" s="179">
        <f>'12-18л. МЕНЮ '!C454</f>
        <v>40</v>
      </c>
      <c r="H96" s="100"/>
      <c r="I96" s="105"/>
      <c r="J96" s="114"/>
      <c r="K96" s="105"/>
      <c r="L96" s="105"/>
      <c r="M96" s="105"/>
      <c r="N96" s="105"/>
      <c r="O96" s="14"/>
      <c r="P96" s="149"/>
      <c r="Q96" s="10"/>
      <c r="R96" s="10"/>
      <c r="S96" s="10"/>
      <c r="T96" s="100"/>
      <c r="U96" s="226"/>
      <c r="V96" s="110"/>
      <c r="W96" s="104"/>
      <c r="X96" s="133"/>
      <c r="Y96" s="187"/>
      <c r="Z96" s="402"/>
      <c r="AA96" s="105"/>
      <c r="AB96" s="105"/>
      <c r="AC96" s="105"/>
      <c r="AD96" s="105"/>
      <c r="AE96" s="105"/>
      <c r="AF96" s="105"/>
      <c r="AG96" s="105"/>
      <c r="AH96" s="105"/>
      <c r="AI96" s="138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</row>
    <row r="97" spans="1:88" ht="13.5" customHeight="1" thickBot="1">
      <c r="A97" s="605"/>
      <c r="B97" s="370" t="s">
        <v>142</v>
      </c>
      <c r="C97" s="242"/>
      <c r="D97" s="5"/>
      <c r="E97" s="1906" t="s">
        <v>251</v>
      </c>
      <c r="F97" s="839"/>
      <c r="G97" s="1989">
        <f>'12-18л. МЕНЮ '!C455</f>
        <v>660</v>
      </c>
      <c r="H97" s="218"/>
      <c r="I97" s="105"/>
      <c r="J97" s="114"/>
      <c r="K97" s="105"/>
      <c r="L97" s="105"/>
      <c r="M97" s="105"/>
      <c r="N97" s="105"/>
      <c r="O97" s="14"/>
      <c r="P97" s="149"/>
      <c r="Q97" s="10"/>
      <c r="R97" s="10"/>
      <c r="S97" s="10"/>
      <c r="T97" s="128"/>
      <c r="U97" s="105"/>
      <c r="V97" s="100"/>
      <c r="W97" s="99"/>
      <c r="X97" s="143"/>
      <c r="Y97" s="187"/>
      <c r="Z97" s="402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</row>
    <row r="98" spans="1:88" ht="15.75" customHeight="1">
      <c r="A98" s="1188" t="str">
        <f>'12-18л. МЕНЮ '!I405</f>
        <v>54-8з/22</v>
      </c>
      <c r="B98" s="276" t="str">
        <f>'12-18л. МЕНЮ '!B405</f>
        <v>Салат из белокачанной капусты с морковью</v>
      </c>
      <c r="C98" s="1301">
        <f>'12-18л. МЕНЮ '!C405</f>
        <v>80</v>
      </c>
      <c r="D98" s="5"/>
      <c r="E98" s="605"/>
      <c r="F98" s="370" t="s">
        <v>142</v>
      </c>
      <c r="G98" s="242"/>
      <c r="H98" s="231"/>
      <c r="I98" s="105"/>
      <c r="J98" s="114"/>
      <c r="K98" s="105"/>
      <c r="L98" s="105"/>
      <c r="M98" s="105"/>
      <c r="N98" s="105"/>
      <c r="O98" s="10"/>
      <c r="P98" s="105"/>
      <c r="Q98" s="10"/>
      <c r="R98" s="10"/>
      <c r="S98" s="10"/>
      <c r="T98" s="105"/>
      <c r="U98" s="105"/>
      <c r="V98" s="100"/>
      <c r="W98" s="99"/>
      <c r="X98" s="143"/>
      <c r="Y98" s="187"/>
      <c r="Z98" s="402"/>
      <c r="AA98" s="105"/>
      <c r="AB98" s="105"/>
      <c r="AC98" s="105"/>
      <c r="AD98" s="100"/>
      <c r="AE98" s="105"/>
      <c r="AF98" s="105"/>
      <c r="AG98" s="105"/>
      <c r="AH98" s="105"/>
      <c r="AI98" s="410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</row>
    <row r="99" spans="1:88" ht="12.75" customHeight="1">
      <c r="A99" s="1188" t="str">
        <f>'12-18л. МЕНЮ '!I406</f>
        <v>ТТК/115/17</v>
      </c>
      <c r="B99" s="753" t="str">
        <f>'12-18л. МЕНЮ '!B406</f>
        <v>Суп с  крупой  (пшено)</v>
      </c>
      <c r="C99" s="1301">
        <f>'12-18л. МЕНЮ '!C406</f>
        <v>250</v>
      </c>
      <c r="D99" s="5"/>
      <c r="E99" s="1856" t="str">
        <f>'12-18л. МЕНЮ '!I459</f>
        <v>54-2з/22г.</v>
      </c>
      <c r="F99" s="285" t="str">
        <f>'12-18л. МЕНЮ '!B459</f>
        <v>Огурец  свежий в нарезке</v>
      </c>
      <c r="G99" s="179">
        <f>'12-18л. МЕНЮ '!C459</f>
        <v>80</v>
      </c>
      <c r="H99" s="100"/>
      <c r="I99" s="105"/>
      <c r="J99" s="530"/>
      <c r="K99" s="105"/>
      <c r="L99" s="105"/>
      <c r="M99" s="105"/>
      <c r="N99" s="105"/>
      <c r="O99" s="10"/>
      <c r="P99" s="105"/>
      <c r="Q99" s="10"/>
      <c r="R99" s="10"/>
      <c r="S99" s="10"/>
      <c r="T99" s="105"/>
      <c r="U99" s="105"/>
      <c r="V99" s="100"/>
      <c r="W99" s="99"/>
      <c r="X99" s="143"/>
      <c r="Y99" s="187"/>
      <c r="Z99" s="402"/>
      <c r="AA99" s="105"/>
      <c r="AB99" s="105"/>
      <c r="AC99" s="105"/>
      <c r="AD99" s="103"/>
      <c r="AE99" s="105"/>
      <c r="AF99" s="105"/>
      <c r="AG99" s="105"/>
      <c r="AH99" s="105"/>
      <c r="AI99" s="104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</row>
    <row r="100" spans="1:88" ht="12.75" customHeight="1">
      <c r="A100" s="1188" t="str">
        <f>'12-18л. МЕНЮ '!I407</f>
        <v>444 //22</v>
      </c>
      <c r="B100" s="753" t="str">
        <f>'12-18л. МЕНЮ '!B407</f>
        <v xml:space="preserve"> Рыба запечённая </v>
      </c>
      <c r="C100" s="1301">
        <f>'12-18л. МЕНЮ '!C407</f>
        <v>100</v>
      </c>
      <c r="D100" s="5"/>
      <c r="E100" s="1856" t="str">
        <f>'12-18л. МЕНЮ '!I460</f>
        <v>ТТК/ 83 /17</v>
      </c>
      <c r="F100" s="285" t="str">
        <f>'12-18л. МЕНЮ '!B460</f>
        <v>Борщ с картофелем</v>
      </c>
      <c r="G100" s="179">
        <f>'12-18л. МЕНЮ '!C460</f>
        <v>250</v>
      </c>
      <c r="H100" s="103"/>
      <c r="I100" s="105"/>
      <c r="J100" s="114"/>
      <c r="K100" s="105"/>
      <c r="L100" s="105"/>
      <c r="M100" s="105"/>
      <c r="N100" s="105"/>
      <c r="O100" s="10"/>
      <c r="P100" s="105"/>
      <c r="Q100" s="10"/>
      <c r="R100" s="10"/>
      <c r="S100" s="10"/>
      <c r="T100" s="105"/>
      <c r="U100" s="105"/>
      <c r="V100" s="100"/>
      <c r="W100" s="99"/>
      <c r="X100" s="143"/>
      <c r="Y100" s="187"/>
      <c r="Z100" s="402"/>
      <c r="AA100" s="105"/>
      <c r="AB100" s="105"/>
      <c r="AC100" s="105"/>
      <c r="AD100" s="99"/>
      <c r="AE100" s="105"/>
      <c r="AF100" s="105"/>
      <c r="AG100" s="105"/>
      <c r="AH100" s="105"/>
      <c r="AI100" s="99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</row>
    <row r="101" spans="1:88" ht="14.25" customHeight="1">
      <c r="A101" s="1188" t="str">
        <f>'12-18л. МЕНЮ '!I408</f>
        <v>647 / 22</v>
      </c>
      <c r="B101" s="276" t="str">
        <f>'12-18л. МЕНЮ '!B408</f>
        <v>Картофель тушёный</v>
      </c>
      <c r="C101" s="1315">
        <f>'12-18л. МЕНЮ '!C408</f>
        <v>180</v>
      </c>
      <c r="D101" s="121"/>
      <c r="E101" s="1856" t="str">
        <f>'12-18л. МЕНЮ '!I461</f>
        <v>265/17</v>
      </c>
      <c r="F101" s="285" t="str">
        <f>'12-18л. МЕНЮ '!B461</f>
        <v>Плов с говядиной</v>
      </c>
      <c r="G101" s="179">
        <f>'12-18л. МЕНЮ '!C461</f>
        <v>200</v>
      </c>
      <c r="H101" s="100"/>
      <c r="I101" s="105"/>
      <c r="J101" s="114"/>
      <c r="K101" s="303"/>
      <c r="L101" s="105"/>
      <c r="M101" s="105"/>
      <c r="N101" s="105"/>
      <c r="O101" s="10"/>
      <c r="P101" s="110"/>
      <c r="Q101" s="10"/>
      <c r="R101" s="10"/>
      <c r="S101" s="10"/>
      <c r="T101" s="100"/>
      <c r="U101" s="99"/>
      <c r="V101" s="103"/>
      <c r="W101" s="197"/>
      <c r="X101" s="403"/>
      <c r="Y101" s="187"/>
      <c r="Z101" s="402"/>
      <c r="AA101" s="105"/>
      <c r="AB101" s="105"/>
      <c r="AC101" s="105"/>
      <c r="AD101" s="99"/>
      <c r="AE101" s="105"/>
      <c r="AF101" s="105"/>
      <c r="AG101" s="105"/>
      <c r="AH101" s="105"/>
      <c r="AI101" s="104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</row>
    <row r="102" spans="1:88" ht="15" customHeight="1">
      <c r="A102" s="699" t="str">
        <f>'12-18л. МЕНЮ '!I409</f>
        <v>389/17</v>
      </c>
      <c r="B102" s="755" t="str">
        <f>'12-18л. МЕНЮ '!B409</f>
        <v>Сок фруктовый (абрикосовый)</v>
      </c>
      <c r="C102" s="2023">
        <f>'12-18л. МЕНЮ '!C409</f>
        <v>200</v>
      </c>
      <c r="D102" s="121"/>
      <c r="E102" s="1856" t="str">
        <f>'12-18л. МЕНЮ '!I462</f>
        <v>ТТК /352/17</v>
      </c>
      <c r="F102" s="285" t="str">
        <f>'12-18л. МЕНЮ '!B462</f>
        <v>Кисель из яблок</v>
      </c>
      <c r="G102" s="179">
        <f>'12-18л. МЕНЮ '!C462</f>
        <v>200</v>
      </c>
      <c r="H102" s="100"/>
      <c r="I102" s="105"/>
      <c r="J102" s="114"/>
      <c r="K102" s="105"/>
      <c r="L102" s="105"/>
      <c r="M102" s="105"/>
      <c r="N102" s="105"/>
      <c r="O102" s="10"/>
      <c r="P102" s="110"/>
      <c r="Q102" s="10"/>
      <c r="R102" s="10"/>
      <c r="S102" s="10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99"/>
      <c r="AE102" s="105"/>
      <c r="AF102" s="105"/>
      <c r="AG102" s="105"/>
      <c r="AH102" s="105"/>
      <c r="AI102" s="104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</row>
    <row r="103" spans="1:88" ht="14.25" customHeight="1">
      <c r="A103" s="1188" t="str">
        <f>'12-18л. МЕНЮ '!I410</f>
        <v>Пром.пр.</v>
      </c>
      <c r="B103" s="276" t="str">
        <f>'12-18л. МЕНЮ '!B410</f>
        <v>Хлеб пшеничный</v>
      </c>
      <c r="C103" s="1301">
        <f>'12-18л. МЕНЮ '!C410</f>
        <v>60</v>
      </c>
      <c r="D103" s="360"/>
      <c r="E103" s="1856" t="str">
        <f>'12-18л. МЕНЮ '!I463</f>
        <v>Пром.пр.</v>
      </c>
      <c r="F103" s="285" t="str">
        <f>'12-18л. МЕНЮ '!B463</f>
        <v>Хлеб пшеничный</v>
      </c>
      <c r="G103" s="179">
        <f>'12-18л. МЕНЮ '!C463</f>
        <v>60</v>
      </c>
      <c r="H103" s="106"/>
      <c r="I103" s="164"/>
      <c r="J103" s="164"/>
      <c r="K103" s="304"/>
      <c r="L103" s="105"/>
      <c r="M103" s="105"/>
      <c r="N103" s="105"/>
      <c r="O103" s="10"/>
      <c r="P103" s="211"/>
      <c r="Q103" s="10"/>
      <c r="R103" s="10"/>
      <c r="S103" s="10"/>
      <c r="T103" s="100"/>
      <c r="U103" s="100"/>
      <c r="V103" s="115"/>
      <c r="W103" s="100"/>
      <c r="X103" s="105"/>
      <c r="Y103" s="105"/>
      <c r="Z103" s="105"/>
      <c r="AA103" s="105"/>
      <c r="AB103" s="105"/>
      <c r="AC103" s="105"/>
      <c r="AD103" s="99"/>
      <c r="AE103" s="105"/>
      <c r="AF103" s="105"/>
      <c r="AG103" s="105"/>
      <c r="AH103" s="105"/>
      <c r="AI103" s="104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</row>
    <row r="104" spans="1:88" ht="15" customHeight="1">
      <c r="A104" s="1188" t="str">
        <f>'12-18л. МЕНЮ '!I411</f>
        <v>Пром.пр.</v>
      </c>
      <c r="B104" s="276" t="str">
        <f>'12-18л. МЕНЮ '!B411</f>
        <v>Хлеб ржаной</v>
      </c>
      <c r="C104" s="1301">
        <f>'12-18л. МЕНЮ '!C411</f>
        <v>40</v>
      </c>
      <c r="D104" s="5"/>
      <c r="E104" s="1856" t="str">
        <f>'12-18л. МЕНЮ '!I464</f>
        <v>Пром.пр.</v>
      </c>
      <c r="F104" s="285" t="str">
        <f>'12-18л. МЕНЮ '!B464</f>
        <v>Хлеб ржаной</v>
      </c>
      <c r="G104" s="179">
        <f>'12-18л. МЕНЮ '!C464</f>
        <v>40</v>
      </c>
      <c r="H104" s="979"/>
      <c r="I104" s="530"/>
      <c r="J104" s="530"/>
      <c r="K104" s="105"/>
      <c r="L104" s="105"/>
      <c r="M104" s="105"/>
      <c r="N104" s="105"/>
      <c r="O104" s="10"/>
      <c r="P104" s="143"/>
      <c r="Q104" s="10"/>
      <c r="R104" s="10"/>
      <c r="S104" s="10"/>
      <c r="T104" s="105"/>
      <c r="U104" s="105"/>
      <c r="V104" s="128"/>
      <c r="W104" s="105"/>
      <c r="X104" s="105"/>
      <c r="Y104" s="105"/>
      <c r="Z104" s="105"/>
      <c r="AA104" s="105"/>
      <c r="AB104" s="105"/>
      <c r="AC104" s="105"/>
      <c r="AD104" s="99"/>
      <c r="AE104" s="105"/>
      <c r="AF104" s="105"/>
      <c r="AG104" s="105"/>
      <c r="AH104" s="105"/>
      <c r="AI104" s="100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</row>
    <row r="105" spans="1:88">
      <c r="A105" s="1188" t="str">
        <f>'12-18л. МЕНЮ '!I412</f>
        <v>82 / 21</v>
      </c>
      <c r="B105" s="753" t="str">
        <f>'12-18л. МЕНЮ '!B412</f>
        <v>Плоды свежие ( яблоко )</v>
      </c>
      <c r="C105" s="1301">
        <f>'12-18л. МЕНЮ '!C412</f>
        <v>120</v>
      </c>
      <c r="D105" s="5"/>
      <c r="E105" s="1856" t="str">
        <f>'12-18л. МЕНЮ '!I465</f>
        <v>82 / 21</v>
      </c>
      <c r="F105" s="266" t="str">
        <f>'12-18л. МЕНЮ '!B465</f>
        <v>Плоды  свежие (яблоко)</v>
      </c>
      <c r="G105" s="179">
        <f>'12-18л. МЕНЮ '!C465</f>
        <v>110</v>
      </c>
      <c r="H105" s="100"/>
      <c r="I105" s="115"/>
      <c r="J105" s="100"/>
      <c r="K105" s="99"/>
      <c r="L105" s="105"/>
      <c r="M105" s="105"/>
      <c r="N105" s="105"/>
      <c r="O105" s="10"/>
      <c r="P105" s="143"/>
      <c r="Q105" s="10"/>
      <c r="R105" s="10"/>
      <c r="S105" s="10"/>
      <c r="T105" s="105"/>
      <c r="U105" s="105"/>
      <c r="V105" s="138"/>
      <c r="W105" s="138"/>
      <c r="X105" s="138"/>
      <c r="Y105" s="138"/>
      <c r="Z105" s="138"/>
      <c r="AA105" s="138"/>
      <c r="AB105" s="138"/>
      <c r="AC105" s="105"/>
      <c r="AD105" s="138"/>
      <c r="AE105" s="105"/>
      <c r="AF105" s="104"/>
      <c r="AG105" s="105"/>
      <c r="AH105" s="105"/>
      <c r="AI105" s="100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</row>
    <row r="106" spans="1:88" ht="14.25" customHeight="1" thickBot="1">
      <c r="A106" s="1932" t="s">
        <v>239</v>
      </c>
      <c r="B106" s="764"/>
      <c r="C106" s="1909">
        <f>'12-18л. МЕНЮ '!C413</f>
        <v>1030</v>
      </c>
      <c r="D106" s="5"/>
      <c r="E106" s="1906" t="s">
        <v>239</v>
      </c>
      <c r="F106" s="1935"/>
      <c r="G106" s="1859">
        <f>'12-18л. МЕНЮ '!C466</f>
        <v>940</v>
      </c>
      <c r="H106" s="100"/>
      <c r="I106" s="115"/>
      <c r="J106" s="105"/>
      <c r="K106" s="99"/>
      <c r="L106" s="105"/>
      <c r="M106" s="105"/>
      <c r="N106" s="105"/>
      <c r="O106" s="10"/>
      <c r="P106" s="143"/>
      <c r="Q106" s="10"/>
      <c r="R106" s="114"/>
      <c r="S106" s="10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400"/>
      <c r="AE106" s="105"/>
      <c r="AF106" s="99"/>
      <c r="AG106" s="105"/>
      <c r="AH106" s="105"/>
      <c r="AI106" s="100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</row>
    <row r="107" spans="1:88" ht="12.75" customHeight="1">
      <c r="A107" s="605"/>
      <c r="B107" s="370" t="s">
        <v>287</v>
      </c>
      <c r="C107" s="1203"/>
      <c r="D107" s="5"/>
      <c r="E107" s="605"/>
      <c r="F107" s="370" t="s">
        <v>287</v>
      </c>
      <c r="G107" s="1203"/>
      <c r="H107" s="106"/>
      <c r="I107" s="10"/>
      <c r="J107" s="10"/>
      <c r="K107" s="10"/>
      <c r="L107" s="105"/>
      <c r="M107" s="105"/>
      <c r="N107" s="105"/>
      <c r="O107" s="10"/>
      <c r="P107" s="149"/>
      <c r="Q107" s="10"/>
      <c r="R107" s="114"/>
      <c r="S107" s="10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400"/>
      <c r="AE107" s="105"/>
      <c r="AF107" s="99"/>
      <c r="AG107" s="105"/>
      <c r="AH107" s="105"/>
      <c r="AI107" s="100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</row>
    <row r="108" spans="1:88" ht="11.25" customHeight="1">
      <c r="A108" s="168" t="str">
        <f>'12-18л. МЕНЮ '!I417</f>
        <v>ТТК/481/21</v>
      </c>
      <c r="B108" s="1513" t="str">
        <f>'12-18л. МЕНЮ '!B417</f>
        <v>Кисель витаминный</v>
      </c>
      <c r="C108" s="1517">
        <f>'12-18л. МЕНЮ '!C417</f>
        <v>200</v>
      </c>
      <c r="D108" s="5"/>
      <c r="E108" s="1448" t="str">
        <f>'12-18л. МЕНЮ '!I470</f>
        <v>54-3гн/22</v>
      </c>
      <c r="F108" s="285" t="str">
        <f>'12-18л. МЕНЮ '!B470</f>
        <v>Чай с лимоном и сахаром</v>
      </c>
      <c r="G108" s="976">
        <f>'12-18л. МЕНЮ '!C470</f>
        <v>200</v>
      </c>
      <c r="H108" s="106"/>
      <c r="I108" s="10"/>
      <c r="J108" s="10"/>
      <c r="K108" s="10"/>
      <c r="L108" s="105"/>
      <c r="M108" s="105"/>
      <c r="N108" s="105"/>
      <c r="O108" s="10"/>
      <c r="P108" s="302"/>
      <c r="Q108" s="10"/>
      <c r="R108" s="38"/>
      <c r="S108" s="10"/>
      <c r="T108" s="105"/>
      <c r="U108" s="105"/>
      <c r="V108" s="105"/>
      <c r="W108" s="105"/>
      <c r="X108" s="105"/>
      <c r="Y108" s="105"/>
      <c r="Z108" s="105"/>
      <c r="AA108" s="105"/>
      <c r="AB108" s="163"/>
      <c r="AC108" s="209"/>
      <c r="AD108" s="400"/>
      <c r="AE108" s="105"/>
      <c r="AF108" s="105"/>
      <c r="AG108" s="105"/>
      <c r="AH108" s="105"/>
      <c r="AI108" s="100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</row>
    <row r="109" spans="1:88" ht="15" customHeight="1">
      <c r="A109" s="168" t="str">
        <f>'12-18л. МЕНЮ '!I418</f>
        <v>595 / 22</v>
      </c>
      <c r="B109" s="1513" t="str">
        <f>'12-18л. МЕНЮ '!B418</f>
        <v>Наггетсы</v>
      </c>
      <c r="C109" s="1517">
        <f>'12-18л. МЕНЮ '!C418</f>
        <v>120</v>
      </c>
      <c r="D109" s="5"/>
      <c r="E109" s="1448" t="str">
        <f>'12-18л. МЕНЮ '!I471</f>
        <v>150 /17</v>
      </c>
      <c r="F109" s="285" t="str">
        <f>'12-18л. МЕНЮ '!B471</f>
        <v>Зразы картофельные</v>
      </c>
      <c r="G109" s="976" t="str">
        <f>'12-18л. МЕНЮ '!C471</f>
        <v>90 / 20</v>
      </c>
      <c r="H109" s="100"/>
      <c r="I109" s="10"/>
      <c r="J109" s="10"/>
      <c r="K109" s="10"/>
      <c r="L109" s="105"/>
      <c r="M109" s="105"/>
      <c r="N109" s="105"/>
      <c r="O109" s="105"/>
      <c r="P109" s="526"/>
      <c r="Q109" s="10"/>
      <c r="R109" s="38"/>
      <c r="S109" s="10"/>
      <c r="T109" s="105"/>
      <c r="U109" s="105"/>
      <c r="V109" s="105"/>
      <c r="W109" s="105"/>
      <c r="X109" s="105"/>
      <c r="Y109" s="105"/>
      <c r="Z109" s="163"/>
      <c r="AA109" s="163"/>
      <c r="AB109" s="163"/>
      <c r="AC109" s="105"/>
      <c r="AD109" s="400"/>
      <c r="AE109" s="105"/>
      <c r="AF109" s="105"/>
      <c r="AG109" s="105"/>
      <c r="AH109" s="105"/>
      <c r="AI109" s="100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</row>
    <row r="110" spans="1:88" ht="13.5" customHeight="1">
      <c r="A110" s="964" t="str">
        <f>'12-18л. МЕНЮ '!I419</f>
        <v>Пром.пр.</v>
      </c>
      <c r="B110" s="1513" t="str">
        <f>'12-18л. МЕНЮ '!B419</f>
        <v>Хлеб ржаной</v>
      </c>
      <c r="C110" s="1517">
        <f>'12-18л. МЕНЮ '!C419</f>
        <v>40</v>
      </c>
      <c r="D110" s="5"/>
      <c r="E110" s="1448" t="str">
        <f>'12-18л. МЕНЮ '!I472</f>
        <v>Пром.пр.</v>
      </c>
      <c r="F110" s="266" t="str">
        <f>'12-18л. МЕНЮ '!B472</f>
        <v>Хлеб пшеничный</v>
      </c>
      <c r="G110" s="976">
        <f>'12-18л. МЕНЮ '!C472</f>
        <v>40</v>
      </c>
      <c r="H110" s="105"/>
      <c r="I110" s="10"/>
      <c r="J110" s="10"/>
      <c r="K110" s="10"/>
      <c r="L110" s="105"/>
      <c r="M110" s="105"/>
      <c r="N110" s="105"/>
      <c r="O110" s="99"/>
      <c r="P110" s="133"/>
      <c r="Q110" s="10"/>
      <c r="R110" s="38"/>
      <c r="S110" s="10"/>
      <c r="T110" s="105"/>
      <c r="U110" s="105"/>
      <c r="V110" s="105"/>
      <c r="W110" s="105"/>
      <c r="X110" s="105"/>
      <c r="Y110" s="105"/>
      <c r="Z110" s="163"/>
      <c r="AA110" s="163"/>
      <c r="AB110" s="163"/>
      <c r="AC110" s="105"/>
      <c r="AD110" s="400"/>
      <c r="AE110" s="105"/>
      <c r="AF110" s="105"/>
      <c r="AG110" s="105"/>
      <c r="AH110" s="105"/>
      <c r="AI110" s="100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</row>
    <row r="111" spans="1:88" ht="12.75" customHeight="1" thickBot="1">
      <c r="A111" s="1906" t="s">
        <v>312</v>
      </c>
      <c r="B111" s="1260"/>
      <c r="C111" s="2036">
        <f>'12-18л. МЕНЮ '!C420</f>
        <v>360</v>
      </c>
      <c r="D111" s="5"/>
      <c r="E111" s="1906" t="s">
        <v>312</v>
      </c>
      <c r="F111" s="966"/>
      <c r="G111" s="1909">
        <f>'12-18л. МЕНЮ '!C473</f>
        <v>350</v>
      </c>
      <c r="H111" s="105"/>
      <c r="I111" s="10"/>
      <c r="J111" s="10"/>
      <c r="K111" s="10"/>
      <c r="L111" s="105"/>
      <c r="M111" s="105"/>
      <c r="N111" s="105"/>
      <c r="O111" s="105"/>
      <c r="P111" s="133"/>
      <c r="Q111" s="10"/>
      <c r="R111" s="527"/>
      <c r="S111" s="10"/>
      <c r="T111" s="105"/>
      <c r="U111" s="105"/>
      <c r="V111" s="105"/>
      <c r="W111" s="105"/>
      <c r="X111" s="105"/>
      <c r="Y111" s="105"/>
      <c r="Z111" s="163"/>
      <c r="AA111" s="163"/>
      <c r="AB111" s="163"/>
      <c r="AC111" s="105"/>
      <c r="AD111" s="400"/>
      <c r="AE111" s="105"/>
      <c r="AF111" s="105"/>
      <c r="AG111" s="105"/>
      <c r="AH111" s="105"/>
      <c r="AI111" s="100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</row>
    <row r="112" spans="1:88" ht="14.25" customHeight="1">
      <c r="H112" s="105"/>
      <c r="I112" s="10"/>
      <c r="J112" s="10"/>
      <c r="K112" s="10"/>
      <c r="L112" s="105"/>
      <c r="M112" s="105"/>
      <c r="N112" s="105"/>
      <c r="O112" s="99"/>
      <c r="P112" s="105"/>
      <c r="Q112" s="10"/>
      <c r="R112" s="38"/>
      <c r="S112" s="10"/>
      <c r="T112" s="105"/>
      <c r="U112" s="105"/>
      <c r="V112" s="105"/>
      <c r="W112" s="121"/>
      <c r="X112" s="115"/>
      <c r="Y112" s="100"/>
      <c r="Z112" s="97"/>
      <c r="AA112" s="105"/>
      <c r="AB112" s="105"/>
      <c r="AC112" s="105"/>
      <c r="AD112" s="105"/>
      <c r="AE112" s="105"/>
      <c r="AF112" s="105"/>
      <c r="AG112" s="105"/>
      <c r="AH112" s="105"/>
      <c r="AI112" s="100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</row>
    <row r="113" spans="1:88" ht="16.5" customHeight="1">
      <c r="H113" s="105"/>
      <c r="I113" s="10"/>
      <c r="J113" s="10"/>
      <c r="K113" s="10"/>
      <c r="L113" s="105"/>
      <c r="M113" s="105"/>
      <c r="N113" s="105"/>
      <c r="O113" s="105"/>
      <c r="P113" s="149"/>
      <c r="Q113" s="10"/>
      <c r="R113" s="38"/>
      <c r="S113" s="519"/>
      <c r="T113" s="105"/>
      <c r="U113" s="105"/>
      <c r="V113" s="105"/>
      <c r="W113" s="105"/>
      <c r="X113" s="233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</row>
    <row r="114" spans="1:88" ht="14.25" customHeight="1">
      <c r="A114" s="2920" t="s">
        <v>311</v>
      </c>
      <c r="B114" s="2920"/>
      <c r="C114" s="2920"/>
      <c r="D114" s="2920"/>
      <c r="E114" s="2920"/>
      <c r="F114" s="2920"/>
      <c r="G114" s="2920"/>
      <c r="H114" s="105"/>
      <c r="I114" s="10"/>
      <c r="J114" s="10"/>
      <c r="K114" s="10"/>
      <c r="L114" s="105"/>
      <c r="M114" s="105"/>
      <c r="N114" s="105"/>
      <c r="O114" s="105"/>
      <c r="P114" s="149"/>
      <c r="Q114" s="10"/>
      <c r="R114" s="38"/>
      <c r="S114" s="10"/>
      <c r="T114" s="105"/>
      <c r="U114" s="105"/>
      <c r="V114" s="105"/>
      <c r="W114" s="105"/>
      <c r="X114" s="233"/>
      <c r="Y114" s="105"/>
      <c r="Z114" s="105"/>
      <c r="AA114" s="105"/>
      <c r="AB114" s="105"/>
      <c r="AC114" s="105"/>
      <c r="AD114" s="105"/>
      <c r="AE114" s="105"/>
      <c r="AF114" s="105"/>
      <c r="AG114" s="106"/>
      <c r="AH114" s="100"/>
      <c r="AI114" s="100"/>
      <c r="AJ114" s="100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</row>
    <row r="115" spans="1:88" ht="15.75" customHeight="1">
      <c r="A115" s="98" t="s">
        <v>440</v>
      </c>
      <c r="E115" s="73"/>
      <c r="G115" t="s">
        <v>172</v>
      </c>
      <c r="H115" s="105"/>
      <c r="I115" s="10"/>
      <c r="J115" s="10"/>
      <c r="K115" s="10"/>
      <c r="L115" s="105"/>
      <c r="M115" s="105"/>
      <c r="N115" s="105"/>
      <c r="O115" s="99"/>
      <c r="P115" s="149"/>
      <c r="Q115" s="3"/>
      <c r="R115" s="3"/>
      <c r="S115" s="529"/>
      <c r="T115" s="105"/>
      <c r="U115" s="105"/>
      <c r="V115" s="100"/>
      <c r="W115" s="105"/>
      <c r="X115" s="231"/>
      <c r="Y115" s="210"/>
      <c r="Z115" s="211"/>
      <c r="AA115" s="105"/>
      <c r="AB115" s="105"/>
      <c r="AC115" s="105"/>
      <c r="AD115" s="105"/>
      <c r="AE115" s="105"/>
      <c r="AF115" s="105"/>
      <c r="AG115" s="105"/>
      <c r="AH115" s="105"/>
      <c r="AI115" s="100"/>
      <c r="AJ115" s="100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</row>
    <row r="116" spans="1:88" ht="15" customHeight="1">
      <c r="B116" s="2"/>
      <c r="C116" s="20"/>
      <c r="D116" s="416" t="s">
        <v>162</v>
      </c>
      <c r="H116" s="105"/>
      <c r="I116" s="10"/>
      <c r="J116" s="10"/>
      <c r="K116" s="10"/>
      <c r="L116" s="105"/>
      <c r="M116" s="105"/>
      <c r="N116" s="105"/>
      <c r="O116" s="105"/>
      <c r="P116" s="149"/>
      <c r="Q116" s="10"/>
      <c r="R116" s="38"/>
      <c r="S116" s="10"/>
      <c r="T116" s="105"/>
      <c r="U116" s="105"/>
      <c r="V116" s="100"/>
      <c r="W116" s="99"/>
      <c r="X116" s="100"/>
      <c r="Y116" s="220"/>
      <c r="Z116" s="144"/>
      <c r="AA116" s="105"/>
      <c r="AB116" s="105"/>
      <c r="AC116" s="105"/>
      <c r="AD116" s="105"/>
      <c r="AE116" s="105"/>
      <c r="AF116" s="105"/>
      <c r="AG116" s="105"/>
      <c r="AH116" s="105"/>
      <c r="AI116" s="100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</row>
    <row r="117" spans="1:88" ht="15" customHeight="1" thickBot="1">
      <c r="H117" s="105"/>
      <c r="I117" s="10"/>
      <c r="J117" s="10"/>
      <c r="K117" s="10"/>
      <c r="L117" s="105"/>
      <c r="M117" s="105"/>
      <c r="N117" s="105"/>
      <c r="O117" s="99"/>
      <c r="P117" s="302"/>
      <c r="Q117" s="35"/>
      <c r="R117" s="100"/>
      <c r="S117" s="13"/>
      <c r="T117" s="105"/>
      <c r="U117" s="105"/>
      <c r="V117" s="105"/>
      <c r="W117" s="121"/>
      <c r="X117" s="283"/>
      <c r="Y117" s="113"/>
      <c r="Z117" s="146"/>
      <c r="AA117" s="105"/>
      <c r="AB117" s="105"/>
      <c r="AC117" s="105"/>
      <c r="AD117" s="105"/>
      <c r="AE117" s="105"/>
      <c r="AF117" s="105"/>
      <c r="AG117" s="105"/>
      <c r="AH117" s="105"/>
      <c r="AI117" s="100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</row>
    <row r="118" spans="1:88" ht="14.25" customHeight="1">
      <c r="A118" s="380" t="s">
        <v>2</v>
      </c>
      <c r="B118" s="381" t="s">
        <v>3</v>
      </c>
      <c r="C118" s="597" t="s">
        <v>4</v>
      </c>
      <c r="E118" s="380" t="s">
        <v>2</v>
      </c>
      <c r="F118" s="381" t="s">
        <v>3</v>
      </c>
      <c r="G118" s="597" t="s">
        <v>4</v>
      </c>
      <c r="H118" s="105"/>
      <c r="I118" s="10"/>
      <c r="J118" s="10"/>
      <c r="K118" s="10"/>
      <c r="L118" s="105"/>
      <c r="M118" s="105"/>
      <c r="N118" s="105"/>
      <c r="O118" s="105"/>
      <c r="P118" s="133"/>
      <c r="Q118" s="35"/>
      <c r="R118" s="105"/>
      <c r="S118" s="13"/>
      <c r="T118" s="97"/>
      <c r="U118" s="105"/>
      <c r="V118" s="105"/>
      <c r="W118" s="105"/>
      <c r="X118" s="100"/>
      <c r="Y118" s="99"/>
      <c r="Z118" s="149"/>
      <c r="AA118" s="105"/>
      <c r="AB118" s="105"/>
      <c r="AC118" s="105"/>
      <c r="AD118" s="105"/>
      <c r="AE118" s="105"/>
      <c r="AF118" s="105"/>
      <c r="AG118" s="105"/>
      <c r="AH118" s="105"/>
      <c r="AI118" s="100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</row>
    <row r="119" spans="1:88" ht="14.25" customHeight="1" thickBot="1">
      <c r="A119" s="383" t="s">
        <v>5</v>
      </c>
      <c r="B119" s="105"/>
      <c r="C119" s="598" t="s">
        <v>63</v>
      </c>
      <c r="D119" s="105"/>
      <c r="E119" s="383" t="s">
        <v>5</v>
      </c>
      <c r="F119" s="105"/>
      <c r="G119" s="598" t="s">
        <v>63</v>
      </c>
      <c r="H119" s="145"/>
      <c r="I119" s="10"/>
      <c r="J119" s="10"/>
      <c r="K119" s="10"/>
      <c r="L119" s="105"/>
      <c r="M119" s="105"/>
      <c r="N119" s="105"/>
      <c r="O119" s="105"/>
      <c r="P119" s="105"/>
      <c r="Q119" s="10"/>
      <c r="R119" s="10"/>
      <c r="S119" s="10"/>
      <c r="T119" s="103"/>
      <c r="U119" s="105"/>
      <c r="V119" s="105"/>
      <c r="W119" s="105"/>
      <c r="X119" s="106"/>
      <c r="Y119" s="109"/>
      <c r="Z119" s="212"/>
      <c r="AA119" s="105"/>
      <c r="AB119" s="105"/>
      <c r="AC119" s="105"/>
      <c r="AD119" s="105"/>
      <c r="AE119" s="105"/>
      <c r="AF119" s="105"/>
      <c r="AG119" s="105"/>
      <c r="AH119" s="105"/>
      <c r="AI119" s="100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</row>
    <row r="120" spans="1:88" ht="14.25" customHeight="1" thickBot="1">
      <c r="A120" s="2063" t="s">
        <v>374</v>
      </c>
      <c r="B120" s="124"/>
      <c r="C120" s="2064"/>
      <c r="D120" s="5"/>
      <c r="E120" s="2063" t="s">
        <v>757</v>
      </c>
      <c r="F120" s="124"/>
      <c r="G120" s="2064"/>
      <c r="H120" s="167"/>
      <c r="I120" s="10"/>
      <c r="J120" s="10"/>
      <c r="K120" s="10"/>
      <c r="L120" s="105"/>
      <c r="M120" s="105"/>
      <c r="N120" s="105"/>
      <c r="O120" s="105"/>
      <c r="P120" s="105"/>
      <c r="Q120" s="10"/>
      <c r="R120" s="10"/>
      <c r="S120" s="10"/>
      <c r="T120" s="103"/>
      <c r="U120" s="105"/>
      <c r="V120" s="105"/>
      <c r="W120" s="105"/>
      <c r="X120" s="100"/>
      <c r="Y120" s="99"/>
      <c r="Z120" s="149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290"/>
      <c r="AM120" s="105"/>
      <c r="AN120" s="128"/>
      <c r="AO120" s="105"/>
      <c r="AP120" s="105"/>
      <c r="AQ120" s="105"/>
      <c r="AR120" s="145"/>
      <c r="AS120" s="103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</row>
    <row r="121" spans="1:88" ht="14.25" customHeight="1">
      <c r="A121" s="257"/>
      <c r="B121" s="370" t="s">
        <v>182</v>
      </c>
      <c r="C121" s="242"/>
      <c r="D121" s="5"/>
      <c r="E121" s="257"/>
      <c r="F121" s="370" t="s">
        <v>182</v>
      </c>
      <c r="G121" s="242"/>
      <c r="H121" s="100"/>
      <c r="I121" s="10"/>
      <c r="J121" s="10"/>
      <c r="K121" s="10"/>
      <c r="L121" s="105"/>
      <c r="M121" s="105"/>
      <c r="N121" s="105"/>
      <c r="O121" s="105"/>
      <c r="P121" s="105"/>
      <c r="Q121" s="10"/>
      <c r="R121" s="10"/>
      <c r="S121" s="10"/>
      <c r="T121" s="103"/>
      <c r="U121" s="105"/>
      <c r="V121" s="105"/>
      <c r="W121" s="105"/>
      <c r="X121" s="110"/>
      <c r="Y121" s="113"/>
      <c r="Z121" s="402"/>
      <c r="AA121" s="105"/>
      <c r="AB121" s="105"/>
      <c r="AC121" s="105"/>
      <c r="AD121" s="105"/>
      <c r="AE121" s="105"/>
      <c r="AF121" s="105"/>
      <c r="AG121" s="105"/>
      <c r="AH121" s="105"/>
      <c r="AI121" s="119"/>
      <c r="AJ121" s="100"/>
      <c r="AK121" s="99"/>
      <c r="AL121" s="100"/>
      <c r="AM121" s="100"/>
      <c r="AN121" s="106"/>
      <c r="AO121" s="106"/>
      <c r="AP121" s="411"/>
      <c r="AQ121" s="411"/>
      <c r="AR121" s="100"/>
      <c r="AS121" s="100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</row>
    <row r="122" spans="1:88" ht="15.75" customHeight="1">
      <c r="A122" s="840" t="str">
        <f>'12-18л. МЕНЮ '!I501</f>
        <v>182/17</v>
      </c>
      <c r="B122" s="285" t="str">
        <f>'12-18л. МЕНЮ '!B501</f>
        <v>Каша  жидкая молочная (рисовая)</v>
      </c>
      <c r="C122" s="179">
        <f>'12-18л. МЕНЮ '!C501</f>
        <v>210</v>
      </c>
      <c r="D122" s="5"/>
      <c r="E122" s="202" t="str">
        <f>'12-18л. МЕНЮ '!I557</f>
        <v>54-2з/22г.</v>
      </c>
      <c r="F122" s="266" t="str">
        <f>'12-18л. МЕНЮ '!B557</f>
        <v>Огурец  свежий в нарезке</v>
      </c>
      <c r="G122" s="254">
        <f>'12-18л. МЕНЮ '!C557</f>
        <v>80</v>
      </c>
      <c r="H122" s="100"/>
      <c r="I122" s="10"/>
      <c r="J122" s="10"/>
      <c r="K122" s="10"/>
      <c r="L122" s="105"/>
      <c r="M122" s="105"/>
      <c r="N122" s="105"/>
      <c r="O122" s="105"/>
      <c r="P122" s="231"/>
      <c r="Q122" s="10"/>
      <c r="R122" s="10"/>
      <c r="S122" s="10"/>
      <c r="T122" s="100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0"/>
      <c r="AK122" s="99"/>
      <c r="AL122" s="100"/>
      <c r="AM122" s="100"/>
      <c r="AN122" s="106"/>
      <c r="AO122" s="412"/>
      <c r="AP122" s="411"/>
      <c r="AQ122" s="411"/>
      <c r="AR122" s="100"/>
      <c r="AS122" s="100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</row>
    <row r="123" spans="1:88" ht="16.5" customHeight="1">
      <c r="A123" s="840" t="str">
        <f>'12-18л. МЕНЮ '!I502</f>
        <v>14/17</v>
      </c>
      <c r="B123" s="285" t="str">
        <f>'12-18л. МЕНЮ '!B502</f>
        <v xml:space="preserve">Масло порциями </v>
      </c>
      <c r="C123" s="179">
        <f>'12-18л. МЕНЮ '!C502</f>
        <v>10</v>
      </c>
      <c r="D123" s="5"/>
      <c r="E123" s="202" t="str">
        <f>'12-18л. МЕНЮ '!I558</f>
        <v>259/17</v>
      </c>
      <c r="F123" s="266" t="str">
        <f>'12-18л. МЕНЮ '!B558</f>
        <v>Жаркое по - дормашнему</v>
      </c>
      <c r="G123" s="254">
        <f>'12-18л. МЕНЮ '!C558</f>
        <v>210</v>
      </c>
      <c r="H123" s="100"/>
      <c r="I123" s="10"/>
      <c r="J123" s="10"/>
      <c r="K123" s="10"/>
      <c r="L123" s="105"/>
      <c r="M123" s="105"/>
      <c r="N123" s="105"/>
      <c r="O123" s="105"/>
      <c r="P123" s="133"/>
      <c r="Q123" s="10"/>
      <c r="R123" s="10"/>
      <c r="S123" s="10"/>
      <c r="T123" s="100"/>
      <c r="U123" s="226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0"/>
      <c r="AK123" s="99"/>
      <c r="AL123" s="100"/>
      <c r="AM123" s="100"/>
      <c r="AN123" s="106"/>
      <c r="AO123" s="106"/>
      <c r="AP123" s="411"/>
      <c r="AQ123" s="411"/>
      <c r="AR123" s="100"/>
      <c r="AS123" s="100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</row>
    <row r="124" spans="1:88" ht="15.75" customHeight="1">
      <c r="A124" s="840" t="str">
        <f>'12-18л. МЕНЮ '!I503</f>
        <v>54-1з/22</v>
      </c>
      <c r="B124" s="285" t="str">
        <f>'12-18л. МЕНЮ '!B503</f>
        <v>Сыр твёрдых сортов в нарезке</v>
      </c>
      <c r="C124" s="179">
        <f>'12-18л. МЕНЮ '!C503</f>
        <v>25</v>
      </c>
      <c r="D124" s="5"/>
      <c r="E124" s="202" t="str">
        <f>'12-18л. МЕНЮ '!I559</f>
        <v>54-3гн/22</v>
      </c>
      <c r="F124" s="266" t="str">
        <f>'12-18л. МЕНЮ '!B559</f>
        <v>чай с лимоном и сахаром</v>
      </c>
      <c r="G124" s="254">
        <f>'12-18л. МЕНЮ '!C559</f>
        <v>200</v>
      </c>
      <c r="H124" s="100"/>
      <c r="I124" s="10"/>
      <c r="J124" s="10"/>
      <c r="K124" s="10"/>
      <c r="L124" s="105"/>
      <c r="M124" s="105"/>
      <c r="N124" s="105"/>
      <c r="O124" s="105"/>
      <c r="P124" s="149"/>
      <c r="Q124" s="10"/>
      <c r="R124" s="10"/>
      <c r="S124" s="10"/>
      <c r="T124" s="100"/>
      <c r="U124" s="226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0"/>
      <c r="AK124" s="103"/>
      <c r="AL124" s="100"/>
      <c r="AM124" s="100"/>
      <c r="AN124" s="106"/>
      <c r="AO124" s="106"/>
      <c r="AP124" s="411"/>
      <c r="AQ124" s="411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</row>
    <row r="125" spans="1:88" ht="15" customHeight="1">
      <c r="A125" s="840" t="str">
        <f>'12-18л. МЕНЮ '!I504</f>
        <v>ТТК/502/21</v>
      </c>
      <c r="B125" s="285" t="str">
        <f>'12-18л. МЕНЮ '!B504</f>
        <v>Какао с молоком и витаминами</v>
      </c>
      <c r="C125" s="179">
        <f>'12-18л. МЕНЮ '!C504</f>
        <v>200</v>
      </c>
      <c r="D125" s="5"/>
      <c r="E125" s="202" t="str">
        <f>'12-18л. МЕНЮ '!I560</f>
        <v>Пром.пр.</v>
      </c>
      <c r="F125" s="266" t="str">
        <f>'12-18л. МЕНЮ '!B560</f>
        <v>Хлеб пшеничный</v>
      </c>
      <c r="G125" s="254">
        <f>'12-18л. МЕНЮ '!C560</f>
        <v>50</v>
      </c>
      <c r="H125" s="218"/>
      <c r="I125" s="10"/>
      <c r="J125" s="10"/>
      <c r="K125" s="10"/>
      <c r="L125" s="105"/>
      <c r="M125" s="105"/>
      <c r="N125" s="105"/>
      <c r="O125" s="105"/>
      <c r="P125" s="149"/>
      <c r="Q125" s="10"/>
      <c r="R125" s="10"/>
      <c r="S125" s="10"/>
      <c r="T125" s="100"/>
      <c r="U125" s="228"/>
      <c r="V125" s="105"/>
      <c r="W125" s="105"/>
      <c r="X125" s="105"/>
      <c r="Y125" s="29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0"/>
      <c r="AK125" s="99"/>
      <c r="AL125" s="100"/>
      <c r="AM125" s="100"/>
      <c r="AN125" s="106"/>
      <c r="AO125" s="106"/>
      <c r="AP125" s="411"/>
      <c r="AQ125" s="411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</row>
    <row r="126" spans="1:88" ht="15" customHeight="1">
      <c r="A126" s="840" t="str">
        <f>'12-18л. МЕНЮ '!I505</f>
        <v>Пром.пр.</v>
      </c>
      <c r="B126" s="285" t="str">
        <f>'12-18л. МЕНЮ '!B505</f>
        <v>Хлеб пшеничный</v>
      </c>
      <c r="C126" s="179">
        <f>'12-18л. МЕНЮ '!C505</f>
        <v>60</v>
      </c>
      <c r="D126" s="5"/>
      <c r="E126" s="202" t="str">
        <f>'12-18л. МЕНЮ '!I561</f>
        <v>Пром.пр.</v>
      </c>
      <c r="F126" s="266" t="str">
        <f>'12-18л. МЕНЮ '!B561</f>
        <v>Хлеб ржаной</v>
      </c>
      <c r="G126" s="354">
        <f>'12-18л. МЕНЮ '!C561</f>
        <v>40</v>
      </c>
      <c r="H126" s="231"/>
      <c r="I126" s="10"/>
      <c r="J126" s="10"/>
      <c r="K126" s="10"/>
      <c r="L126" s="105"/>
      <c r="M126" s="105"/>
      <c r="N126" s="105"/>
      <c r="O126" s="105"/>
      <c r="P126" s="149"/>
      <c r="Q126" s="10"/>
      <c r="R126" s="10"/>
      <c r="S126" s="10"/>
      <c r="T126" s="100"/>
      <c r="U126" s="105"/>
      <c r="V126" s="105"/>
      <c r="W126" s="105"/>
      <c r="X126" s="231"/>
      <c r="Y126" s="210"/>
      <c r="Z126" s="296"/>
      <c r="AA126" s="231"/>
      <c r="AB126" s="210"/>
      <c r="AC126" s="296"/>
      <c r="AD126" s="105"/>
      <c r="AE126" s="105"/>
      <c r="AF126" s="105"/>
      <c r="AG126" s="105"/>
      <c r="AH126" s="105"/>
      <c r="AI126" s="97"/>
      <c r="AJ126" s="100"/>
      <c r="AK126" s="99"/>
      <c r="AL126" s="103"/>
      <c r="AM126" s="103"/>
      <c r="AN126" s="106"/>
      <c r="AO126" s="106"/>
      <c r="AP126" s="411"/>
      <c r="AQ126" s="413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</row>
    <row r="127" spans="1:88" ht="12.75" customHeight="1" thickBot="1">
      <c r="A127" s="2065" t="str">
        <f>'12-18л. МЕНЮ '!I506</f>
        <v>82 /21</v>
      </c>
      <c r="B127" s="266" t="str">
        <f>'12-18л. МЕНЮ '!B506</f>
        <v>Плоды  свежие (яблоко)</v>
      </c>
      <c r="C127" s="254">
        <f>'12-18л. МЕНЮ '!C506</f>
        <v>110</v>
      </c>
      <c r="D127" s="5"/>
      <c r="E127" s="1906" t="s">
        <v>251</v>
      </c>
      <c r="F127" s="1935"/>
      <c r="G127" s="1861">
        <f>'12-18л. МЕНЮ '!C562</f>
        <v>580</v>
      </c>
      <c r="H127" s="103"/>
      <c r="I127" s="10"/>
      <c r="J127" s="10"/>
      <c r="K127" s="10"/>
      <c r="L127" s="105"/>
      <c r="M127" s="105"/>
      <c r="N127" s="105"/>
      <c r="O127" s="105"/>
      <c r="P127" s="105"/>
      <c r="Q127" s="10"/>
      <c r="R127" s="10"/>
      <c r="S127" s="10"/>
      <c r="T127" s="100"/>
      <c r="U127" s="105"/>
      <c r="V127" s="105"/>
      <c r="W127" s="105"/>
      <c r="X127" s="100"/>
      <c r="Y127" s="108"/>
      <c r="Z127" s="297"/>
      <c r="AA127" s="100"/>
      <c r="AB127" s="99"/>
      <c r="AC127" s="143"/>
      <c r="AD127" s="105"/>
      <c r="AE127" s="105"/>
      <c r="AF127" s="105"/>
      <c r="AG127" s="105"/>
      <c r="AH127" s="105"/>
      <c r="AI127" s="105"/>
      <c r="AJ127" s="105"/>
      <c r="AK127" s="114"/>
      <c r="AL127" s="100"/>
      <c r="AM127" s="100"/>
      <c r="AN127" s="100"/>
      <c r="AO127" s="100"/>
      <c r="AP127" s="105"/>
      <c r="AQ127" s="105"/>
      <c r="AR127" s="216"/>
      <c r="AS127" s="103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</row>
    <row r="128" spans="1:88" ht="17.25" customHeight="1" thickBot="1">
      <c r="A128" s="1906" t="s">
        <v>251</v>
      </c>
      <c r="B128" s="1935"/>
      <c r="C128" s="1861">
        <f>'12-18л. МЕНЮ '!C507</f>
        <v>615</v>
      </c>
      <c r="D128" s="5"/>
      <c r="E128" s="605"/>
      <c r="F128" s="370" t="s">
        <v>142</v>
      </c>
      <c r="G128" s="242"/>
      <c r="H128" s="295"/>
      <c r="I128" s="10"/>
      <c r="J128" s="10"/>
      <c r="K128" s="10"/>
      <c r="L128" s="105"/>
      <c r="M128" s="105"/>
      <c r="N128" s="105"/>
      <c r="O128" s="105"/>
      <c r="P128" s="211"/>
      <c r="Q128" s="10"/>
      <c r="R128" s="10"/>
      <c r="S128" s="10"/>
      <c r="T128" s="100"/>
      <c r="U128" s="105"/>
      <c r="V128" s="105"/>
      <c r="W128" s="105"/>
      <c r="X128" s="100"/>
      <c r="Y128" s="99"/>
      <c r="Z128" s="149"/>
      <c r="AA128" s="100"/>
      <c r="AB128" s="104"/>
      <c r="AC128" s="133"/>
      <c r="AD128" s="105"/>
      <c r="AE128" s="105"/>
      <c r="AF128" s="105"/>
      <c r="AG128" s="105"/>
      <c r="AH128" s="105"/>
      <c r="AI128" s="105"/>
      <c r="AJ128" s="105"/>
      <c r="AK128" s="105"/>
      <c r="AL128" s="100"/>
      <c r="AM128" s="100"/>
      <c r="AN128" s="105"/>
      <c r="AO128" s="105"/>
      <c r="AP128" s="105"/>
      <c r="AQ128" s="105"/>
      <c r="AR128" s="103"/>
      <c r="AS128" s="414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</row>
    <row r="129" spans="1:88" ht="14.25" customHeight="1">
      <c r="A129" s="605"/>
      <c r="B129" s="370" t="s">
        <v>142</v>
      </c>
      <c r="C129" s="242"/>
      <c r="D129" s="5"/>
      <c r="E129" s="1856" t="str">
        <f>'12-18л. МЕНЮ '!I566</f>
        <v>54-3з/22г.</v>
      </c>
      <c r="F129" s="255" t="str">
        <f>'12-18л. МЕНЮ '!B566</f>
        <v>Помидор  свежий  в нарезке</v>
      </c>
      <c r="G129" s="179">
        <f>'12-18л. МЕНЮ '!C566</f>
        <v>80</v>
      </c>
      <c r="H129" s="231"/>
      <c r="I129" s="10"/>
      <c r="J129" s="10"/>
      <c r="K129" s="10"/>
      <c r="L129" s="105"/>
      <c r="M129" s="105"/>
      <c r="N129" s="105"/>
      <c r="O129" s="105"/>
      <c r="P129" s="149"/>
      <c r="Q129" s="10"/>
      <c r="R129" s="10"/>
      <c r="S129" s="10"/>
      <c r="T129" s="100"/>
      <c r="U129" s="105"/>
      <c r="V129" s="105"/>
      <c r="W129" s="105"/>
      <c r="X129" s="100"/>
      <c r="Y129" s="99"/>
      <c r="Z129" s="149"/>
      <c r="AA129" s="100"/>
      <c r="AB129" s="99"/>
      <c r="AC129" s="143"/>
      <c r="AD129" s="105"/>
      <c r="AE129" s="105"/>
      <c r="AF129" s="105"/>
      <c r="AG129" s="105"/>
      <c r="AH129" s="105"/>
      <c r="AI129" s="100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</row>
    <row r="130" spans="1:88" ht="15" customHeight="1">
      <c r="A130" s="1444" t="str">
        <f>'12-18л. МЕНЮ '!I511</f>
        <v>54-20з/22</v>
      </c>
      <c r="B130" s="1118" t="str">
        <f>'12-18л. МЕНЮ '!B511</f>
        <v>Горошек зелёный (консервированный)</v>
      </c>
      <c r="C130" s="1301">
        <f>'12-18л. МЕНЮ '!C511</f>
        <v>80</v>
      </c>
      <c r="D130" s="5"/>
      <c r="E130" s="1856" t="str">
        <f>'12-18л. МЕНЮ '!I567</f>
        <v>ТТК / 88/17</v>
      </c>
      <c r="F130" s="255" t="str">
        <f>'12-18л. МЕНЮ '!B567</f>
        <v>Щи из свежей. капусты с картофелем</v>
      </c>
      <c r="G130" s="179">
        <f>'12-18л. МЕНЮ '!C567</f>
        <v>250</v>
      </c>
      <c r="H130" s="100"/>
      <c r="I130" s="105"/>
      <c r="J130" s="114"/>
      <c r="K130" s="105"/>
      <c r="L130" s="105"/>
      <c r="M130" s="105"/>
      <c r="N130" s="105"/>
      <c r="O130" s="105"/>
      <c r="P130" s="143"/>
      <c r="Q130" s="10"/>
      <c r="R130" s="10"/>
      <c r="S130" s="10"/>
      <c r="T130" s="128"/>
      <c r="U130" s="105"/>
      <c r="V130" s="167"/>
      <c r="W130" s="105"/>
      <c r="X130" s="100"/>
      <c r="Y130" s="99"/>
      <c r="Z130" s="143"/>
      <c r="AA130" s="100"/>
      <c r="AB130" s="99"/>
      <c r="AC130" s="149"/>
      <c r="AD130" s="105"/>
      <c r="AE130" s="105"/>
      <c r="AF130" s="105"/>
      <c r="AG130" s="106"/>
      <c r="AH130" s="100"/>
      <c r="AI130" s="100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</row>
    <row r="131" spans="1:88" ht="16.5" customHeight="1">
      <c r="A131" s="1444" t="str">
        <f>'12-18л. МЕНЮ '!I512</f>
        <v>Пром.пр.</v>
      </c>
      <c r="B131" s="1118" t="str">
        <f>'12-18л. МЕНЮ '!B512</f>
        <v xml:space="preserve">Печенье </v>
      </c>
      <c r="C131" s="1301">
        <f>'12-18л. МЕНЮ '!C512</f>
        <v>30</v>
      </c>
      <c r="D131" s="5"/>
      <c r="E131" s="1856" t="str">
        <f>'12-18л. МЕНЮ '!I568</f>
        <v>234/17</v>
      </c>
      <c r="F131" s="255" t="str">
        <f>'12-18л. МЕНЮ '!B568</f>
        <v>Биточек  рыбный (минтай)</v>
      </c>
      <c r="G131" s="179" t="str">
        <f>'12-18л. МЕНЮ '!C568</f>
        <v>90 / 20</v>
      </c>
      <c r="H131" s="100"/>
      <c r="I131" s="105"/>
      <c r="J131" s="114"/>
      <c r="K131" s="105"/>
      <c r="L131" s="105"/>
      <c r="M131" s="105"/>
      <c r="N131" s="105"/>
      <c r="O131" s="105"/>
      <c r="P131" s="149"/>
      <c r="Q131" s="10"/>
      <c r="R131" s="10"/>
      <c r="S131" s="10"/>
      <c r="T131" s="100"/>
      <c r="U131" s="105"/>
      <c r="V131" s="100"/>
      <c r="W131" s="105"/>
      <c r="X131" s="105"/>
      <c r="Y131" s="105"/>
      <c r="Z131" s="105"/>
      <c r="AA131" s="100"/>
      <c r="AB131" s="99"/>
      <c r="AC131" s="149"/>
      <c r="AD131" s="105"/>
      <c r="AE131" s="105"/>
      <c r="AF131" s="105"/>
      <c r="AG131" s="106"/>
      <c r="AH131" s="100"/>
      <c r="AI131" s="100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</row>
    <row r="132" spans="1:88" ht="16.5" customHeight="1">
      <c r="A132" s="1444" t="str">
        <f>'12-18л. МЕНЮ '!I513</f>
        <v>ТТК /114/17</v>
      </c>
      <c r="B132" s="1118" t="str">
        <f>'12-18л. МЕНЮ '!B513</f>
        <v>Суп  с лапшой</v>
      </c>
      <c r="C132" s="1301">
        <f>'12-18л. МЕНЮ '!C513</f>
        <v>250</v>
      </c>
      <c r="D132" s="5"/>
      <c r="E132" s="1856" t="str">
        <f>'12-18л. МЕНЮ '!I569</f>
        <v>303/17</v>
      </c>
      <c r="F132" s="255" t="str">
        <f>'12-18л. МЕНЮ '!B569</f>
        <v>Каша вязкая ( пшёная )</v>
      </c>
      <c r="G132" s="179">
        <f>'12-18л. МЕНЮ '!C569</f>
        <v>180</v>
      </c>
      <c r="H132" s="100"/>
      <c r="I132" s="105"/>
      <c r="J132" s="114"/>
      <c r="K132" s="105"/>
      <c r="L132" s="105"/>
      <c r="M132" s="105"/>
      <c r="N132" s="105"/>
      <c r="O132" s="105"/>
      <c r="P132" s="146"/>
      <c r="Q132" s="10"/>
      <c r="R132" s="10"/>
      <c r="S132" s="10"/>
      <c r="T132" s="105"/>
      <c r="U132" s="105"/>
      <c r="V132" s="233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6"/>
      <c r="AH132" s="100"/>
      <c r="AI132" s="100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</row>
    <row r="133" spans="1:88" ht="15.75" customHeight="1">
      <c r="A133" s="1444" t="str">
        <f>'12-18л. МЕНЮ '!I514</f>
        <v>294/17</v>
      </c>
      <c r="B133" s="1118" t="str">
        <f>'12-18л. МЕНЮ '!B514</f>
        <v>Котлета рубленая из птицы</v>
      </c>
      <c r="C133" s="1301">
        <f>'12-18л. МЕНЮ '!C514</f>
        <v>100</v>
      </c>
      <c r="D133" s="5"/>
      <c r="E133" s="1856" t="str">
        <f>'12-18л. МЕНЮ '!I570</f>
        <v>389/17</v>
      </c>
      <c r="F133" s="255" t="str">
        <f>'12-18л. МЕНЮ '!B570</f>
        <v>Сок фруктовый (персиковый)</v>
      </c>
      <c r="G133" s="179">
        <f>'12-18л. МЕНЮ '!C570</f>
        <v>200</v>
      </c>
      <c r="H133" s="100"/>
      <c r="I133" s="105"/>
      <c r="J133" s="114"/>
      <c r="K133" s="105"/>
      <c r="L133" s="105"/>
      <c r="M133" s="105"/>
      <c r="N133" s="105"/>
      <c r="O133" s="105"/>
      <c r="P133" s="149"/>
      <c r="Q133" s="10"/>
      <c r="R133" s="10"/>
      <c r="S133" s="10"/>
      <c r="T133" s="105"/>
      <c r="U133" s="105"/>
      <c r="V133" s="167"/>
      <c r="W133" s="397"/>
      <c r="X133" s="230"/>
      <c r="Y133" s="133"/>
      <c r="Z133" s="105"/>
      <c r="AA133" s="233"/>
      <c r="AB133" s="105"/>
      <c r="AC133" s="105"/>
      <c r="AD133" s="105"/>
      <c r="AE133" s="105"/>
      <c r="AF133" s="105"/>
      <c r="AG133" s="105"/>
      <c r="AH133" s="105"/>
      <c r="AI133" s="100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</row>
    <row r="134" spans="1:88" ht="13.5" customHeight="1">
      <c r="A134" s="2072" t="str">
        <f>'12-18л. МЕНЮ '!I515</f>
        <v>ТТК /149/17</v>
      </c>
      <c r="B134" s="753" t="str">
        <f>'12-18л. МЕНЮ '!B515</f>
        <v>Картофель отварной  и  /</v>
      </c>
      <c r="C134" s="1301" t="str">
        <f>'12-18л. МЕНЮ '!C515</f>
        <v>150 / 30</v>
      </c>
      <c r="D134" s="5"/>
      <c r="E134" s="1856" t="str">
        <f>'12-18л. МЕНЮ '!I571</f>
        <v>Пром.пр.</v>
      </c>
      <c r="F134" s="255" t="str">
        <f>'12-18л. МЕНЮ '!B571</f>
        <v xml:space="preserve">Печенье </v>
      </c>
      <c r="G134" s="179">
        <f>'12-18л. МЕНЮ '!C571</f>
        <v>30</v>
      </c>
      <c r="H134" s="106"/>
      <c r="I134" s="10"/>
      <c r="J134" s="10"/>
      <c r="K134" s="10"/>
      <c r="L134" s="105"/>
      <c r="M134" s="105"/>
      <c r="N134" s="105"/>
      <c r="O134" s="105"/>
      <c r="P134" s="149"/>
      <c r="Q134" s="10"/>
      <c r="R134" s="10"/>
      <c r="S134" s="10"/>
      <c r="T134" s="105"/>
      <c r="U134" s="105"/>
      <c r="V134" s="138"/>
      <c r="W134" s="100"/>
      <c r="X134" s="99"/>
      <c r="Y134" s="149"/>
      <c r="Z134" s="105"/>
      <c r="AA134" s="231"/>
      <c r="AB134" s="210"/>
      <c r="AC134" s="211"/>
      <c r="AD134" s="105"/>
      <c r="AE134" s="118"/>
      <c r="AF134" s="117"/>
      <c r="AG134" s="99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</row>
    <row r="135" spans="1:88" ht="17.25" customHeight="1">
      <c r="A135" s="2073"/>
      <c r="B135" s="755" t="str">
        <f>'12-18л. МЕНЮ '!B516</f>
        <v xml:space="preserve"> Соус сметанный</v>
      </c>
      <c r="C135" s="2025"/>
      <c r="D135" s="5"/>
      <c r="E135" s="1856" t="str">
        <f>'12-18л. МЕНЮ '!I572</f>
        <v>Пром.пр.</v>
      </c>
      <c r="F135" s="255" t="str">
        <f>'12-18л. МЕНЮ '!B572</f>
        <v>Хлеб пшеничный</v>
      </c>
      <c r="G135" s="179">
        <f>'12-18л. МЕНЮ '!C572</f>
        <v>60</v>
      </c>
      <c r="H135" s="106"/>
      <c r="I135" s="10"/>
      <c r="J135" s="10"/>
      <c r="K135" s="10"/>
      <c r="L135" s="105"/>
      <c r="M135" s="105"/>
      <c r="N135" s="105"/>
      <c r="O135" s="105"/>
      <c r="P135" s="149"/>
      <c r="Q135" s="10"/>
      <c r="R135" s="10"/>
      <c r="S135" s="10"/>
      <c r="T135" s="100"/>
      <c r="U135" s="99"/>
      <c r="V135" s="105"/>
      <c r="W135" s="103"/>
      <c r="X135" s="104"/>
      <c r="Y135" s="133"/>
      <c r="Z135" s="105"/>
      <c r="AA135" s="100"/>
      <c r="AB135" s="113"/>
      <c r="AC135" s="146"/>
      <c r="AD135" s="115"/>
      <c r="AE135" s="105"/>
      <c r="AF135" s="105"/>
      <c r="AG135" s="100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</row>
    <row r="136" spans="1:88" ht="18" customHeight="1">
      <c r="A136" s="2070" t="str">
        <f>'12-18л. МЕНЮ '!I517</f>
        <v>54-1хн/22</v>
      </c>
      <c r="B136" s="2071" t="str">
        <f>'12-18л. МЕНЮ '!B517</f>
        <v>Компот из смеси сухофруктов</v>
      </c>
      <c r="C136" s="2023">
        <f>'12-18л. МЕНЮ '!C517</f>
        <v>200</v>
      </c>
      <c r="D136" s="5"/>
      <c r="E136" s="1856" t="str">
        <f>'12-18л. МЕНЮ '!I573</f>
        <v>Пром.пр.</v>
      </c>
      <c r="F136" s="255" t="str">
        <f>'12-18л. МЕНЮ '!B573</f>
        <v>Хлеб ржаной</v>
      </c>
      <c r="G136" s="179">
        <f>'12-18л. МЕНЮ '!C573</f>
        <v>40</v>
      </c>
      <c r="H136" s="100"/>
      <c r="I136" s="10"/>
      <c r="J136" s="10"/>
      <c r="K136" s="10"/>
      <c r="L136" s="105"/>
      <c r="M136" s="105"/>
      <c r="N136" s="105"/>
      <c r="O136" s="105"/>
      <c r="P136" s="149"/>
      <c r="Q136" s="10"/>
      <c r="R136" s="10"/>
      <c r="S136" s="10"/>
      <c r="T136" s="105"/>
      <c r="U136" s="105"/>
      <c r="V136" s="105"/>
      <c r="W136" s="103"/>
      <c r="X136" s="125"/>
      <c r="Y136" s="149"/>
      <c r="Z136" s="105"/>
      <c r="AA136" s="100"/>
      <c r="AB136" s="279"/>
      <c r="AC136" s="143"/>
      <c r="AD136" s="105"/>
      <c r="AE136" s="100"/>
      <c r="AF136" s="100"/>
      <c r="AG136" s="105"/>
      <c r="AH136" s="205"/>
      <c r="AI136" s="105"/>
      <c r="AJ136" s="100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</row>
    <row r="137" spans="1:88" ht="18" customHeight="1">
      <c r="A137" s="1444" t="str">
        <f>'12-18л. МЕНЮ '!I518</f>
        <v>Пром.пр.</v>
      </c>
      <c r="B137" s="1118" t="str">
        <f>'12-18л. МЕНЮ '!B518</f>
        <v>Хлеб пшеничный</v>
      </c>
      <c r="C137" s="1301">
        <f>'12-18л. МЕНЮ '!C518</f>
        <v>60</v>
      </c>
      <c r="D137" s="5"/>
      <c r="E137" s="1856" t="str">
        <f>'12-18л. МЕНЮ '!I574</f>
        <v>82 / 21</v>
      </c>
      <c r="F137" s="255" t="str">
        <f>'12-18л. МЕНЮ '!B574</f>
        <v>Плоды свежие (яблоко )</v>
      </c>
      <c r="G137" s="179">
        <f>'12-18л. МЕНЮ '!C574</f>
        <v>100</v>
      </c>
      <c r="H137" s="110"/>
      <c r="I137" s="10"/>
      <c r="J137" s="10"/>
      <c r="K137" s="10"/>
      <c r="L137" s="105"/>
      <c r="M137" s="105"/>
      <c r="N137" s="105"/>
      <c r="O137" s="105"/>
      <c r="P137" s="105"/>
      <c r="Q137" s="10"/>
      <c r="R137" s="10"/>
      <c r="S137" s="10"/>
      <c r="T137" s="105"/>
      <c r="U137" s="105"/>
      <c r="V137" s="105"/>
      <c r="W137" s="103"/>
      <c r="X137" s="104"/>
      <c r="Y137" s="147"/>
      <c r="Z137" s="105"/>
      <c r="AA137" s="100"/>
      <c r="AB137" s="99"/>
      <c r="AC137" s="133"/>
      <c r="AD137" s="105"/>
      <c r="AE137" s="105"/>
      <c r="AF137" s="105"/>
      <c r="AG137" s="103"/>
      <c r="AH137" s="205"/>
      <c r="AI137" s="105"/>
      <c r="AJ137" s="100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</row>
    <row r="138" spans="1:88" ht="15" customHeight="1" thickBot="1">
      <c r="A138" s="2066" t="str">
        <f>'12-18л. МЕНЮ '!I519</f>
        <v>Пром.пр.</v>
      </c>
      <c r="B138" s="2067" t="str">
        <f>'12-18л. МЕНЮ '!B519</f>
        <v>Хлеб ржаной</v>
      </c>
      <c r="C138" s="1315">
        <f>'12-18л. МЕНЮ '!C519</f>
        <v>40</v>
      </c>
      <c r="D138" s="5"/>
      <c r="E138" s="1906" t="s">
        <v>239</v>
      </c>
      <c r="F138" s="1935"/>
      <c r="G138" s="1859">
        <f>'12-18л. МЕНЮ '!C575</f>
        <v>940</v>
      </c>
      <c r="H138" s="283"/>
      <c r="I138" s="10"/>
      <c r="J138" s="10"/>
      <c r="K138" s="10"/>
      <c r="L138" s="105"/>
      <c r="M138" s="105"/>
      <c r="N138" s="105"/>
      <c r="O138" s="105"/>
      <c r="P138" s="211"/>
      <c r="Q138" s="10"/>
      <c r="R138" s="10"/>
      <c r="S138" s="10"/>
      <c r="T138" s="105"/>
      <c r="U138" s="105"/>
      <c r="V138" s="105"/>
      <c r="W138" s="103"/>
      <c r="X138" s="104"/>
      <c r="Y138" s="147"/>
      <c r="Z138" s="105"/>
      <c r="AA138" s="100"/>
      <c r="AB138" s="99"/>
      <c r="AC138" s="133"/>
      <c r="AD138" s="100"/>
      <c r="AE138" s="113"/>
      <c r="AF138" s="206"/>
      <c r="AG138" s="105"/>
      <c r="AH138" s="105"/>
      <c r="AI138" s="105"/>
      <c r="AJ138" s="128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</row>
    <row r="139" spans="1:88" ht="15.75" customHeight="1" thickBot="1">
      <c r="A139" s="1906" t="s">
        <v>239</v>
      </c>
      <c r="B139" s="1935"/>
      <c r="C139" s="1963">
        <f>'12-18л. МЕНЮ '!C520</f>
        <v>940</v>
      </c>
      <c r="D139" s="5"/>
      <c r="E139" s="605"/>
      <c r="F139" s="370" t="s">
        <v>287</v>
      </c>
      <c r="G139" s="1203"/>
      <c r="H139" s="100"/>
      <c r="I139" s="105"/>
      <c r="J139" s="114"/>
      <c r="K139" s="105"/>
      <c r="L139" s="105"/>
      <c r="M139" s="105"/>
      <c r="N139" s="105"/>
      <c r="O139" s="105"/>
      <c r="P139" s="149"/>
      <c r="Q139" s="10"/>
      <c r="R139" s="10"/>
      <c r="S139" s="10"/>
      <c r="T139" s="105"/>
      <c r="U139" s="105"/>
      <c r="V139" s="105"/>
      <c r="W139" s="106"/>
      <c r="X139" s="107"/>
      <c r="Y139" s="147"/>
      <c r="Z139" s="105"/>
      <c r="AA139" s="100"/>
      <c r="AB139" s="99"/>
      <c r="AC139" s="133"/>
      <c r="AD139" s="100"/>
      <c r="AE139" s="108"/>
      <c r="AF139" s="121"/>
      <c r="AG139" s="105"/>
      <c r="AH139" s="105"/>
      <c r="AI139" s="105"/>
      <c r="AJ139" s="103"/>
      <c r="AK139" s="104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</row>
    <row r="140" spans="1:88" ht="15.75" customHeight="1">
      <c r="A140" s="605"/>
      <c r="B140" s="370" t="s">
        <v>287</v>
      </c>
      <c r="C140" s="1203"/>
      <c r="D140" s="5"/>
      <c r="E140" s="260" t="str">
        <f>'12-18л. МЕНЮ '!I579</f>
        <v>54-46гн/22</v>
      </c>
      <c r="F140" s="271" t="str">
        <f>'12-18л. МЕНЮ '!B579</f>
        <v>Чай фруктовый</v>
      </c>
      <c r="G140" s="274">
        <f>'12-18л. МЕНЮ '!C579</f>
        <v>200</v>
      </c>
      <c r="H140" s="110"/>
      <c r="I140" s="105"/>
      <c r="J140" s="114"/>
      <c r="K140" s="105"/>
      <c r="L140" s="105"/>
      <c r="M140" s="105"/>
      <c r="N140" s="105"/>
      <c r="O140" s="105"/>
      <c r="P140" s="149"/>
      <c r="Q140" s="10"/>
      <c r="R140" s="10"/>
      <c r="S140" s="10"/>
      <c r="T140" s="105"/>
      <c r="U140" s="105"/>
      <c r="V140" s="105"/>
      <c r="W140" s="103"/>
      <c r="X140" s="104"/>
      <c r="Y140" s="147"/>
      <c r="Z140" s="105"/>
      <c r="AA140" s="100"/>
      <c r="AB140" s="115"/>
      <c r="AC140" s="149"/>
      <c r="AD140" s="105"/>
      <c r="AE140" s="105"/>
      <c r="AF140" s="105"/>
      <c r="AG140" s="105"/>
      <c r="AH140" s="105"/>
      <c r="AI140" s="104"/>
      <c r="AJ140" s="103"/>
      <c r="AK140" s="103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</row>
    <row r="141" spans="1:88" ht="18" customHeight="1">
      <c r="A141" s="202" t="str">
        <f>'12-18л. МЕНЮ '!I524</f>
        <v>389/17</v>
      </c>
      <c r="B141" s="266" t="str">
        <f>'12-18л. МЕНЮ '!B524</f>
        <v>Сок фруктовый (яблочный)</v>
      </c>
      <c r="C141" s="273">
        <f>'12-18л. МЕНЮ '!C524</f>
        <v>200</v>
      </c>
      <c r="D141" s="5"/>
      <c r="E141" s="260" t="str">
        <f>'12-18л. МЕНЮ '!I580</f>
        <v>165 /17</v>
      </c>
      <c r="F141" s="271" t="str">
        <f>'12-18л. МЕНЮ '!B580</f>
        <v>Запеканка овощная</v>
      </c>
      <c r="G141" s="274" t="str">
        <f>'12-18л. МЕНЮ '!C580</f>
        <v>140/ 40</v>
      </c>
      <c r="H141" s="100"/>
      <c r="I141" s="105"/>
      <c r="J141" s="114"/>
      <c r="K141" s="105"/>
      <c r="L141" s="105"/>
      <c r="M141" s="105"/>
      <c r="N141" s="105"/>
      <c r="O141" s="105"/>
      <c r="P141" s="149"/>
      <c r="Q141" s="10"/>
      <c r="R141" s="38"/>
      <c r="S141" s="10"/>
      <c r="T141" s="105"/>
      <c r="U141" s="105"/>
      <c r="V141" s="100"/>
      <c r="W141" s="100"/>
      <c r="X141" s="99"/>
      <c r="Y141" s="149"/>
      <c r="Z141" s="105"/>
      <c r="AA141" s="100"/>
      <c r="AB141" s="99"/>
      <c r="AC141" s="133"/>
      <c r="AD141" s="105"/>
      <c r="AE141" s="105"/>
      <c r="AF141" s="105"/>
      <c r="AG141" s="105"/>
      <c r="AH141" s="105"/>
      <c r="AI141" s="23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</row>
    <row r="142" spans="1:88" ht="15" customHeight="1">
      <c r="A142" s="202" t="str">
        <f>'12-18л. МЕНЮ '!I525</f>
        <v>ТТК/54-3м/22</v>
      </c>
      <c r="B142" s="266" t="str">
        <f>'12-18л. МЕНЮ '!B525</f>
        <v>Голубцы ленивые</v>
      </c>
      <c r="C142" s="273" t="str">
        <f>'12-18л. МЕНЮ '!C525</f>
        <v>100 / 30</v>
      </c>
      <c r="D142" s="5"/>
      <c r="E142" s="2015" t="str">
        <f>'12-18л. МЕНЮ '!I581</f>
        <v>Пром.пр.</v>
      </c>
      <c r="F142" s="271" t="str">
        <f>'12-18л. МЕНЮ '!B581</f>
        <v>Хлеб ржаной</v>
      </c>
      <c r="G142" s="274">
        <f>'12-18л. МЕНЮ '!C581</f>
        <v>20</v>
      </c>
      <c r="H142" s="110"/>
      <c r="I142" s="105"/>
      <c r="J142" s="114"/>
      <c r="K142" s="105"/>
      <c r="L142" s="105"/>
      <c r="M142" s="105"/>
      <c r="N142" s="105"/>
      <c r="O142" s="105"/>
      <c r="P142" s="149"/>
      <c r="Q142" s="10"/>
      <c r="R142" s="38"/>
      <c r="S142" s="10"/>
      <c r="T142" s="105"/>
      <c r="U142" s="105"/>
      <c r="V142" s="105"/>
      <c r="W142" s="115"/>
      <c r="X142" s="100"/>
      <c r="Y142" s="97"/>
      <c r="Z142" s="105"/>
      <c r="AA142" s="100"/>
      <c r="AB142" s="99"/>
      <c r="AC142" s="133"/>
      <c r="AD142" s="105"/>
      <c r="AE142" s="105"/>
      <c r="AF142" s="105"/>
      <c r="AG142" s="105"/>
      <c r="AH142" s="105"/>
      <c r="AI142" s="104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</row>
    <row r="143" spans="1:88" ht="15.75" customHeight="1" thickBot="1">
      <c r="A143" s="202" t="str">
        <f>'12-18л. МЕНЮ '!I526</f>
        <v>Пром.пр.</v>
      </c>
      <c r="B143" s="266" t="str">
        <f>'12-18л. МЕНЮ '!B526</f>
        <v>Хлеб ржаной</v>
      </c>
      <c r="C143" s="2069">
        <f>'12-18л. МЕНЮ '!C526</f>
        <v>20</v>
      </c>
      <c r="D143" s="5"/>
      <c r="E143" s="1906" t="s">
        <v>312</v>
      </c>
      <c r="F143" s="2049"/>
      <c r="G143" s="2100">
        <f>'12-18л. МЕНЮ '!C582</f>
        <v>400</v>
      </c>
      <c r="H143" s="219"/>
      <c r="I143" s="105"/>
      <c r="J143" s="114"/>
      <c r="K143" s="105"/>
      <c r="L143" s="105"/>
      <c r="M143" s="105"/>
      <c r="N143" s="105"/>
      <c r="O143" s="105"/>
      <c r="P143" s="149"/>
      <c r="Q143" s="10"/>
      <c r="R143" s="38"/>
      <c r="S143" s="10"/>
      <c r="T143" s="97"/>
      <c r="U143" s="105"/>
      <c r="V143" s="167"/>
      <c r="W143" s="128"/>
      <c r="X143" s="105"/>
      <c r="Y143" s="105"/>
      <c r="Z143" s="105"/>
      <c r="AA143" s="100"/>
      <c r="AB143" s="107"/>
      <c r="AC143" s="147"/>
      <c r="AD143" s="100"/>
      <c r="AE143" s="99"/>
      <c r="AF143" s="143"/>
      <c r="AG143" s="105"/>
      <c r="AH143" s="105"/>
      <c r="AI143" s="104"/>
      <c r="AJ143" s="105"/>
      <c r="AK143" s="105"/>
      <c r="AL143" s="103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</row>
    <row r="144" spans="1:88" ht="14.25" customHeight="1" thickBot="1">
      <c r="A144" s="1906" t="s">
        <v>312</v>
      </c>
      <c r="B144" s="1516"/>
      <c r="C144" s="2068">
        <f>'12-18л. МЕНЮ '!C527</f>
        <v>350</v>
      </c>
      <c r="D144" s="5"/>
      <c r="E144" s="1"/>
      <c r="H144" s="231"/>
      <c r="I144" s="105"/>
      <c r="J144" s="114"/>
      <c r="K144" s="105"/>
      <c r="L144" s="105"/>
      <c r="M144" s="105"/>
      <c r="N144" s="105"/>
      <c r="O144" s="105"/>
      <c r="P144" s="105"/>
      <c r="Q144" s="10"/>
      <c r="R144" s="10"/>
      <c r="S144" s="10"/>
      <c r="T144" s="103"/>
      <c r="U144" s="105"/>
      <c r="V144" s="105"/>
      <c r="W144" s="100"/>
      <c r="X144" s="99"/>
      <c r="Y144" s="149"/>
      <c r="Z144" s="105"/>
      <c r="AA144" s="105"/>
      <c r="AB144" s="105"/>
      <c r="AC144" s="105"/>
      <c r="AD144" s="100"/>
      <c r="AE144" s="99"/>
      <c r="AF144" s="143"/>
      <c r="AG144" s="105"/>
      <c r="AH144" s="105"/>
      <c r="AI144" s="121"/>
      <c r="AJ144" s="105"/>
      <c r="AK144" s="105"/>
      <c r="AL144" s="105"/>
      <c r="AM144" s="210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</row>
    <row r="145" spans="1:88" ht="15.75" customHeight="1">
      <c r="D145" s="5"/>
      <c r="E145" s="1"/>
      <c r="H145" s="103"/>
      <c r="I145" s="105"/>
      <c r="J145" s="114"/>
      <c r="K145" s="105"/>
      <c r="L145" s="105"/>
      <c r="M145" s="105"/>
      <c r="N145" s="105"/>
      <c r="O145" s="105"/>
      <c r="P145" s="105"/>
      <c r="Q145" s="10"/>
      <c r="R145" s="10"/>
      <c r="S145" s="10"/>
      <c r="T145" s="103"/>
      <c r="U145" s="105"/>
      <c r="V145" s="105"/>
      <c r="W145" s="100"/>
      <c r="X145" s="99"/>
      <c r="Y145" s="149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17"/>
      <c r="AM145" s="103"/>
      <c r="AN145" s="103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</row>
    <row r="146" spans="1:88" ht="18" customHeight="1">
      <c r="A146" s="1"/>
      <c r="B146" s="1"/>
      <c r="C146" s="1"/>
      <c r="D146" s="5"/>
      <c r="E146" s="10"/>
      <c r="F146" s="577"/>
      <c r="G146" s="100"/>
      <c r="H146" s="103"/>
      <c r="I146" s="119"/>
      <c r="J146" s="100"/>
      <c r="K146" s="99"/>
      <c r="L146" s="105"/>
      <c r="M146" s="105"/>
      <c r="N146" s="105"/>
      <c r="O146" s="105"/>
      <c r="P146" s="105"/>
      <c r="Q146" s="10"/>
      <c r="R146" s="10"/>
      <c r="S146" s="10"/>
      <c r="T146" s="103"/>
      <c r="U146" s="105"/>
      <c r="V146" s="105"/>
      <c r="W146" s="100"/>
      <c r="X146" s="99"/>
      <c r="Y146" s="149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0"/>
      <c r="AJ146" s="100"/>
      <c r="AK146" s="100"/>
      <c r="AL146" s="100"/>
      <c r="AM146" s="100"/>
      <c r="AN146" s="100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</row>
    <row r="147" spans="1:88" ht="16.5" customHeight="1">
      <c r="A147" s="568"/>
      <c r="B147" s="114"/>
      <c r="C147" s="10"/>
      <c r="D147" s="106"/>
      <c r="E147" s="10"/>
      <c r="F147" s="10"/>
      <c r="G147" s="10"/>
      <c r="H147" s="105"/>
      <c r="I147" s="105"/>
      <c r="J147" s="114"/>
      <c r="K147" s="105"/>
      <c r="L147" s="105"/>
      <c r="M147" s="105"/>
      <c r="N147" s="105"/>
      <c r="O147" s="105"/>
      <c r="P147" s="105"/>
      <c r="Q147" s="10"/>
      <c r="R147" s="10"/>
      <c r="S147" s="10"/>
      <c r="T147" s="100"/>
      <c r="U147" s="105"/>
      <c r="V147" s="105"/>
      <c r="W147" s="100"/>
      <c r="X147" s="99"/>
      <c r="Y147" s="149"/>
      <c r="Z147" s="105"/>
      <c r="AA147" s="105"/>
      <c r="AB147" s="105"/>
      <c r="AC147" s="105"/>
      <c r="AD147" s="100"/>
      <c r="AE147" s="279"/>
      <c r="AF147" s="143"/>
      <c r="AG147" s="105"/>
      <c r="AH147" s="105"/>
      <c r="AI147" s="100"/>
      <c r="AJ147" s="100"/>
      <c r="AK147" s="100"/>
      <c r="AL147" s="100"/>
      <c r="AM147" s="103"/>
      <c r="AN147" s="104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</row>
    <row r="148" spans="1:88" ht="15" customHeight="1">
      <c r="A148" s="35"/>
      <c r="B148" s="100"/>
      <c r="C148" s="14"/>
      <c r="D148" s="106"/>
      <c r="E148" s="10"/>
      <c r="F148" s="10"/>
      <c r="G148" s="10"/>
      <c r="H148" s="105"/>
      <c r="I148" s="105"/>
      <c r="J148" s="114"/>
      <c r="K148" s="105"/>
      <c r="L148" s="105"/>
      <c r="M148" s="105"/>
      <c r="N148" s="105"/>
      <c r="O148" s="105"/>
      <c r="P148" s="105"/>
      <c r="Q148" s="10"/>
      <c r="R148" s="38"/>
      <c r="S148" s="10"/>
      <c r="T148" s="100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6"/>
      <c r="AJ148" s="106"/>
      <c r="AK148" s="100"/>
      <c r="AL148" s="100"/>
      <c r="AM148" s="100"/>
      <c r="AN148" s="99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</row>
    <row r="149" spans="1:88" ht="17.25" customHeight="1">
      <c r="A149" s="10"/>
      <c r="B149" s="38"/>
      <c r="C149" s="10"/>
      <c r="D149" s="105"/>
      <c r="E149" s="10"/>
      <c r="F149" s="10"/>
      <c r="G149" s="10"/>
      <c r="H149" s="231"/>
      <c r="I149" s="105"/>
      <c r="J149" s="114"/>
      <c r="K149" s="105"/>
      <c r="L149" s="105"/>
      <c r="M149" s="105"/>
      <c r="N149" s="105"/>
      <c r="O149" s="105"/>
      <c r="P149" s="105"/>
      <c r="Q149" s="10"/>
      <c r="R149" s="38"/>
      <c r="S149" s="10"/>
      <c r="T149" s="100"/>
      <c r="U149" s="105"/>
      <c r="V149" s="105"/>
      <c r="W149" s="210"/>
      <c r="X149" s="296"/>
      <c r="Y149" s="210"/>
      <c r="Z149" s="296"/>
      <c r="AA149" s="105"/>
      <c r="AB149" s="103"/>
      <c r="AC149" s="205"/>
      <c r="AD149" s="105"/>
      <c r="AE149" s="105"/>
      <c r="AF149" s="105"/>
      <c r="AG149" s="105"/>
      <c r="AH149" s="105"/>
      <c r="AI149" s="106"/>
      <c r="AJ149" s="236"/>
      <c r="AK149" s="105"/>
      <c r="AL149" s="105"/>
      <c r="AM149" s="100"/>
      <c r="AN149" s="99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</row>
    <row r="150" spans="1:88" ht="17.25" customHeight="1">
      <c r="A150" s="10"/>
      <c r="B150" s="38"/>
      <c r="C150" s="10"/>
      <c r="D150" s="524"/>
      <c r="E150" s="10"/>
      <c r="F150" s="10"/>
      <c r="G150" s="10"/>
      <c r="H150" s="103"/>
      <c r="I150" s="105"/>
      <c r="J150" s="114"/>
      <c r="K150" s="105"/>
      <c r="L150" s="105"/>
      <c r="M150" s="105"/>
      <c r="N150" s="105"/>
      <c r="O150" s="105"/>
      <c r="P150" s="105"/>
      <c r="Q150" s="10"/>
      <c r="R150" s="38"/>
      <c r="S150" s="10"/>
      <c r="T150" s="100"/>
      <c r="U150" s="105"/>
      <c r="V150" s="100"/>
      <c r="W150" s="99"/>
      <c r="X150" s="143"/>
      <c r="Y150" s="404"/>
      <c r="Z150" s="402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0"/>
      <c r="AN150" s="99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</row>
    <row r="151" spans="1:88" ht="16.5" customHeight="1">
      <c r="D151" s="231"/>
      <c r="E151" s="10"/>
      <c r="F151" s="10"/>
      <c r="G151" s="10"/>
      <c r="H151" s="100"/>
      <c r="I151" s="105"/>
      <c r="J151" s="114"/>
      <c r="K151" s="105"/>
      <c r="L151" s="105"/>
      <c r="M151" s="105"/>
      <c r="N151" s="105"/>
      <c r="O151" s="105"/>
      <c r="P151" s="105"/>
      <c r="Q151" s="10"/>
      <c r="R151" s="38"/>
      <c r="S151" s="10"/>
      <c r="T151" s="100"/>
      <c r="U151" s="105"/>
      <c r="V151" s="100"/>
      <c r="W151" s="99"/>
      <c r="X151" s="143"/>
      <c r="Y151" s="187"/>
      <c r="Z151" s="402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10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</row>
    <row r="152" spans="1:88" ht="13.5" customHeight="1">
      <c r="D152" s="100"/>
      <c r="E152" s="10"/>
      <c r="F152" s="10"/>
      <c r="G152" s="10"/>
      <c r="H152" s="100"/>
      <c r="I152" s="105"/>
      <c r="J152" s="114"/>
      <c r="K152" s="105"/>
      <c r="L152" s="105"/>
      <c r="M152" s="105"/>
      <c r="N152" s="105"/>
      <c r="O152" s="105"/>
      <c r="P152" s="105"/>
      <c r="Q152" s="10"/>
      <c r="R152" s="38"/>
      <c r="S152" s="10"/>
      <c r="T152" s="100"/>
      <c r="U152" s="105"/>
      <c r="V152" s="100"/>
      <c r="W152" s="99"/>
      <c r="X152" s="143"/>
      <c r="Y152" s="187"/>
      <c r="Z152" s="402"/>
      <c r="AA152" s="105"/>
      <c r="AB152" s="105"/>
      <c r="AC152" s="105"/>
      <c r="AD152" s="100"/>
      <c r="AE152" s="99"/>
      <c r="AF152" s="149"/>
      <c r="AG152" s="105"/>
      <c r="AH152" s="105"/>
      <c r="AI152" s="99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</row>
    <row r="153" spans="1:88" ht="16.5" customHeight="1">
      <c r="D153" s="100"/>
      <c r="E153" s="10"/>
      <c r="F153" s="10"/>
      <c r="G153" s="10"/>
      <c r="H153" s="105"/>
      <c r="I153" s="105"/>
      <c r="J153" s="114"/>
      <c r="K153" s="105"/>
      <c r="L153" s="105"/>
      <c r="M153" s="105"/>
      <c r="N153" s="105"/>
      <c r="O153" s="105"/>
      <c r="P153" s="105"/>
      <c r="Q153" s="10"/>
      <c r="R153" s="38"/>
      <c r="S153" s="10"/>
      <c r="T153" s="100"/>
      <c r="U153" s="105"/>
      <c r="V153" s="100"/>
      <c r="W153" s="300"/>
      <c r="X153" s="301"/>
      <c r="Y153" s="187"/>
      <c r="Z153" s="402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</row>
    <row r="154" spans="1:88" ht="14.25" customHeight="1">
      <c r="D154" s="100"/>
      <c r="E154" s="10"/>
      <c r="F154" s="10"/>
      <c r="G154" s="10"/>
      <c r="H154" s="145"/>
      <c r="I154" s="105"/>
      <c r="J154" s="114"/>
      <c r="K154" s="105"/>
      <c r="L154" s="105"/>
      <c r="M154" s="105"/>
      <c r="N154" s="105"/>
      <c r="O154" s="105"/>
      <c r="P154" s="105"/>
      <c r="Q154" s="10"/>
      <c r="R154" s="38"/>
      <c r="S154" s="10"/>
      <c r="T154" s="100"/>
      <c r="U154" s="226"/>
      <c r="V154" s="100"/>
      <c r="W154" s="300"/>
      <c r="X154" s="301"/>
      <c r="Y154" s="187"/>
      <c r="Z154" s="402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</row>
    <row r="155" spans="1:88" ht="17.25" customHeight="1">
      <c r="D155" s="100"/>
      <c r="E155" s="10"/>
      <c r="F155" s="10"/>
      <c r="G155" s="10"/>
      <c r="H155" s="145"/>
      <c r="I155" s="105"/>
      <c r="J155" s="114"/>
      <c r="K155" s="105"/>
      <c r="L155" s="105"/>
      <c r="M155" s="105"/>
      <c r="N155" s="105"/>
      <c r="O155" s="99"/>
      <c r="P155" s="105"/>
      <c r="Q155" s="10"/>
      <c r="R155" s="38"/>
      <c r="S155" s="10"/>
      <c r="T155" s="128"/>
      <c r="U155" s="105"/>
      <c r="V155" s="100"/>
      <c r="W155" s="279"/>
      <c r="X155" s="143"/>
      <c r="Y155" s="187"/>
      <c r="Z155" s="402"/>
      <c r="AA155" s="105"/>
      <c r="AB155" s="105"/>
      <c r="AC155" s="105"/>
      <c r="AD155" s="100"/>
      <c r="AE155" s="107"/>
      <c r="AF155" s="147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</row>
    <row r="156" spans="1:88" ht="15" customHeight="1">
      <c r="D156" s="100"/>
      <c r="E156" s="10"/>
      <c r="F156" s="10"/>
      <c r="G156" s="10"/>
      <c r="H156" s="231"/>
      <c r="I156" s="105"/>
      <c r="J156" s="114"/>
      <c r="K156" s="105"/>
      <c r="L156" s="105"/>
      <c r="M156" s="105"/>
      <c r="N156" s="105"/>
      <c r="O156" s="105"/>
      <c r="P156" s="105"/>
      <c r="Q156" s="10"/>
      <c r="R156" s="38"/>
      <c r="S156" s="10"/>
      <c r="T156" s="105"/>
      <c r="U156" s="105"/>
      <c r="V156" s="100"/>
      <c r="W156" s="99"/>
      <c r="X156" s="143"/>
      <c r="Y156" s="187"/>
      <c r="Z156" s="402"/>
      <c r="AA156" s="105"/>
      <c r="AB156" s="105"/>
      <c r="AC156" s="105"/>
      <c r="AD156" s="100"/>
      <c r="AE156" s="107"/>
      <c r="AF156" s="147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</row>
    <row r="157" spans="1:88" ht="12.75" customHeight="1">
      <c r="D157" s="100"/>
      <c r="E157" s="10"/>
      <c r="F157" s="10"/>
      <c r="G157" s="10"/>
      <c r="H157" s="100"/>
      <c r="I157" s="105"/>
      <c r="J157" s="114"/>
      <c r="K157" s="105"/>
      <c r="L157" s="105"/>
      <c r="M157" s="105"/>
      <c r="N157" s="105"/>
      <c r="O157" s="105"/>
      <c r="P157" s="105"/>
      <c r="Q157" s="10"/>
      <c r="R157" s="38"/>
      <c r="S157" s="10"/>
      <c r="T157" s="105"/>
      <c r="U157" s="105"/>
      <c r="V157" s="103"/>
      <c r="W157" s="99"/>
      <c r="X157" s="133"/>
      <c r="Y157" s="187"/>
      <c r="Z157" s="402"/>
      <c r="AA157" s="105"/>
      <c r="AB157" s="105"/>
      <c r="AC157" s="105"/>
      <c r="AD157" s="105"/>
      <c r="AE157" s="105"/>
      <c r="AF157" s="100"/>
      <c r="AG157" s="99"/>
      <c r="AH157" s="100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</row>
    <row r="158" spans="1:88" ht="12.75" customHeight="1">
      <c r="D158" s="100"/>
      <c r="E158" s="10"/>
      <c r="F158" s="10"/>
      <c r="G158" s="10"/>
      <c r="H158" s="100"/>
      <c r="I158" s="105"/>
      <c r="J158" s="114"/>
      <c r="K158" s="105"/>
      <c r="L158" s="105"/>
      <c r="M158" s="105"/>
      <c r="N158" s="105"/>
      <c r="O158" s="105"/>
      <c r="P158" s="105"/>
      <c r="Q158" s="10"/>
      <c r="R158" s="38"/>
      <c r="S158" s="10"/>
      <c r="T158" s="105"/>
      <c r="U158" s="105"/>
      <c r="V158" s="100"/>
      <c r="W158" s="99"/>
      <c r="X158" s="149"/>
      <c r="Y158" s="404"/>
      <c r="Z158" s="402"/>
      <c r="AA158" s="105"/>
      <c r="AB158" s="105"/>
      <c r="AC158" s="105"/>
      <c r="AD158" s="192"/>
      <c r="AE158" s="105"/>
      <c r="AF158" s="105"/>
      <c r="AG158" s="99"/>
      <c r="AH158" s="103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</row>
    <row r="159" spans="1:88" ht="15" customHeight="1">
      <c r="D159" s="106"/>
      <c r="E159" s="10"/>
      <c r="F159" s="10"/>
      <c r="G159" s="10"/>
      <c r="H159" s="100"/>
      <c r="I159" s="105"/>
      <c r="J159" s="114"/>
      <c r="K159" s="105"/>
      <c r="L159" s="105"/>
      <c r="M159" s="105"/>
      <c r="N159" s="105"/>
      <c r="O159" s="105"/>
      <c r="P159" s="105"/>
      <c r="Q159" s="10"/>
      <c r="R159" s="38"/>
      <c r="S159" s="10"/>
      <c r="T159" s="105"/>
      <c r="U159" s="105"/>
      <c r="V159" s="100"/>
      <c r="W159" s="99"/>
      <c r="X159" s="149"/>
      <c r="Y159" s="187"/>
      <c r="Z159" s="402"/>
      <c r="AA159" s="105"/>
      <c r="AB159" s="105"/>
      <c r="AC159" s="105"/>
      <c r="AD159" s="167"/>
      <c r="AE159" s="210"/>
      <c r="AF159" s="296"/>
      <c r="AG159" s="99"/>
      <c r="AH159" s="105"/>
      <c r="AI159" s="105"/>
      <c r="AJ159" s="208"/>
      <c r="AK159" s="208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</row>
    <row r="160" spans="1:88" ht="14.25" customHeight="1">
      <c r="D160" s="103"/>
      <c r="E160" s="10"/>
      <c r="F160" s="10"/>
      <c r="G160" s="10"/>
      <c r="H160" s="100"/>
      <c r="I160" s="105"/>
      <c r="J160" s="114"/>
      <c r="K160" s="105"/>
      <c r="L160" s="105"/>
      <c r="M160" s="105"/>
      <c r="N160" s="105"/>
      <c r="O160" s="105"/>
      <c r="P160" s="105"/>
      <c r="Q160" s="10"/>
      <c r="R160" s="38"/>
      <c r="S160" s="10"/>
      <c r="T160" s="100"/>
      <c r="U160" s="99"/>
      <c r="V160" s="100"/>
      <c r="W160" s="99"/>
      <c r="X160" s="149"/>
      <c r="Y160" s="187"/>
      <c r="Z160" s="402"/>
      <c r="AA160" s="105"/>
      <c r="AB160" s="105"/>
      <c r="AC160" s="105"/>
      <c r="AD160" s="100"/>
      <c r="AE160" s="99"/>
      <c r="AF160" s="143"/>
      <c r="AG160" s="99"/>
      <c r="AH160" s="105"/>
      <c r="AI160" s="105"/>
      <c r="AJ160" s="208"/>
      <c r="AK160" s="208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</row>
    <row r="161" spans="1:88" ht="13.5" customHeight="1">
      <c r="D161" s="100"/>
      <c r="E161" s="10"/>
      <c r="F161" s="10"/>
      <c r="G161" s="10"/>
      <c r="H161" s="106"/>
      <c r="I161" s="126"/>
      <c r="J161" s="187"/>
      <c r="K161" s="163"/>
      <c r="L161" s="105"/>
      <c r="M161" s="105"/>
      <c r="N161" s="105"/>
      <c r="O161" s="105"/>
      <c r="P161" s="105"/>
      <c r="Q161" s="10"/>
      <c r="R161" s="38"/>
      <c r="S161" s="10"/>
      <c r="T161" s="105"/>
      <c r="U161" s="105"/>
      <c r="V161" s="100"/>
      <c r="W161" s="104"/>
      <c r="X161" s="133"/>
      <c r="Y161" s="187"/>
      <c r="Z161" s="402"/>
      <c r="AA161" s="105"/>
      <c r="AB161" s="105"/>
      <c r="AC161" s="105"/>
      <c r="AD161" s="105"/>
      <c r="AE161" s="105"/>
      <c r="AF161" s="105"/>
      <c r="AG161" s="100"/>
      <c r="AH161" s="100"/>
      <c r="AI161" s="105"/>
      <c r="AJ161" s="208"/>
      <c r="AK161" s="208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</row>
    <row r="162" spans="1:88" ht="13.5" customHeight="1">
      <c r="D162" s="106"/>
      <c r="E162" s="10"/>
      <c r="F162" s="10"/>
      <c r="G162" s="10"/>
      <c r="H162" s="106"/>
      <c r="I162" s="117"/>
      <c r="J162" s="100"/>
      <c r="K162" s="97"/>
      <c r="L162" s="105"/>
      <c r="M162" s="105"/>
      <c r="N162" s="105"/>
      <c r="O162" s="105"/>
      <c r="P162" s="100"/>
      <c r="Q162" s="10"/>
      <c r="R162" s="38"/>
      <c r="S162" s="10"/>
      <c r="T162" s="105"/>
      <c r="U162" s="105"/>
      <c r="V162" s="100"/>
      <c r="W162" s="234"/>
      <c r="X162" s="302"/>
      <c r="Y162" s="187"/>
      <c r="Z162" s="402"/>
      <c r="AA162" s="105"/>
      <c r="AB162" s="105"/>
      <c r="AC162" s="105"/>
      <c r="AD162" s="105"/>
      <c r="AE162" s="105"/>
      <c r="AF162" s="105"/>
      <c r="AG162" s="100"/>
      <c r="AH162" s="100"/>
      <c r="AI162" s="105"/>
      <c r="AJ162" s="100"/>
      <c r="AK162" s="100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</row>
    <row r="163" spans="1:88" ht="12.75" customHeight="1">
      <c r="D163" s="106"/>
      <c r="E163" s="10"/>
      <c r="F163" s="10"/>
      <c r="G163" s="10"/>
      <c r="H163" s="106"/>
      <c r="I163" s="115"/>
      <c r="J163" s="100"/>
      <c r="K163" s="97"/>
      <c r="L163" s="105"/>
      <c r="M163" s="105"/>
      <c r="N163" s="105"/>
      <c r="O163" s="105"/>
      <c r="P163" s="296"/>
      <c r="Q163" s="10"/>
      <c r="R163" s="38"/>
      <c r="S163" s="10"/>
      <c r="T163" s="105"/>
      <c r="U163" s="105"/>
      <c r="V163" s="100"/>
      <c r="W163" s="197"/>
      <c r="X163" s="403"/>
      <c r="Y163" s="187"/>
      <c r="Z163" s="402"/>
      <c r="AA163" s="105"/>
      <c r="AB163" s="105"/>
      <c r="AC163" s="105"/>
      <c r="AD163" s="105"/>
      <c r="AE163" s="105"/>
      <c r="AF163" s="105"/>
      <c r="AG163" s="192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</row>
    <row r="164" spans="1:88" ht="14.25" customHeight="1">
      <c r="D164" s="100"/>
      <c r="E164" s="119"/>
      <c r="F164" s="100"/>
      <c r="G164" s="97"/>
      <c r="H164" s="103"/>
      <c r="I164" s="105"/>
      <c r="J164" s="100"/>
      <c r="K164" s="105"/>
      <c r="L164" s="105"/>
      <c r="M164" s="105"/>
      <c r="N164" s="105"/>
      <c r="O164" s="105"/>
      <c r="P164" s="149"/>
      <c r="Q164" s="10"/>
      <c r="R164" s="38"/>
      <c r="S164" s="10"/>
      <c r="T164" s="105"/>
      <c r="U164" s="105"/>
      <c r="V164" s="103"/>
      <c r="W164" s="197"/>
      <c r="X164" s="403"/>
      <c r="Y164" s="187"/>
      <c r="Z164" s="402"/>
      <c r="AA164" s="105"/>
      <c r="AB164" s="105"/>
      <c r="AC164" s="105"/>
      <c r="AD164" s="105"/>
      <c r="AE164" s="105"/>
      <c r="AF164" s="105"/>
      <c r="AG164" s="100"/>
      <c r="AH164" s="99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</row>
    <row r="165" spans="1:88" ht="14.25" customHeight="1">
      <c r="D165" s="105"/>
      <c r="E165" s="10"/>
      <c r="F165" s="114"/>
      <c r="G165" s="10"/>
      <c r="H165" s="100"/>
      <c r="I165" s="115"/>
      <c r="J165" s="100"/>
      <c r="K165" s="97"/>
      <c r="L165" s="105"/>
      <c r="M165" s="105"/>
      <c r="N165" s="105"/>
      <c r="O165" s="105"/>
      <c r="P165" s="133"/>
      <c r="Q165" s="10"/>
      <c r="R165" s="38"/>
      <c r="S165" s="10"/>
      <c r="T165" s="105"/>
      <c r="U165" s="105"/>
      <c r="V165" s="103"/>
      <c r="W165" s="197"/>
      <c r="X165" s="403"/>
      <c r="Y165" s="187"/>
      <c r="Z165" s="402"/>
      <c r="AA165" s="105"/>
      <c r="AB165" s="105"/>
      <c r="AC165" s="105"/>
      <c r="AD165" s="127"/>
      <c r="AE165" s="99"/>
      <c r="AF165" s="213"/>
      <c r="AG165" s="100"/>
      <c r="AH165" s="99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</row>
    <row r="166" spans="1:88" ht="15" customHeight="1">
      <c r="D166" s="105"/>
      <c r="E166" s="10"/>
      <c r="F166" s="114"/>
      <c r="G166" s="10"/>
      <c r="H166" s="216"/>
      <c r="I166" s="105"/>
      <c r="J166" s="114"/>
      <c r="K166" s="105"/>
      <c r="L166" s="105"/>
      <c r="M166" s="105"/>
      <c r="N166" s="105"/>
      <c r="O166" s="105"/>
      <c r="P166" s="149"/>
      <c r="Q166" s="10"/>
      <c r="R166" s="527"/>
      <c r="S166" s="10"/>
      <c r="T166" s="105"/>
      <c r="U166" s="105"/>
      <c r="V166" s="103"/>
      <c r="W166" s="197"/>
      <c r="X166" s="403"/>
      <c r="Y166" s="187"/>
      <c r="Z166" s="402"/>
      <c r="AA166" s="105"/>
      <c r="AB166" s="105"/>
      <c r="AC166" s="105"/>
      <c r="AD166" s="103"/>
      <c r="AE166" s="99"/>
      <c r="AF166" s="143"/>
      <c r="AG166" s="100"/>
      <c r="AH166" s="99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</row>
    <row r="167" spans="1:88" ht="15" customHeight="1">
      <c r="A167" s="10"/>
      <c r="B167" s="38"/>
      <c r="C167" s="10"/>
      <c r="D167" s="105"/>
      <c r="E167" s="10"/>
      <c r="F167" s="38"/>
      <c r="G167" s="10"/>
      <c r="H167" s="100"/>
      <c r="I167" s="105"/>
      <c r="J167" s="114"/>
      <c r="K167" s="105"/>
      <c r="L167" s="105"/>
      <c r="M167" s="105"/>
      <c r="N167" s="105"/>
      <c r="O167" s="105"/>
      <c r="P167" s="149"/>
      <c r="Q167" s="10"/>
      <c r="R167" s="38"/>
      <c r="S167" s="10"/>
      <c r="T167" s="105"/>
      <c r="U167" s="105"/>
      <c r="V167" s="103"/>
      <c r="W167" s="197"/>
      <c r="X167" s="403"/>
      <c r="Y167" s="187"/>
      <c r="Z167" s="402"/>
      <c r="AA167" s="105"/>
      <c r="AB167" s="105"/>
      <c r="AC167" s="105"/>
      <c r="AD167" s="105"/>
      <c r="AE167" s="105"/>
      <c r="AF167" s="105"/>
      <c r="AG167" s="100"/>
      <c r="AH167" s="99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</row>
    <row r="168" spans="1:88" ht="15" customHeight="1">
      <c r="A168" s="527"/>
      <c r="B168" s="528"/>
      <c r="C168" s="10"/>
      <c r="D168" s="105"/>
      <c r="E168" s="10"/>
      <c r="F168" s="114"/>
      <c r="G168" s="10"/>
      <c r="H168" s="103"/>
      <c r="I168" s="105"/>
      <c r="J168" s="114"/>
      <c r="K168" s="105"/>
      <c r="L168" s="105"/>
      <c r="M168" s="105"/>
      <c r="N168" s="105"/>
      <c r="O168" s="105"/>
      <c r="P168" s="212"/>
      <c r="Q168" s="10"/>
      <c r="R168" s="38"/>
      <c r="S168" s="519"/>
      <c r="T168" s="105"/>
      <c r="U168" s="105"/>
      <c r="V168" s="103"/>
      <c r="W168" s="197"/>
      <c r="X168" s="403"/>
      <c r="Y168" s="187"/>
      <c r="Z168" s="402"/>
      <c r="AA168" s="105"/>
      <c r="AB168" s="105"/>
      <c r="AC168" s="105"/>
      <c r="AD168" s="100"/>
      <c r="AE168" s="99"/>
      <c r="AF168" s="99"/>
      <c r="AG168" s="106"/>
      <c r="AH168" s="107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</row>
    <row r="169" spans="1:88" ht="18" customHeight="1">
      <c r="A169" s="3"/>
      <c r="B169" s="3"/>
      <c r="C169" s="529"/>
      <c r="D169" s="105"/>
      <c r="E169" s="10"/>
      <c r="F169" s="114"/>
      <c r="G169" s="10"/>
      <c r="H169" s="100"/>
      <c r="I169" s="105"/>
      <c r="J169" s="114"/>
      <c r="K169" s="105"/>
      <c r="L169" s="105"/>
      <c r="M169" s="105"/>
      <c r="N169" s="105"/>
      <c r="O169" s="105"/>
      <c r="P169" s="147"/>
      <c r="Q169" s="10"/>
      <c r="R169" s="38"/>
      <c r="S169" s="10"/>
      <c r="T169" s="105"/>
      <c r="U169" s="105"/>
      <c r="V169" s="103"/>
      <c r="W169" s="104"/>
      <c r="X169" s="133"/>
      <c r="Y169" s="103"/>
      <c r="Z169" s="96"/>
      <c r="AA169" s="105"/>
      <c r="AB169" s="105"/>
      <c r="AC169" s="105"/>
      <c r="AD169" s="105"/>
      <c r="AE169" s="105"/>
      <c r="AF169" s="104"/>
      <c r="AG169" s="106"/>
      <c r="AH169" s="107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</row>
    <row r="170" spans="1:88" ht="14.25" customHeight="1">
      <c r="A170" s="115"/>
      <c r="B170" s="100"/>
      <c r="C170" s="99"/>
      <c r="D170" s="105"/>
      <c r="E170" s="10"/>
      <c r="F170" s="38"/>
      <c r="G170" s="10"/>
      <c r="H170" s="105"/>
      <c r="I170" s="105"/>
      <c r="J170" s="114"/>
      <c r="K170" s="105"/>
      <c r="L170" s="105"/>
      <c r="M170" s="105"/>
      <c r="N170" s="105"/>
      <c r="O170" s="105"/>
      <c r="P170" s="149"/>
      <c r="Q170" s="3"/>
      <c r="R170" s="3"/>
      <c r="S170" s="529"/>
      <c r="T170" s="105"/>
      <c r="U170" s="105"/>
      <c r="V170" s="103"/>
      <c r="W170" s="104"/>
      <c r="X170" s="133"/>
      <c r="Y170" s="103"/>
      <c r="Z170" s="104"/>
      <c r="AA170" s="133"/>
      <c r="AB170" s="105"/>
      <c r="AC170" s="105"/>
      <c r="AD170" s="192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</row>
    <row r="171" spans="1:88" ht="15" customHeight="1">
      <c r="A171" s="115"/>
      <c r="B171" s="105"/>
      <c r="C171" s="99"/>
      <c r="D171" s="105"/>
      <c r="E171" s="10"/>
      <c r="F171" s="38"/>
      <c r="G171" s="10"/>
      <c r="H171" s="105"/>
      <c r="I171" s="105"/>
      <c r="J171" s="215"/>
      <c r="K171" s="105"/>
      <c r="L171" s="105"/>
      <c r="M171" s="105"/>
      <c r="N171" s="105"/>
      <c r="O171" s="105"/>
      <c r="P171" s="149"/>
      <c r="Q171" s="10"/>
      <c r="R171" s="38"/>
      <c r="S171" s="10"/>
      <c r="T171" s="105"/>
      <c r="U171" s="105"/>
      <c r="V171" s="103"/>
      <c r="W171" s="104"/>
      <c r="X171" s="133"/>
      <c r="Y171" s="103"/>
      <c r="Z171" s="104"/>
      <c r="AA171" s="133"/>
      <c r="AB171" s="105"/>
      <c r="AC171" s="105"/>
      <c r="AD171" s="167"/>
      <c r="AE171" s="210"/>
      <c r="AF171" s="296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</row>
    <row r="172" spans="1:88" ht="14.25" customHeight="1">
      <c r="A172" s="10"/>
      <c r="B172" s="38"/>
      <c r="C172" s="10"/>
      <c r="D172" s="10"/>
      <c r="E172" s="10"/>
      <c r="F172" s="38"/>
      <c r="G172" s="10"/>
      <c r="H172" s="105"/>
      <c r="I172" s="105"/>
      <c r="J172" s="114"/>
      <c r="K172" s="105"/>
      <c r="L172" s="105"/>
      <c r="M172" s="105"/>
      <c r="N172" s="105"/>
      <c r="O172" s="113"/>
      <c r="P172" s="149"/>
      <c r="Q172" s="35"/>
      <c r="R172" s="100"/>
      <c r="S172" s="13"/>
      <c r="T172" s="105"/>
      <c r="U172" s="105"/>
      <c r="V172" s="103"/>
      <c r="W172" s="104"/>
      <c r="X172" s="133"/>
      <c r="Y172" s="105"/>
      <c r="Z172" s="105"/>
      <c r="AA172" s="105"/>
      <c r="AB172" s="105"/>
      <c r="AC172" s="105"/>
      <c r="AD172" s="100"/>
      <c r="AE172" s="99"/>
      <c r="AF172" s="143"/>
      <c r="AG172" s="115"/>
      <c r="AH172" s="100"/>
      <c r="AI172" s="97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</row>
    <row r="173" spans="1:88" ht="17.25" customHeight="1">
      <c r="A173" s="10"/>
      <c r="B173" s="38"/>
      <c r="C173" s="10"/>
      <c r="D173" s="10"/>
      <c r="E173" s="10"/>
      <c r="F173" s="38"/>
      <c r="G173" s="10"/>
      <c r="H173" s="105"/>
      <c r="I173" s="126"/>
      <c r="J173" s="187"/>
      <c r="K173" s="105"/>
      <c r="L173" s="105"/>
      <c r="M173" s="105"/>
      <c r="N173" s="105"/>
      <c r="O173" s="99"/>
      <c r="P173" s="212"/>
      <c r="Q173" s="35"/>
      <c r="R173" s="105"/>
      <c r="S173" s="13"/>
      <c r="T173" s="105"/>
      <c r="U173" s="105"/>
      <c r="V173" s="100"/>
      <c r="W173" s="104"/>
      <c r="X173" s="133"/>
      <c r="Y173" s="218"/>
      <c r="Z173" s="105"/>
      <c r="AA173" s="105"/>
      <c r="AB173" s="105"/>
      <c r="AC173" s="105"/>
      <c r="AD173" s="100"/>
      <c r="AE173" s="99"/>
      <c r="AF173" s="149"/>
      <c r="AG173" s="117"/>
      <c r="AH173" s="100"/>
      <c r="AI173" s="163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</row>
    <row r="174" spans="1:88">
      <c r="A174" s="10"/>
      <c r="B174" s="38"/>
      <c r="C174" s="10"/>
      <c r="D174" s="10"/>
      <c r="E174" s="10"/>
      <c r="F174" s="38"/>
      <c r="G174" s="10"/>
      <c r="H174" s="105"/>
      <c r="I174" s="105"/>
      <c r="J174" s="114"/>
      <c r="K174" s="105"/>
      <c r="L174" s="105"/>
      <c r="M174" s="105"/>
      <c r="N174" s="105"/>
      <c r="O174" s="99"/>
      <c r="P174" s="149"/>
      <c r="Q174" s="10"/>
      <c r="R174" s="10"/>
      <c r="S174" s="10"/>
      <c r="T174" s="97"/>
      <c r="U174" s="105"/>
      <c r="V174" s="106"/>
      <c r="W174" s="107"/>
      <c r="X174" s="147"/>
      <c r="Y174" s="167"/>
      <c r="Z174" s="210"/>
      <c r="AA174" s="231"/>
      <c r="AB174" s="105"/>
      <c r="AC174" s="105"/>
      <c r="AD174" s="100"/>
      <c r="AE174" s="99"/>
      <c r="AF174" s="149"/>
      <c r="AG174" s="100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</row>
    <row r="175" spans="1:88" ht="12.75" customHeight="1">
      <c r="A175" s="10"/>
      <c r="B175" s="38"/>
      <c r="C175" s="10"/>
      <c r="D175" s="10"/>
      <c r="E175" s="10"/>
      <c r="F175" s="114"/>
      <c r="G175" s="10"/>
      <c r="H175" s="105"/>
      <c r="I175" s="119"/>
      <c r="J175" s="100"/>
      <c r="K175" s="97"/>
      <c r="L175" s="105"/>
      <c r="M175" s="105"/>
      <c r="N175" s="105"/>
      <c r="O175" s="99"/>
      <c r="P175" s="105"/>
      <c r="Q175" s="10"/>
      <c r="R175" s="10"/>
      <c r="S175" s="10"/>
      <c r="T175" s="103"/>
      <c r="U175" s="105"/>
      <c r="V175" s="100"/>
      <c r="W175" s="99"/>
      <c r="X175" s="143"/>
      <c r="Y175" s="103"/>
      <c r="Z175" s="104"/>
      <c r="AA175" s="133"/>
      <c r="AB175" s="105"/>
      <c r="AC175" s="105"/>
      <c r="AD175" s="100"/>
      <c r="AE175" s="99"/>
      <c r="AF175" s="149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</row>
    <row r="176" spans="1:88" ht="15" customHeight="1">
      <c r="A176" s="10"/>
      <c r="B176" s="38"/>
      <c r="C176" s="10"/>
      <c r="D176" s="10"/>
      <c r="E176" s="10"/>
      <c r="F176" s="114"/>
      <c r="G176" s="10"/>
      <c r="H176" s="105"/>
      <c r="I176" s="105"/>
      <c r="J176" s="113"/>
      <c r="K176" s="105"/>
      <c r="L176" s="105"/>
      <c r="M176" s="105"/>
      <c r="N176" s="105"/>
      <c r="O176" s="99"/>
      <c r="P176" s="211"/>
      <c r="Q176" s="10"/>
      <c r="R176" s="10"/>
      <c r="S176" s="10"/>
      <c r="T176" s="103"/>
      <c r="U176" s="105"/>
      <c r="V176" s="105"/>
      <c r="W176" s="105"/>
      <c r="X176" s="105"/>
      <c r="Y176" s="103"/>
      <c r="Z176" s="99"/>
      <c r="AA176" s="149"/>
      <c r="AB176" s="96"/>
      <c r="AC176" s="105"/>
      <c r="AD176" s="100"/>
      <c r="AE176" s="99"/>
      <c r="AF176" s="143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</row>
    <row r="177" spans="1:88" ht="15.75" customHeight="1">
      <c r="A177" s="10"/>
      <c r="B177" s="38"/>
      <c r="C177" s="10"/>
      <c r="D177" s="10"/>
      <c r="E177" s="10"/>
      <c r="F177" s="38"/>
      <c r="G177" s="10"/>
      <c r="H177" s="105"/>
      <c r="I177" s="115"/>
      <c r="J177" s="100"/>
      <c r="K177" s="97"/>
      <c r="L177" s="105"/>
      <c r="M177" s="105"/>
      <c r="N177" s="105"/>
      <c r="O177" s="105"/>
      <c r="P177" s="105"/>
      <c r="Q177" s="10"/>
      <c r="R177" s="10"/>
      <c r="S177" s="10"/>
      <c r="T177" s="103"/>
      <c r="U177" s="105"/>
      <c r="V177" s="103"/>
      <c r="W177" s="104"/>
      <c r="X177" s="133"/>
      <c r="Y177" s="105"/>
      <c r="Z177" s="221"/>
      <c r="AA177" s="121"/>
      <c r="AB177" s="121"/>
      <c r="AC177" s="105"/>
      <c r="AD177" s="127"/>
      <c r="AE177" s="99"/>
      <c r="AF177" s="213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</row>
    <row r="178" spans="1:88" ht="15" customHeight="1">
      <c r="A178" s="10"/>
      <c r="B178" s="38"/>
      <c r="C178" s="10"/>
      <c r="D178" s="10"/>
      <c r="E178" s="10"/>
      <c r="F178" s="38"/>
      <c r="G178" s="10"/>
      <c r="H178" s="105"/>
      <c r="I178" s="115"/>
      <c r="J178" s="100"/>
      <c r="K178" s="97"/>
      <c r="L178" s="105"/>
      <c r="M178" s="105"/>
      <c r="N178" s="105"/>
      <c r="O178" s="105"/>
      <c r="P178" s="105"/>
      <c r="Q178" s="10"/>
      <c r="R178" s="10"/>
      <c r="S178" s="10"/>
      <c r="T178" s="100"/>
      <c r="U178" s="105"/>
      <c r="V178" s="103"/>
      <c r="W178" s="104"/>
      <c r="X178" s="133"/>
      <c r="Y178" s="105"/>
      <c r="Z178" s="231"/>
      <c r="AA178" s="210"/>
      <c r="AB178" s="211"/>
      <c r="AC178" s="105"/>
      <c r="AD178" s="103"/>
      <c r="AE178" s="99"/>
      <c r="AF178" s="143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</row>
    <row r="179" spans="1:88" ht="15.75" customHeight="1">
      <c r="A179" s="10"/>
      <c r="B179" s="38"/>
      <c r="C179" s="10"/>
      <c r="D179" s="10"/>
      <c r="E179" s="10"/>
      <c r="F179" s="38"/>
      <c r="G179" s="10"/>
      <c r="H179" s="105"/>
      <c r="I179" s="115"/>
      <c r="J179" s="100"/>
      <c r="K179" s="97"/>
      <c r="L179" s="105"/>
      <c r="M179" s="105"/>
      <c r="N179" s="105"/>
      <c r="O179" s="96"/>
      <c r="P179" s="105"/>
      <c r="Q179" s="10"/>
      <c r="R179" s="10"/>
      <c r="S179" s="10"/>
      <c r="T179" s="100"/>
      <c r="U179" s="105"/>
      <c r="V179" s="103"/>
      <c r="W179" s="104"/>
      <c r="X179" s="133"/>
      <c r="Y179" s="105"/>
      <c r="Z179" s="103"/>
      <c r="AA179" s="104"/>
      <c r="AB179" s="133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</row>
    <row r="180" spans="1:88">
      <c r="A180" s="10"/>
      <c r="B180" s="38"/>
      <c r="C180" s="10"/>
      <c r="D180" s="10"/>
      <c r="E180" s="10"/>
      <c r="F180" s="38"/>
      <c r="G180" s="10"/>
      <c r="H180" s="105"/>
      <c r="I180" s="115"/>
      <c r="J180" s="100"/>
      <c r="K180" s="97"/>
      <c r="L180" s="105"/>
      <c r="M180" s="105"/>
      <c r="N180" s="105"/>
      <c r="O180" s="96"/>
      <c r="P180" s="105"/>
      <c r="Q180" s="10"/>
      <c r="R180" s="10"/>
      <c r="S180" s="10"/>
      <c r="T180" s="100"/>
      <c r="U180" s="105"/>
      <c r="V180" s="103"/>
      <c r="W180" s="104"/>
      <c r="X180" s="133"/>
      <c r="Y180" s="105"/>
      <c r="Z180" s="103"/>
      <c r="AA180" s="104"/>
      <c r="AB180" s="133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</row>
    <row r="181" spans="1:88" ht="12.75" customHeight="1">
      <c r="A181" s="10"/>
      <c r="B181" s="38"/>
      <c r="C181" s="10"/>
      <c r="D181" s="10"/>
      <c r="E181" s="10"/>
      <c r="F181" s="38"/>
      <c r="G181" s="10"/>
      <c r="H181" s="105"/>
      <c r="I181" s="115"/>
      <c r="J181" s="100"/>
      <c r="K181" s="97"/>
      <c r="L181" s="105"/>
      <c r="M181" s="105"/>
      <c r="N181" s="105"/>
      <c r="O181" s="97"/>
      <c r="P181" s="105"/>
      <c r="Q181" s="10"/>
      <c r="R181" s="10"/>
      <c r="S181" s="10"/>
      <c r="T181" s="100"/>
      <c r="U181" s="105"/>
      <c r="V181" s="100"/>
      <c r="W181" s="104"/>
      <c r="X181" s="133"/>
      <c r="Y181" s="105"/>
      <c r="Z181" s="103"/>
      <c r="AA181" s="104"/>
      <c r="AB181" s="133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</row>
    <row r="182" spans="1:88" ht="15.75" customHeight="1">
      <c r="A182" s="10"/>
      <c r="B182" s="38"/>
      <c r="C182" s="10"/>
      <c r="D182" s="10"/>
      <c r="E182" s="35"/>
      <c r="F182" s="100"/>
      <c r="G182" s="13"/>
      <c r="H182" s="231"/>
      <c r="I182" s="105"/>
      <c r="J182" s="114"/>
      <c r="K182" s="105"/>
      <c r="L182" s="105"/>
      <c r="M182" s="105"/>
      <c r="N182" s="105"/>
      <c r="O182" s="105"/>
      <c r="P182" s="105"/>
      <c r="Q182" s="10"/>
      <c r="R182" s="10"/>
      <c r="S182" s="10"/>
      <c r="T182" s="100"/>
      <c r="U182" s="105"/>
      <c r="V182" s="106"/>
      <c r="W182" s="107"/>
      <c r="X182" s="147"/>
      <c r="Y182" s="105"/>
      <c r="Z182" s="103"/>
      <c r="AA182" s="104"/>
      <c r="AB182" s="133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</row>
    <row r="183" spans="1:88" ht="13.5" customHeight="1">
      <c r="A183" s="10"/>
      <c r="B183" s="38"/>
      <c r="C183" s="10"/>
      <c r="D183" s="10"/>
      <c r="E183" s="10"/>
      <c r="F183" s="38"/>
      <c r="G183" s="10"/>
      <c r="H183" s="100"/>
      <c r="I183" s="105"/>
      <c r="J183" s="114"/>
      <c r="K183" s="105"/>
      <c r="L183" s="105"/>
      <c r="M183" s="105"/>
      <c r="N183" s="105"/>
      <c r="O183" s="105"/>
      <c r="P183" s="105"/>
      <c r="Q183" s="10"/>
      <c r="R183" s="10"/>
      <c r="S183" s="10"/>
      <c r="T183" s="100"/>
      <c r="U183" s="105"/>
      <c r="V183" s="100"/>
      <c r="W183" s="99"/>
      <c r="X183" s="143"/>
      <c r="Y183" s="105"/>
      <c r="Z183" s="100"/>
      <c r="AA183" s="104"/>
      <c r="AB183" s="133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</row>
    <row r="184" spans="1:88" ht="13.5" customHeight="1">
      <c r="A184" s="10"/>
      <c r="B184" s="38"/>
      <c r="C184" s="10"/>
      <c r="D184" s="10"/>
      <c r="E184" s="105"/>
      <c r="F184" s="114"/>
      <c r="G184" s="10"/>
      <c r="H184" s="100"/>
      <c r="I184" s="105"/>
      <c r="J184" s="114"/>
      <c r="K184" s="105"/>
      <c r="L184" s="105"/>
      <c r="M184" s="105"/>
      <c r="N184" s="105"/>
      <c r="O184" s="105"/>
      <c r="P184" s="105"/>
      <c r="Q184" s="10"/>
      <c r="R184" s="10"/>
      <c r="S184" s="10"/>
      <c r="T184" s="100"/>
      <c r="U184" s="105"/>
      <c r="V184" s="103"/>
      <c r="W184" s="96"/>
      <c r="X184" s="105"/>
      <c r="Y184" s="103"/>
      <c r="Z184" s="106"/>
      <c r="AA184" s="107"/>
      <c r="AB184" s="147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</row>
    <row r="185" spans="1:88" ht="13.5" customHeight="1">
      <c r="A185" s="10"/>
      <c r="B185" s="38"/>
      <c r="C185" s="10"/>
      <c r="D185" s="10"/>
      <c r="E185" s="105"/>
      <c r="F185" s="114"/>
      <c r="G185" s="10"/>
      <c r="H185" s="100"/>
      <c r="I185" s="126"/>
      <c r="J185" s="187"/>
      <c r="K185" s="163"/>
      <c r="L185" s="105"/>
      <c r="M185" s="105"/>
      <c r="N185" s="105"/>
      <c r="O185" s="105"/>
      <c r="P185" s="105"/>
      <c r="Q185" s="10"/>
      <c r="R185" s="10"/>
      <c r="S185" s="10"/>
      <c r="T185" s="100"/>
      <c r="U185" s="226"/>
      <c r="V185" s="103"/>
      <c r="W185" s="104"/>
      <c r="X185" s="133"/>
      <c r="Y185" s="105"/>
      <c r="Z185" s="100"/>
      <c r="AA185" s="99"/>
      <c r="AB185" s="143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</row>
    <row r="186" spans="1:88" ht="13.5" customHeight="1">
      <c r="A186" s="10"/>
      <c r="B186" s="38"/>
      <c r="C186" s="10"/>
      <c r="D186" s="10"/>
      <c r="E186" s="105"/>
      <c r="F186" s="187"/>
      <c r="G186" s="10"/>
      <c r="H186" s="100"/>
      <c r="I186" s="115"/>
      <c r="J186" s="100"/>
      <c r="K186" s="97"/>
      <c r="L186" s="105"/>
      <c r="M186" s="105"/>
      <c r="N186" s="105"/>
      <c r="O186" s="105"/>
      <c r="P186" s="105"/>
      <c r="Q186" s="10"/>
      <c r="R186" s="10"/>
      <c r="S186" s="10"/>
      <c r="T186" s="128"/>
      <c r="U186" s="105"/>
      <c r="V186" s="103"/>
      <c r="W186" s="104"/>
      <c r="X186" s="133"/>
      <c r="Y186" s="105"/>
      <c r="Z186" s="103"/>
      <c r="AA186" s="96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</row>
    <row r="187" spans="1:88" ht="13.5" customHeight="1">
      <c r="A187" s="10"/>
      <c r="B187" s="38"/>
      <c r="C187" s="10"/>
      <c r="D187" s="10"/>
      <c r="E187" s="105"/>
      <c r="F187" s="114"/>
      <c r="G187" s="10"/>
      <c r="H187" s="106"/>
      <c r="I187" s="392"/>
      <c r="J187" s="100"/>
      <c r="K187" s="96"/>
      <c r="L187" s="105"/>
      <c r="M187" s="105"/>
      <c r="N187" s="105"/>
      <c r="O187" s="105"/>
      <c r="P187" s="105"/>
      <c r="Q187" s="10"/>
      <c r="R187" s="10"/>
      <c r="S187" s="10"/>
      <c r="T187" s="105"/>
      <c r="U187" s="105"/>
      <c r="V187" s="100"/>
      <c r="W187" s="99"/>
      <c r="X187" s="121"/>
      <c r="Y187" s="105"/>
      <c r="Z187" s="103"/>
      <c r="AA187" s="104"/>
      <c r="AB187" s="133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</row>
    <row r="188" spans="1:88" ht="12.75" customHeight="1">
      <c r="A188" s="10"/>
      <c r="B188" s="38"/>
      <c r="C188" s="10"/>
      <c r="D188" s="10"/>
      <c r="E188" s="186"/>
      <c r="F188" s="104"/>
      <c r="G188" s="10"/>
      <c r="H188" s="106"/>
      <c r="I188" s="115"/>
      <c r="J188" s="100"/>
      <c r="K188" s="97"/>
      <c r="L188" s="105"/>
      <c r="M188" s="105"/>
      <c r="N188" s="105"/>
      <c r="O188" s="99"/>
      <c r="P188" s="105"/>
      <c r="Q188" s="10"/>
      <c r="R188" s="10"/>
      <c r="S188" s="10"/>
      <c r="T188" s="105"/>
      <c r="U188" s="105"/>
      <c r="V188" s="100"/>
      <c r="W188" s="99"/>
      <c r="X188" s="121"/>
      <c r="Y188" s="105"/>
      <c r="Z188" s="103"/>
      <c r="AA188" s="104"/>
      <c r="AB188" s="133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</row>
    <row r="189" spans="1:88" ht="15" customHeight="1">
      <c r="A189" s="10"/>
      <c r="B189" s="38"/>
      <c r="C189" s="10"/>
      <c r="D189" s="10"/>
      <c r="E189" s="156"/>
      <c r="F189" s="100"/>
      <c r="G189" s="10"/>
      <c r="H189" s="106"/>
      <c r="I189" s="105"/>
      <c r="J189" s="114"/>
      <c r="K189" s="105"/>
      <c r="L189" s="105"/>
      <c r="M189" s="105"/>
      <c r="N189" s="105"/>
      <c r="O189" s="99"/>
      <c r="P189" s="105"/>
      <c r="Q189" s="10"/>
      <c r="R189" s="10"/>
      <c r="S189" s="10"/>
      <c r="T189" s="105"/>
      <c r="U189" s="105"/>
      <c r="V189" s="100"/>
      <c r="W189" s="99"/>
      <c r="X189" s="121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</row>
    <row r="190" spans="1:88" ht="15.75" customHeight="1">
      <c r="A190" s="10"/>
      <c r="B190" s="38"/>
      <c r="C190" s="10"/>
      <c r="D190" s="10"/>
      <c r="E190" s="105"/>
      <c r="F190" s="114"/>
      <c r="G190" s="10"/>
      <c r="H190" s="105"/>
      <c r="I190" s="105"/>
      <c r="J190" s="114"/>
      <c r="K190" s="105"/>
      <c r="L190" s="105"/>
      <c r="M190" s="105"/>
      <c r="N190" s="105"/>
      <c r="O190" s="114"/>
      <c r="P190" s="105"/>
      <c r="Q190" s="10"/>
      <c r="R190" s="10"/>
      <c r="S190" s="10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</row>
    <row r="191" spans="1:88" ht="13.5" customHeight="1">
      <c r="A191" s="10"/>
      <c r="B191" s="38"/>
      <c r="C191" s="10"/>
      <c r="D191" s="10"/>
      <c r="E191" s="105"/>
      <c r="F191" s="114"/>
      <c r="G191" s="10"/>
      <c r="H191" s="105"/>
      <c r="I191" s="105"/>
      <c r="J191" s="114"/>
      <c r="K191" s="105"/>
      <c r="L191" s="105"/>
      <c r="M191" s="105"/>
      <c r="N191" s="105"/>
      <c r="O191" s="105"/>
      <c r="P191" s="105"/>
      <c r="Q191" s="10"/>
      <c r="R191" s="10"/>
      <c r="S191" s="10"/>
      <c r="T191" s="100"/>
      <c r="U191" s="99"/>
      <c r="V191" s="167"/>
      <c r="W191" s="210"/>
      <c r="X191" s="211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</row>
    <row r="192" spans="1:88">
      <c r="A192" s="10"/>
      <c r="B192" s="38"/>
      <c r="C192" s="10"/>
      <c r="D192" s="10"/>
      <c r="E192" s="105"/>
      <c r="F192" s="114"/>
      <c r="G192" s="10"/>
      <c r="H192" s="105"/>
      <c r="I192" s="10"/>
      <c r="J192" s="10"/>
      <c r="K192" s="10"/>
      <c r="L192" s="105"/>
      <c r="M192" s="105"/>
      <c r="N192" s="105"/>
      <c r="O192" s="113"/>
      <c r="P192" s="211"/>
      <c r="Q192" s="10"/>
      <c r="R192" s="10"/>
      <c r="S192" s="10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</row>
    <row r="193" spans="1:88" ht="15" customHeight="1">
      <c r="A193" s="10"/>
      <c r="B193" s="38"/>
      <c r="C193" s="10"/>
      <c r="D193" s="10"/>
      <c r="E193" s="105"/>
      <c r="F193" s="114"/>
      <c r="G193" s="10"/>
      <c r="H193" s="231"/>
      <c r="I193" s="10"/>
      <c r="J193" s="10"/>
      <c r="K193" s="10"/>
      <c r="L193" s="105"/>
      <c r="M193" s="105"/>
      <c r="N193" s="105"/>
      <c r="O193" s="105"/>
      <c r="P193" s="133"/>
      <c r="Q193" s="10"/>
      <c r="R193" s="10"/>
      <c r="S193" s="10"/>
      <c r="T193" s="105"/>
      <c r="U193" s="105"/>
      <c r="V193" s="100"/>
      <c r="W193" s="99"/>
      <c r="X193" s="149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</row>
    <row r="194" spans="1:88" ht="12.75" customHeight="1">
      <c r="A194" s="10"/>
      <c r="B194" s="38"/>
      <c r="C194" s="10"/>
      <c r="D194" s="10"/>
      <c r="E194" s="121"/>
      <c r="F194" s="114"/>
      <c r="G194" s="10"/>
      <c r="H194" s="100"/>
      <c r="I194" s="10"/>
      <c r="J194" s="10"/>
      <c r="K194" s="10"/>
      <c r="L194" s="105"/>
      <c r="M194" s="105"/>
      <c r="N194" s="105"/>
      <c r="O194" s="99"/>
      <c r="P194" s="149"/>
      <c r="Q194" s="10"/>
      <c r="R194" s="10"/>
      <c r="S194" s="10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</row>
    <row r="195" spans="1:88" ht="15" customHeight="1">
      <c r="A195" s="10"/>
      <c r="B195" s="38"/>
      <c r="C195" s="10"/>
      <c r="D195" s="10"/>
      <c r="E195" s="115"/>
      <c r="F195" s="114"/>
      <c r="G195" s="10"/>
      <c r="H195" s="106"/>
      <c r="I195" s="10"/>
      <c r="J195" s="10"/>
      <c r="K195" s="10"/>
      <c r="L195" s="105"/>
      <c r="M195" s="105"/>
      <c r="N195" s="105"/>
      <c r="O195" s="99"/>
      <c r="P195" s="146"/>
      <c r="Q195" s="10"/>
      <c r="R195" s="10"/>
      <c r="S195" s="10"/>
      <c r="T195" s="105"/>
      <c r="U195" s="105"/>
      <c r="V195" s="100"/>
      <c r="W195" s="99"/>
      <c r="X195" s="149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</row>
    <row r="196" spans="1:88" ht="15" customHeight="1">
      <c r="A196" s="10"/>
      <c r="B196" s="38"/>
      <c r="C196" s="10"/>
      <c r="D196" s="10"/>
      <c r="E196" s="115"/>
      <c r="F196" s="100"/>
      <c r="G196" s="10"/>
      <c r="H196" s="100"/>
      <c r="I196" s="10"/>
      <c r="J196" s="10"/>
      <c r="K196" s="10"/>
      <c r="L196" s="105"/>
      <c r="M196" s="105"/>
      <c r="N196" s="105"/>
      <c r="O196" s="105"/>
      <c r="P196" s="212"/>
      <c r="Q196" s="10"/>
      <c r="R196" s="10"/>
      <c r="S196" s="10"/>
      <c r="T196" s="105"/>
      <c r="U196" s="105"/>
      <c r="V196" s="110"/>
      <c r="W196" s="113"/>
      <c r="X196" s="121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</row>
    <row r="197" spans="1:88" ht="16.5" customHeight="1">
      <c r="A197" s="10"/>
      <c r="B197" s="38"/>
      <c r="C197" s="10"/>
      <c r="D197" s="10"/>
      <c r="E197" s="162"/>
      <c r="F197" s="128"/>
      <c r="G197" s="10"/>
      <c r="H197" s="103"/>
      <c r="I197" s="10"/>
      <c r="J197" s="10"/>
      <c r="K197" s="10"/>
      <c r="L197" s="105"/>
      <c r="M197" s="105"/>
      <c r="N197" s="105"/>
      <c r="O197" s="105"/>
      <c r="P197" s="147"/>
      <c r="Q197" s="10"/>
      <c r="R197" s="114"/>
      <c r="S197" s="10"/>
      <c r="T197" s="105"/>
      <c r="U197" s="105"/>
      <c r="V197" s="110"/>
      <c r="W197" s="113"/>
      <c r="X197" s="121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</row>
    <row r="198" spans="1:88" ht="14.25" customHeight="1">
      <c r="A198" s="10"/>
      <c r="B198" s="38"/>
      <c r="C198" s="10"/>
      <c r="D198" s="10"/>
      <c r="E198" s="105"/>
      <c r="F198" s="187"/>
      <c r="G198" s="10"/>
      <c r="H198" s="103"/>
      <c r="I198" s="10"/>
      <c r="J198" s="10"/>
      <c r="K198" s="10"/>
      <c r="L198" s="105"/>
      <c r="M198" s="105"/>
      <c r="N198" s="105"/>
      <c r="O198" s="105"/>
      <c r="P198" s="144"/>
      <c r="Q198" s="10"/>
      <c r="R198" s="38"/>
      <c r="S198" s="10"/>
      <c r="T198" s="105"/>
      <c r="U198" s="105"/>
      <c r="V198" s="100"/>
      <c r="W198" s="197"/>
      <c r="X198" s="121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</row>
    <row r="199" spans="1:88" ht="15" customHeight="1">
      <c r="A199" s="10"/>
      <c r="B199" s="38"/>
      <c r="C199" s="10"/>
      <c r="D199" s="10"/>
      <c r="E199" s="126"/>
      <c r="F199" s="113"/>
      <c r="G199" s="113"/>
      <c r="H199" s="100"/>
      <c r="I199" s="10"/>
      <c r="J199" s="10"/>
      <c r="K199" s="10"/>
      <c r="L199" s="105"/>
      <c r="M199" s="105"/>
      <c r="N199" s="105"/>
      <c r="O199" s="105"/>
      <c r="P199" s="133"/>
      <c r="Q199" s="10"/>
      <c r="R199" s="38"/>
      <c r="S199" s="10"/>
      <c r="T199" s="105"/>
      <c r="U199" s="105"/>
      <c r="V199" s="105"/>
      <c r="W199" s="210"/>
      <c r="X199" s="296"/>
      <c r="Y199" s="210"/>
      <c r="Z199" s="296"/>
      <c r="AA199" s="105"/>
      <c r="AB199" s="103"/>
      <c r="AC199" s="205"/>
      <c r="AD199" s="100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</row>
    <row r="200" spans="1:88" ht="18" customHeight="1">
      <c r="A200" s="10"/>
      <c r="B200" s="38"/>
      <c r="C200" s="10"/>
      <c r="D200" s="10"/>
      <c r="E200" s="115"/>
      <c r="F200" s="100"/>
      <c r="G200" s="99"/>
      <c r="H200" s="100"/>
      <c r="I200" s="10"/>
      <c r="J200" s="10"/>
      <c r="K200" s="10"/>
      <c r="L200" s="105"/>
      <c r="M200" s="105"/>
      <c r="N200" s="105"/>
      <c r="O200" s="105"/>
      <c r="P200" s="105"/>
      <c r="Q200" s="10"/>
      <c r="R200" s="38"/>
      <c r="S200" s="10"/>
      <c r="T200" s="105"/>
      <c r="U200" s="105"/>
      <c r="V200" s="306"/>
      <c r="W200" s="99"/>
      <c r="X200" s="149"/>
      <c r="Y200" s="401"/>
      <c r="Z200" s="402"/>
      <c r="AA200" s="105"/>
      <c r="AB200" s="105"/>
      <c r="AC200" s="105"/>
      <c r="AD200" s="105"/>
      <c r="AE200" s="210"/>
      <c r="AF200" s="296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</row>
    <row r="201" spans="1:88" ht="16.5" customHeight="1">
      <c r="A201" s="10"/>
      <c r="B201" s="38"/>
      <c r="C201" s="10"/>
      <c r="D201" s="10"/>
      <c r="E201" s="115"/>
      <c r="F201" s="100"/>
      <c r="G201" s="99"/>
      <c r="H201" s="100"/>
      <c r="I201" s="10"/>
      <c r="J201" s="10"/>
      <c r="K201" s="10"/>
      <c r="L201" s="105"/>
      <c r="M201" s="105"/>
      <c r="N201" s="105"/>
      <c r="O201" s="105"/>
      <c r="P201" s="211"/>
      <c r="Q201" s="10"/>
      <c r="R201" s="38"/>
      <c r="S201" s="10"/>
      <c r="T201" s="100"/>
      <c r="U201" s="100"/>
      <c r="V201" s="306"/>
      <c r="W201" s="99"/>
      <c r="X201" s="149"/>
      <c r="Y201" s="187"/>
      <c r="Z201" s="402"/>
      <c r="AA201" s="105"/>
      <c r="AB201" s="105"/>
      <c r="AC201" s="105"/>
      <c r="AD201" s="100"/>
      <c r="AE201" s="99"/>
      <c r="AF201" s="149"/>
      <c r="AG201" s="100"/>
      <c r="AH201" s="99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</row>
    <row r="202" spans="1:88" ht="13.5" customHeight="1">
      <c r="A202" s="10"/>
      <c r="B202" s="38"/>
      <c r="C202" s="10"/>
      <c r="D202" s="10"/>
      <c r="E202" s="116"/>
      <c r="F202" s="100"/>
      <c r="G202" s="99"/>
      <c r="H202" s="100"/>
      <c r="I202" s="10"/>
      <c r="J202" s="10"/>
      <c r="K202" s="10"/>
      <c r="L202" s="105"/>
      <c r="M202" s="105"/>
      <c r="N202" s="105"/>
      <c r="O202" s="105"/>
      <c r="P202" s="149"/>
      <c r="Q202" s="10"/>
      <c r="R202" s="38"/>
      <c r="S202" s="10"/>
      <c r="T202" s="97"/>
      <c r="U202" s="105"/>
      <c r="V202" s="100"/>
      <c r="W202" s="99"/>
      <c r="X202" s="149"/>
      <c r="Y202" s="187"/>
      <c r="Z202" s="402"/>
      <c r="AA202" s="105"/>
      <c r="AB202" s="105"/>
      <c r="AC202" s="105"/>
      <c r="AD202" s="117"/>
      <c r="AE202" s="280"/>
      <c r="AF202" s="133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</row>
    <row r="203" spans="1:88" ht="15" customHeight="1">
      <c r="A203" s="10"/>
      <c r="B203" s="38"/>
      <c r="C203" s="10"/>
      <c r="D203" s="10"/>
      <c r="E203" s="116"/>
      <c r="F203" s="100"/>
      <c r="G203" s="99"/>
      <c r="H203" s="103"/>
      <c r="I203" s="10"/>
      <c r="J203" s="10"/>
      <c r="K203" s="10"/>
      <c r="L203" s="105"/>
      <c r="M203" s="105"/>
      <c r="N203" s="105"/>
      <c r="O203" s="196"/>
      <c r="P203" s="149"/>
      <c r="Q203" s="10"/>
      <c r="R203" s="38"/>
      <c r="S203" s="10"/>
      <c r="T203" s="103"/>
      <c r="U203" s="105"/>
      <c r="V203" s="100"/>
      <c r="W203" s="99"/>
      <c r="X203" s="149"/>
      <c r="Y203" s="187"/>
      <c r="Z203" s="402"/>
      <c r="AA203" s="105"/>
      <c r="AB203" s="105"/>
      <c r="AC203" s="105"/>
      <c r="AD203" s="100"/>
      <c r="AE203" s="99"/>
      <c r="AF203" s="149"/>
      <c r="AG203" s="220"/>
      <c r="AH203" s="144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</row>
    <row r="204" spans="1:88" ht="15" customHeight="1">
      <c r="A204" s="10"/>
      <c r="B204" s="38"/>
      <c r="C204" s="10"/>
      <c r="D204" s="10"/>
      <c r="E204" s="105"/>
      <c r="F204" s="114"/>
      <c r="G204" s="105"/>
      <c r="H204" s="110"/>
      <c r="I204" s="10"/>
      <c r="J204" s="10"/>
      <c r="K204" s="10"/>
      <c r="L204" s="105"/>
      <c r="M204" s="105"/>
      <c r="N204" s="105"/>
      <c r="O204" s="105"/>
      <c r="P204" s="149"/>
      <c r="Q204" s="10"/>
      <c r="R204" s="10"/>
      <c r="S204" s="10"/>
      <c r="T204" s="103"/>
      <c r="U204" s="105"/>
      <c r="V204" s="100"/>
      <c r="W204" s="107"/>
      <c r="X204" s="147"/>
      <c r="Y204" s="187"/>
      <c r="Z204" s="402"/>
      <c r="AA204" s="105"/>
      <c r="AB204" s="105"/>
      <c r="AC204" s="105"/>
      <c r="AD204" s="100"/>
      <c r="AE204" s="115"/>
      <c r="AF204" s="149"/>
      <c r="AG204" s="105"/>
      <c r="AH204" s="144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</row>
    <row r="205" spans="1:88" ht="14.25" customHeight="1">
      <c r="A205" s="10"/>
      <c r="B205" s="38"/>
      <c r="C205" s="10"/>
      <c r="D205" s="10"/>
      <c r="E205" s="105"/>
      <c r="F205" s="187"/>
      <c r="G205" s="105"/>
      <c r="H205" s="100"/>
      <c r="I205" s="10"/>
      <c r="J205" s="10"/>
      <c r="K205" s="10"/>
      <c r="L205" s="105"/>
      <c r="M205" s="105"/>
      <c r="N205" s="105"/>
      <c r="O205" s="209"/>
      <c r="P205" s="105"/>
      <c r="Q205" s="10"/>
      <c r="R205" s="10"/>
      <c r="S205" s="10"/>
      <c r="T205" s="103"/>
      <c r="U205" s="105"/>
      <c r="V205" s="100"/>
      <c r="W205" s="99"/>
      <c r="X205" s="143"/>
      <c r="Y205" s="187"/>
      <c r="Z205" s="402"/>
      <c r="AA205" s="105"/>
      <c r="AB205" s="105"/>
      <c r="AC205" s="105"/>
      <c r="AD205" s="106"/>
      <c r="AE205" s="109"/>
      <c r="AF205" s="212"/>
      <c r="AG205" s="105"/>
      <c r="AH205" s="144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</row>
    <row r="206" spans="1:88" ht="12.75" customHeight="1">
      <c r="A206" s="10"/>
      <c r="B206" s="38"/>
      <c r="C206" s="10"/>
      <c r="D206" s="10"/>
      <c r="E206" s="115"/>
      <c r="F206" s="100"/>
      <c r="G206" s="96"/>
      <c r="H206" s="106"/>
      <c r="I206" s="10"/>
      <c r="J206" s="10"/>
      <c r="K206" s="10"/>
      <c r="L206" s="105"/>
      <c r="M206" s="105"/>
      <c r="N206" s="105"/>
      <c r="O206" s="209"/>
      <c r="P206" s="105"/>
      <c r="Q206" s="10"/>
      <c r="R206" s="10"/>
      <c r="S206" s="10"/>
      <c r="T206" s="100"/>
      <c r="U206" s="105"/>
      <c r="V206" s="100"/>
      <c r="W206" s="99"/>
      <c r="X206" s="143"/>
      <c r="Y206" s="187"/>
      <c r="Z206" s="402"/>
      <c r="AA206" s="105"/>
      <c r="AB206" s="105"/>
      <c r="AC206" s="105"/>
      <c r="AD206" s="100"/>
      <c r="AE206" s="107"/>
      <c r="AF206" s="147"/>
      <c r="AG206" s="105"/>
      <c r="AH206" s="144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</row>
    <row r="207" spans="1:88" ht="14.25" customHeight="1">
      <c r="A207" s="10"/>
      <c r="B207" s="38"/>
      <c r="C207" s="10"/>
      <c r="D207" s="10"/>
      <c r="E207" s="186"/>
      <c r="F207" s="104"/>
      <c r="G207" s="96"/>
      <c r="H207" s="106"/>
      <c r="I207" s="10"/>
      <c r="J207" s="10"/>
      <c r="K207" s="10"/>
      <c r="L207" s="105"/>
      <c r="M207" s="105"/>
      <c r="N207" s="105"/>
      <c r="O207" s="105"/>
      <c r="P207" s="105"/>
      <c r="Q207" s="10"/>
      <c r="R207" s="10"/>
      <c r="S207" s="10"/>
      <c r="T207" s="100"/>
      <c r="U207" s="105"/>
      <c r="V207" s="106"/>
      <c r="W207" s="307"/>
      <c r="X207" s="308"/>
      <c r="Y207" s="187"/>
      <c r="Z207" s="402"/>
      <c r="AA207" s="105"/>
      <c r="AB207" s="105"/>
      <c r="AC207" s="105"/>
      <c r="AD207" s="106"/>
      <c r="AE207" s="99"/>
      <c r="AF207" s="149"/>
      <c r="AG207" s="105"/>
      <c r="AH207" s="121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</row>
    <row r="208" spans="1:88" ht="15.75" customHeight="1">
      <c r="A208" s="10"/>
      <c r="B208" s="38"/>
      <c r="C208" s="10"/>
      <c r="D208" s="10"/>
      <c r="E208" s="119"/>
      <c r="F208" s="100"/>
      <c r="G208" s="97"/>
      <c r="H208" s="100"/>
      <c r="I208" s="10"/>
      <c r="J208" s="10"/>
      <c r="K208" s="10"/>
      <c r="L208" s="105"/>
      <c r="M208" s="105"/>
      <c r="N208" s="105"/>
      <c r="O208" s="105"/>
      <c r="P208" s="105"/>
      <c r="Q208" s="10"/>
      <c r="R208" s="10"/>
      <c r="S208" s="10"/>
      <c r="T208" s="100"/>
      <c r="U208" s="105"/>
      <c r="V208" s="100"/>
      <c r="W208" s="115"/>
      <c r="X208" s="284"/>
      <c r="Y208" s="404"/>
      <c r="Z208" s="402"/>
      <c r="AA208" s="105"/>
      <c r="AB208" s="105"/>
      <c r="AC208" s="105"/>
      <c r="AD208" s="100"/>
      <c r="AE208" s="99"/>
      <c r="AF208" s="149"/>
      <c r="AG208" s="220"/>
      <c r="AH208" s="144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</row>
    <row r="209" spans="1:88" ht="12.75" customHeight="1">
      <c r="A209" s="10"/>
      <c r="B209" s="38"/>
      <c r="C209" s="10"/>
      <c r="D209" s="10"/>
      <c r="E209" s="105"/>
      <c r="F209" s="114"/>
      <c r="G209" s="105"/>
      <c r="H209" s="100"/>
      <c r="I209" s="10"/>
      <c r="J209" s="10"/>
      <c r="K209" s="10"/>
      <c r="L209" s="10"/>
      <c r="M209" s="10"/>
      <c r="N209" s="10"/>
      <c r="O209" s="105"/>
      <c r="P209" s="105"/>
      <c r="Q209" s="10"/>
      <c r="R209" s="38"/>
      <c r="S209" s="10"/>
      <c r="T209" s="100"/>
      <c r="U209" s="105"/>
      <c r="V209" s="100"/>
      <c r="W209" s="115"/>
      <c r="X209" s="149"/>
      <c r="Y209" s="187"/>
      <c r="Z209" s="402"/>
      <c r="AA209" s="105"/>
      <c r="AB209" s="105"/>
      <c r="AC209" s="105"/>
      <c r="AD209" s="100"/>
      <c r="AE209" s="99"/>
      <c r="AF209" s="149"/>
      <c r="AG209" s="113"/>
      <c r="AH209" s="146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</row>
    <row r="210" spans="1:88" ht="15" customHeight="1">
      <c r="A210" s="10"/>
      <c r="B210" s="38"/>
      <c r="C210" s="10"/>
      <c r="D210" s="10"/>
      <c r="E210" s="105"/>
      <c r="F210" s="114"/>
      <c r="G210" s="105"/>
      <c r="H210" s="105"/>
      <c r="I210" s="105"/>
      <c r="J210" s="114"/>
      <c r="K210" s="105"/>
      <c r="L210" s="105"/>
      <c r="M210" s="105"/>
      <c r="N210" s="105"/>
      <c r="O210" s="105"/>
      <c r="P210" s="105"/>
      <c r="Q210" s="10"/>
      <c r="R210" s="38"/>
      <c r="S210" s="10"/>
      <c r="T210" s="100"/>
      <c r="U210" s="105"/>
      <c r="V210" s="106"/>
      <c r="W210" s="109"/>
      <c r="X210" s="212"/>
      <c r="Y210" s="187"/>
      <c r="Z210" s="402"/>
      <c r="AA210" s="105"/>
      <c r="AB210" s="105"/>
      <c r="AC210" s="105"/>
      <c r="AD210" s="100"/>
      <c r="AE210" s="115"/>
      <c r="AF210" s="149"/>
      <c r="AG210" s="105"/>
      <c r="AH210" s="144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5"/>
    </row>
    <row r="211" spans="1:88" ht="15" customHeight="1">
      <c r="A211" s="10"/>
      <c r="B211" s="38"/>
      <c r="C211" s="10"/>
      <c r="D211" s="10"/>
      <c r="E211" s="105"/>
      <c r="F211" s="114"/>
      <c r="G211" s="105"/>
      <c r="H211" s="138"/>
      <c r="I211" s="105"/>
      <c r="J211" s="114"/>
      <c r="K211" s="105"/>
      <c r="L211" s="105"/>
      <c r="M211" s="105"/>
      <c r="N211" s="105"/>
      <c r="O211" s="99"/>
      <c r="P211" s="105"/>
      <c r="Q211" s="10"/>
      <c r="R211" s="38"/>
      <c r="S211" s="10"/>
      <c r="T211" s="100"/>
      <c r="U211" s="105"/>
      <c r="V211" s="103"/>
      <c r="W211" s="197"/>
      <c r="X211" s="197"/>
      <c r="Y211" s="187"/>
      <c r="Z211" s="402"/>
      <c r="AA211" s="105"/>
      <c r="AB211" s="105"/>
      <c r="AC211" s="105"/>
      <c r="AD211" s="106"/>
      <c r="AE211" s="109"/>
      <c r="AF211" s="212"/>
      <c r="AG211" s="104"/>
      <c r="AH211" s="133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5"/>
    </row>
    <row r="212" spans="1:88" ht="12.75" customHeight="1">
      <c r="A212" s="10"/>
      <c r="B212" s="38"/>
      <c r="C212" s="10"/>
      <c r="D212" s="10"/>
      <c r="E212" s="105"/>
      <c r="F212" s="215"/>
      <c r="G212" s="105"/>
      <c r="H212" s="105"/>
      <c r="I212" s="10"/>
      <c r="J212" s="10"/>
      <c r="K212" s="10"/>
      <c r="L212" s="105"/>
      <c r="M212" s="105"/>
      <c r="N212" s="105"/>
      <c r="O212" s="99"/>
      <c r="P212" s="105"/>
      <c r="Q212" s="10"/>
      <c r="R212" s="38"/>
      <c r="S212" s="10"/>
      <c r="T212" s="100"/>
      <c r="U212" s="105"/>
      <c r="V212" s="106"/>
      <c r="W212" s="197"/>
      <c r="X212" s="105"/>
      <c r="Y212" s="187"/>
      <c r="Z212" s="402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5"/>
    </row>
    <row r="213" spans="1:88" ht="12.75" customHeight="1">
      <c r="A213" s="10"/>
      <c r="B213" s="38"/>
      <c r="C213" s="10"/>
      <c r="D213" s="10"/>
      <c r="E213" s="105"/>
      <c r="F213" s="114"/>
      <c r="G213" s="105"/>
      <c r="H213" s="293"/>
      <c r="I213" s="10"/>
      <c r="J213" s="10"/>
      <c r="K213" s="10"/>
      <c r="L213" s="105"/>
      <c r="M213" s="105"/>
      <c r="N213" s="105"/>
      <c r="O213" s="114"/>
      <c r="P213" s="105"/>
      <c r="Q213" s="10"/>
      <c r="R213" s="38"/>
      <c r="S213" s="10"/>
      <c r="T213" s="100"/>
      <c r="U213" s="105"/>
      <c r="V213" s="100"/>
      <c r="W213" s="197"/>
      <c r="X213" s="197"/>
      <c r="Y213" s="187"/>
      <c r="Z213" s="402"/>
      <c r="AA213" s="105"/>
      <c r="AB213" s="105"/>
      <c r="AC213" s="105"/>
      <c r="AD213" s="105"/>
      <c r="AE213" s="105"/>
      <c r="AF213" s="100"/>
      <c r="AG213" s="220"/>
      <c r="AH213" s="144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5"/>
    </row>
    <row r="214" spans="1:88" ht="12" customHeight="1">
      <c r="A214" s="10"/>
      <c r="B214" s="38"/>
      <c r="C214" s="10"/>
      <c r="D214" s="10"/>
      <c r="E214" s="164"/>
      <c r="F214" s="114"/>
      <c r="G214" s="105"/>
      <c r="H214" s="105"/>
      <c r="I214" s="10"/>
      <c r="J214" s="10"/>
      <c r="K214" s="10"/>
      <c r="L214" s="105"/>
      <c r="M214" s="105"/>
      <c r="N214" s="105"/>
      <c r="O214" s="105"/>
      <c r="P214" s="105"/>
      <c r="Q214" s="10"/>
      <c r="R214" s="38"/>
      <c r="S214" s="10"/>
      <c r="T214" s="128"/>
      <c r="U214" s="105"/>
      <c r="V214" s="103"/>
      <c r="W214" s="197"/>
      <c r="X214" s="415"/>
      <c r="Y214" s="187"/>
      <c r="Z214" s="402"/>
      <c r="AA214" s="105"/>
      <c r="AB214" s="105"/>
      <c r="AC214" s="105"/>
      <c r="AD214" s="105"/>
      <c r="AE214" s="105"/>
      <c r="AF214" s="100"/>
      <c r="AG214" s="220"/>
      <c r="AH214" s="144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5"/>
    </row>
    <row r="215" spans="1:88" ht="12.75" customHeight="1">
      <c r="A215" s="10"/>
      <c r="B215" s="38"/>
      <c r="C215" s="10"/>
      <c r="D215" s="10"/>
      <c r="E215" s="115"/>
      <c r="F215" s="114"/>
      <c r="G215" s="99"/>
      <c r="H215" s="292"/>
      <c r="I215" s="10"/>
      <c r="J215" s="10"/>
      <c r="K215" s="10"/>
      <c r="L215" s="105"/>
      <c r="M215" s="105"/>
      <c r="N215" s="105"/>
      <c r="O215" s="104"/>
      <c r="P215" s="105"/>
      <c r="Q215" s="10"/>
      <c r="R215" s="38"/>
      <c r="S215" s="10"/>
      <c r="T215" s="105"/>
      <c r="U215" s="105"/>
      <c r="V215" s="103"/>
      <c r="W215" s="197"/>
      <c r="X215" s="403"/>
      <c r="Y215" s="187"/>
      <c r="Z215" s="402"/>
      <c r="AA215" s="105"/>
      <c r="AB215" s="105"/>
      <c r="AC215" s="105"/>
      <c r="AD215" s="105"/>
      <c r="AE215" s="105"/>
      <c r="AF215" s="100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5"/>
    </row>
    <row r="216" spans="1:88" ht="14.25" customHeight="1">
      <c r="A216" s="10"/>
      <c r="B216" s="38"/>
      <c r="C216" s="10"/>
      <c r="D216" s="10"/>
      <c r="E216" s="115"/>
      <c r="F216" s="100"/>
      <c r="G216" s="99"/>
      <c r="H216" s="105"/>
      <c r="I216" s="10"/>
      <c r="J216" s="10"/>
      <c r="K216" s="10"/>
      <c r="L216" s="105"/>
      <c r="M216" s="105"/>
      <c r="N216" s="105"/>
      <c r="O216" s="99"/>
      <c r="P216" s="105"/>
      <c r="Q216" s="10"/>
      <c r="R216" s="38"/>
      <c r="S216" s="10"/>
      <c r="T216" s="105"/>
      <c r="U216" s="105"/>
      <c r="V216" s="103"/>
      <c r="W216" s="197"/>
      <c r="X216" s="403"/>
      <c r="Y216" s="187"/>
      <c r="Z216" s="402"/>
      <c r="AA216" s="105"/>
      <c r="AB216" s="105"/>
      <c r="AC216" s="105"/>
      <c r="AD216" s="105"/>
      <c r="AE216" s="105"/>
      <c r="AF216" s="106"/>
      <c r="AG216" s="109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5"/>
    </row>
    <row r="217" spans="1:88" ht="15.6">
      <c r="A217" s="10"/>
      <c r="B217" s="38"/>
      <c r="C217" s="10"/>
      <c r="D217" s="10"/>
      <c r="E217" s="120"/>
      <c r="F217" s="100"/>
      <c r="G217" s="114"/>
      <c r="H217" s="105"/>
      <c r="I217" s="10"/>
      <c r="J217" s="10"/>
      <c r="K217" s="10"/>
      <c r="L217" s="105"/>
      <c r="M217" s="105"/>
      <c r="N217" s="105"/>
      <c r="O217" s="105"/>
      <c r="P217" s="105"/>
      <c r="Q217" s="10"/>
      <c r="R217" s="38"/>
      <c r="S217" s="10"/>
      <c r="T217" s="105"/>
      <c r="U217" s="105"/>
      <c r="V217" s="103"/>
      <c r="W217" s="197"/>
      <c r="X217" s="403"/>
      <c r="Y217" s="187"/>
      <c r="Z217" s="402"/>
      <c r="AA217" s="105"/>
      <c r="AB217" s="105"/>
      <c r="AC217" s="105"/>
      <c r="AD217" s="105"/>
      <c r="AE217" s="105"/>
      <c r="AF217" s="106"/>
      <c r="AG217" s="107"/>
      <c r="AH217" s="146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</row>
    <row r="218" spans="1:88" ht="15.6">
      <c r="A218" s="10"/>
      <c r="B218" s="38"/>
      <c r="C218" s="10"/>
      <c r="D218" s="10"/>
      <c r="E218" s="105"/>
      <c r="F218" s="187"/>
      <c r="G218" s="105"/>
      <c r="H218" s="105"/>
      <c r="I218" s="10"/>
      <c r="J218" s="10"/>
      <c r="K218" s="10"/>
      <c r="L218" s="105"/>
      <c r="M218" s="105"/>
      <c r="N218" s="105"/>
      <c r="O218" s="110"/>
      <c r="P218" s="105"/>
      <c r="Q218" s="10"/>
      <c r="R218" s="38"/>
      <c r="S218" s="10"/>
      <c r="T218" s="105"/>
      <c r="U218" s="105"/>
      <c r="V218" s="103"/>
      <c r="W218" s="197"/>
      <c r="X218" s="403"/>
      <c r="Y218" s="187"/>
      <c r="Z218" s="402"/>
      <c r="AA218" s="105"/>
      <c r="AB218" s="105"/>
      <c r="AC218" s="105"/>
      <c r="AD218" s="105"/>
      <c r="AE218" s="105"/>
      <c r="AF218" s="100"/>
      <c r="AG218" s="113"/>
      <c r="AH218" s="146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</row>
    <row r="219" spans="1:88" ht="15" customHeight="1">
      <c r="A219" s="10"/>
      <c r="B219" s="38"/>
      <c r="C219" s="10"/>
      <c r="D219" s="10"/>
      <c r="E219" s="126"/>
      <c r="F219" s="113"/>
      <c r="G219" s="113"/>
      <c r="H219" s="105"/>
      <c r="I219" s="10"/>
      <c r="J219" s="10"/>
      <c r="K219" s="10"/>
      <c r="L219" s="105"/>
      <c r="M219" s="105"/>
      <c r="N219" s="105"/>
      <c r="O219" s="99"/>
      <c r="P219" s="105"/>
      <c r="Q219" s="10"/>
      <c r="R219" s="38"/>
      <c r="S219" s="10"/>
      <c r="T219" s="100"/>
      <c r="U219" s="99"/>
      <c r="V219" s="105"/>
      <c r="W219" s="105"/>
      <c r="X219" s="105"/>
      <c r="Y219" s="105"/>
      <c r="Z219" s="105"/>
      <c r="AA219" s="105"/>
      <c r="AB219" s="105"/>
      <c r="AC219" s="115"/>
      <c r="AD219" s="110"/>
      <c r="AE219" s="105"/>
      <c r="AF219" s="100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</row>
    <row r="220" spans="1:88" ht="13.5" customHeight="1">
      <c r="A220" s="10"/>
      <c r="B220" s="38"/>
      <c r="C220" s="10"/>
      <c r="D220" s="10"/>
      <c r="E220" s="105"/>
      <c r="F220" s="114"/>
      <c r="G220" s="105"/>
      <c r="H220" s="105"/>
      <c r="I220" s="10"/>
      <c r="J220" s="10"/>
      <c r="K220" s="10"/>
      <c r="L220" s="105"/>
      <c r="M220" s="105"/>
      <c r="N220" s="105"/>
      <c r="O220" s="104"/>
      <c r="P220" s="105"/>
      <c r="Q220" s="10"/>
      <c r="R220" s="38"/>
      <c r="S220" s="10"/>
      <c r="T220" s="105"/>
      <c r="U220" s="105"/>
      <c r="V220" s="105"/>
      <c r="W220" s="149"/>
      <c r="X220" s="149"/>
      <c r="Y220" s="105"/>
      <c r="Z220" s="402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</row>
    <row r="221" spans="1:88" ht="13.5" customHeight="1">
      <c r="A221" s="10"/>
      <c r="B221" s="38"/>
      <c r="C221" s="10"/>
      <c r="D221" s="10"/>
      <c r="E221" s="115"/>
      <c r="F221" s="100"/>
      <c r="G221" s="99"/>
      <c r="H221" s="105"/>
      <c r="I221" s="10"/>
      <c r="J221" s="10"/>
      <c r="K221" s="10"/>
      <c r="L221" s="105"/>
      <c r="M221" s="105"/>
      <c r="N221" s="105"/>
      <c r="O221" s="105"/>
      <c r="P221" s="105"/>
      <c r="Q221" s="10"/>
      <c r="R221" s="38"/>
      <c r="S221" s="10"/>
      <c r="T221" s="105"/>
      <c r="U221" s="105"/>
      <c r="V221" s="105"/>
      <c r="W221" s="133"/>
      <c r="X221" s="133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</row>
    <row r="222" spans="1:88" ht="14.25" customHeight="1">
      <c r="A222" s="10"/>
      <c r="B222" s="38"/>
      <c r="C222" s="10"/>
      <c r="D222" s="10"/>
      <c r="E222" s="115"/>
      <c r="F222" s="100"/>
      <c r="G222" s="99"/>
      <c r="H222" s="105"/>
      <c r="I222" s="10"/>
      <c r="J222" s="10"/>
      <c r="K222" s="10"/>
      <c r="L222" s="105"/>
      <c r="M222" s="105"/>
      <c r="N222" s="105"/>
      <c r="O222" s="105"/>
      <c r="P222" s="105"/>
      <c r="Q222" s="10"/>
      <c r="R222" s="38"/>
      <c r="S222" s="10"/>
      <c r="T222" s="105"/>
      <c r="U222" s="105"/>
      <c r="V222" s="105"/>
      <c r="W222" s="149"/>
      <c r="X222" s="149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</row>
    <row r="223" spans="1:88" ht="12.75" customHeight="1">
      <c r="A223" s="10"/>
      <c r="B223" s="38"/>
      <c r="C223" s="10"/>
      <c r="D223" s="10"/>
      <c r="E223" s="105"/>
      <c r="F223" s="114"/>
      <c r="G223" s="105"/>
      <c r="H223" s="105"/>
      <c r="I223" s="10"/>
      <c r="J223" s="10"/>
      <c r="K223" s="10"/>
      <c r="L223" s="105"/>
      <c r="M223" s="105"/>
      <c r="N223" s="105"/>
      <c r="O223" s="105"/>
      <c r="P223" s="105"/>
      <c r="Q223" s="10"/>
      <c r="R223" s="38"/>
      <c r="S223" s="10"/>
      <c r="T223" s="105"/>
      <c r="U223" s="105"/>
      <c r="V223" s="105"/>
      <c r="W223" s="149"/>
      <c r="X223" s="149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</row>
    <row r="224" spans="1:88" ht="14.25" customHeight="1">
      <c r="A224" s="10"/>
      <c r="B224" s="38"/>
      <c r="C224" s="10"/>
      <c r="D224" s="10"/>
      <c r="E224" s="105"/>
      <c r="F224" s="114"/>
      <c r="G224" s="105"/>
      <c r="H224" s="105"/>
      <c r="I224" s="10"/>
      <c r="J224" s="10"/>
      <c r="K224" s="10"/>
      <c r="L224" s="105"/>
      <c r="M224" s="105"/>
      <c r="N224" s="105"/>
      <c r="O224" s="105"/>
      <c r="P224" s="105"/>
      <c r="Q224" s="10"/>
      <c r="R224" s="527"/>
      <c r="S224" s="10"/>
      <c r="T224" s="105"/>
      <c r="U224" s="105"/>
      <c r="V224" s="138"/>
      <c r="W224" s="212"/>
      <c r="X224" s="212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</row>
    <row r="225" spans="1:88" ht="15.75" customHeight="1">
      <c r="A225" s="10"/>
      <c r="B225" s="38"/>
      <c r="C225" s="10"/>
      <c r="D225" s="10"/>
      <c r="E225" s="105"/>
      <c r="F225" s="114"/>
      <c r="G225" s="105"/>
      <c r="H225" s="145"/>
      <c r="I225" s="10"/>
      <c r="J225" s="10"/>
      <c r="K225" s="10"/>
      <c r="L225" s="105"/>
      <c r="M225" s="105"/>
      <c r="N225" s="105"/>
      <c r="O225" s="105"/>
      <c r="P225" s="105"/>
      <c r="Q225" s="10"/>
      <c r="R225" s="38"/>
      <c r="S225" s="10"/>
      <c r="T225" s="105"/>
      <c r="U225" s="105"/>
      <c r="V225" s="400"/>
      <c r="W225" s="147"/>
      <c r="X225" s="147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</row>
    <row r="226" spans="1:88" ht="15" customHeight="1">
      <c r="A226" s="10"/>
      <c r="B226" s="38"/>
      <c r="C226" s="10"/>
      <c r="D226" s="10"/>
      <c r="E226" s="105"/>
      <c r="F226" s="114"/>
      <c r="G226" s="105"/>
      <c r="H226" s="167"/>
      <c r="I226" s="10"/>
      <c r="J226" s="10"/>
      <c r="K226" s="10"/>
      <c r="L226" s="105"/>
      <c r="M226" s="105"/>
      <c r="N226" s="105"/>
      <c r="O226" s="99"/>
      <c r="P226" s="105"/>
      <c r="Q226" s="10"/>
      <c r="R226" s="38"/>
      <c r="S226" s="519"/>
      <c r="T226" s="105"/>
      <c r="U226" s="105"/>
      <c r="V226" s="400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</row>
    <row r="227" spans="1:88" ht="13.5" customHeight="1">
      <c r="A227" s="10"/>
      <c r="B227" s="38"/>
      <c r="C227" s="10"/>
      <c r="D227" s="10"/>
      <c r="E227" s="105"/>
      <c r="F227" s="114"/>
      <c r="G227" s="105"/>
      <c r="H227" s="100"/>
      <c r="I227" s="10"/>
      <c r="J227" s="10"/>
      <c r="K227" s="10"/>
      <c r="L227" s="105"/>
      <c r="M227" s="105"/>
      <c r="N227" s="105"/>
      <c r="O227" s="114"/>
      <c r="P227" s="105"/>
      <c r="Q227" s="10"/>
      <c r="R227" s="38"/>
      <c r="S227" s="10"/>
      <c r="T227" s="105"/>
      <c r="U227" s="105"/>
      <c r="V227" s="400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</row>
    <row r="228" spans="1:88" ht="13.5" customHeight="1">
      <c r="A228" s="10"/>
      <c r="B228" s="38"/>
      <c r="C228" s="10"/>
      <c r="D228" s="10"/>
      <c r="E228" s="105"/>
      <c r="F228" s="114"/>
      <c r="G228" s="105"/>
      <c r="H228" s="100"/>
      <c r="I228" s="10"/>
      <c r="J228" s="10"/>
      <c r="K228" s="10"/>
      <c r="L228" s="105"/>
      <c r="M228" s="105"/>
      <c r="N228" s="105"/>
      <c r="O228" s="196"/>
      <c r="P228" s="105"/>
      <c r="Q228" s="3"/>
      <c r="R228" s="3"/>
      <c r="S228" s="529"/>
      <c r="T228" s="149"/>
      <c r="U228" s="149"/>
      <c r="V228" s="229"/>
      <c r="W228" s="104"/>
      <c r="X228" s="133"/>
      <c r="Y228" s="196"/>
      <c r="Z228" s="133"/>
      <c r="AA228" s="105"/>
      <c r="AB228" s="133"/>
      <c r="AC228" s="133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</row>
    <row r="229" spans="1:88" ht="14.25" customHeight="1">
      <c r="A229" s="10"/>
      <c r="B229" s="38"/>
      <c r="C229" s="10"/>
      <c r="D229" s="10"/>
      <c r="E229" s="105"/>
      <c r="F229" s="187"/>
      <c r="G229" s="105"/>
      <c r="H229" s="100"/>
      <c r="I229" s="10"/>
      <c r="J229" s="10"/>
      <c r="K229" s="10"/>
      <c r="L229" s="105"/>
      <c r="M229" s="105"/>
      <c r="N229" s="105"/>
      <c r="O229" s="105"/>
      <c r="P229" s="105"/>
      <c r="Q229" s="10"/>
      <c r="R229" s="38"/>
      <c r="S229" s="10"/>
      <c r="T229" s="149"/>
      <c r="U229" s="149"/>
      <c r="V229" s="100"/>
      <c r="W229" s="105"/>
      <c r="X229" s="210"/>
      <c r="Y229" s="296"/>
      <c r="Z229" s="210"/>
      <c r="AA229" s="296"/>
      <c r="AB229" s="105"/>
      <c r="AC229" s="103"/>
      <c r="AD229" s="2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</row>
    <row r="230" spans="1:88" ht="15" customHeight="1">
      <c r="A230" s="10"/>
      <c r="B230" s="38"/>
      <c r="C230" s="10"/>
      <c r="D230" s="10"/>
      <c r="E230" s="115"/>
      <c r="F230" s="100"/>
      <c r="G230" s="196"/>
      <c r="H230" s="151"/>
      <c r="I230" s="10"/>
      <c r="J230" s="10"/>
      <c r="K230" s="10"/>
      <c r="L230" s="105"/>
      <c r="M230" s="105"/>
      <c r="N230" s="105"/>
      <c r="O230" s="105"/>
      <c r="P230" s="105"/>
      <c r="Q230" s="115"/>
      <c r="R230" s="100"/>
      <c r="S230" s="99"/>
      <c r="T230" s="149"/>
      <c r="U230" s="149"/>
      <c r="V230" s="103"/>
      <c r="W230" s="100"/>
      <c r="X230" s="99"/>
      <c r="Y230" s="149"/>
      <c r="Z230" s="401"/>
      <c r="AA230" s="402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</row>
    <row r="231" spans="1:88">
      <c r="A231" s="10"/>
      <c r="B231" s="38"/>
      <c r="C231" s="10"/>
      <c r="D231" s="10"/>
      <c r="E231" s="105"/>
      <c r="F231" s="114"/>
      <c r="G231" s="105"/>
      <c r="H231" s="167"/>
      <c r="I231" s="10"/>
      <c r="J231" s="10"/>
      <c r="K231" s="10"/>
      <c r="L231" s="105"/>
      <c r="M231" s="105"/>
      <c r="N231" s="105"/>
      <c r="O231" s="105"/>
      <c r="P231" s="211"/>
      <c r="Q231" s="115"/>
      <c r="R231" s="105"/>
      <c r="S231" s="99"/>
      <c r="T231" s="105"/>
      <c r="U231" s="105"/>
      <c r="V231" s="103"/>
      <c r="W231" s="103"/>
      <c r="X231" s="104"/>
      <c r="Y231" s="133"/>
      <c r="Z231" s="187"/>
      <c r="AA231" s="402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</row>
    <row r="232" spans="1:88">
      <c r="A232" s="10"/>
      <c r="B232" s="38"/>
      <c r="C232" s="10"/>
      <c r="D232" s="10"/>
      <c r="E232" s="209"/>
      <c r="F232" s="214"/>
      <c r="G232" s="209"/>
      <c r="H232" s="103"/>
      <c r="I232" s="10"/>
      <c r="J232" s="10"/>
      <c r="K232" s="10"/>
      <c r="L232" s="105"/>
      <c r="M232" s="105"/>
      <c r="N232" s="105"/>
      <c r="O232" s="105"/>
      <c r="P232" s="149"/>
      <c r="Q232" s="10"/>
      <c r="R232" s="10"/>
      <c r="S232" s="10"/>
      <c r="T232" s="105"/>
      <c r="U232" s="105"/>
      <c r="V232" s="103"/>
      <c r="W232" s="100"/>
      <c r="X232" s="99"/>
      <c r="Y232" s="525"/>
      <c r="Z232" s="187"/>
      <c r="AA232" s="402"/>
      <c r="AB232" s="105"/>
      <c r="AC232" s="105"/>
      <c r="AD232" s="105"/>
      <c r="AE232" s="105"/>
      <c r="AF232" s="105"/>
      <c r="AG232" s="104"/>
      <c r="AH232" s="149"/>
      <c r="AI232" s="196"/>
      <c r="AJ232" s="149"/>
      <c r="AK232" s="105"/>
      <c r="AL232" s="133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</row>
    <row r="233" spans="1:88" ht="12.75" customHeight="1">
      <c r="A233" s="10"/>
      <c r="B233" s="38"/>
      <c r="C233" s="10"/>
      <c r="D233" s="10"/>
      <c r="E233" s="209"/>
      <c r="F233" s="214"/>
      <c r="G233" s="209"/>
      <c r="H233" s="103"/>
      <c r="I233" s="10"/>
      <c r="J233" s="10"/>
      <c r="K233" s="10"/>
      <c r="L233" s="105"/>
      <c r="M233" s="105"/>
      <c r="N233" s="105"/>
      <c r="O233" s="105"/>
      <c r="P233" s="105"/>
      <c r="Q233" s="10"/>
      <c r="R233" s="10"/>
      <c r="S233" s="10"/>
      <c r="T233" s="97"/>
      <c r="U233" s="105"/>
      <c r="V233" s="103"/>
      <c r="W233" s="106"/>
      <c r="X233" s="107"/>
      <c r="Y233" s="147"/>
      <c r="Z233" s="187"/>
      <c r="AA233" s="402"/>
      <c r="AB233" s="105"/>
      <c r="AC233" s="105"/>
      <c r="AD233" s="105"/>
      <c r="AE233" s="105"/>
      <c r="AF233" s="105"/>
      <c r="AG233" s="218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</row>
    <row r="234" spans="1:88">
      <c r="A234" s="10"/>
      <c r="B234" s="38"/>
      <c r="C234" s="10"/>
      <c r="D234" s="10"/>
      <c r="E234" s="105"/>
      <c r="F234" s="114"/>
      <c r="G234" s="105"/>
      <c r="H234" s="103"/>
      <c r="I234" s="10"/>
      <c r="J234" s="10"/>
      <c r="K234" s="10"/>
      <c r="L234" s="105"/>
      <c r="M234" s="105"/>
      <c r="N234" s="105"/>
      <c r="O234" s="105"/>
      <c r="P234" s="105"/>
      <c r="Q234" s="10"/>
      <c r="R234" s="10"/>
      <c r="S234" s="10"/>
      <c r="T234" s="103"/>
      <c r="U234" s="105"/>
      <c r="V234" s="100"/>
      <c r="W234" s="100"/>
      <c r="X234" s="99"/>
      <c r="Y234" s="149"/>
      <c r="Z234" s="187"/>
      <c r="AA234" s="402"/>
      <c r="AB234" s="105"/>
      <c r="AC234" s="105"/>
      <c r="AD234" s="105"/>
      <c r="AE234" s="105"/>
      <c r="AF234" s="105"/>
      <c r="AG234" s="229"/>
      <c r="AH234" s="104"/>
      <c r="AI234" s="133"/>
      <c r="AJ234" s="110"/>
      <c r="AK234" s="104"/>
      <c r="AL234" s="146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</row>
    <row r="235" spans="1:88" ht="14.25" customHeight="1">
      <c r="A235" s="10"/>
      <c r="B235" s="38"/>
      <c r="C235" s="10"/>
      <c r="D235" s="10"/>
      <c r="E235" s="105"/>
      <c r="F235" s="114"/>
      <c r="G235" s="105"/>
      <c r="H235" s="103"/>
      <c r="I235" s="10"/>
      <c r="J235" s="10"/>
      <c r="K235" s="10"/>
      <c r="L235" s="105"/>
      <c r="M235" s="105"/>
      <c r="N235" s="105"/>
      <c r="O235" s="105"/>
      <c r="P235" s="105"/>
      <c r="Q235" s="10"/>
      <c r="R235" s="10"/>
      <c r="S235" s="10"/>
      <c r="T235" s="103"/>
      <c r="U235" s="105"/>
      <c r="V235" s="105"/>
      <c r="W235" s="110"/>
      <c r="X235" s="113"/>
      <c r="Y235" s="402"/>
      <c r="Z235" s="187"/>
      <c r="AA235" s="402"/>
      <c r="AB235" s="105"/>
      <c r="AC235" s="105"/>
      <c r="AD235" s="105"/>
      <c r="AE235" s="105"/>
      <c r="AF235" s="216"/>
      <c r="AG235" s="196"/>
      <c r="AH235" s="196"/>
      <c r="AI235" s="149"/>
      <c r="AJ235" s="100"/>
      <c r="AK235" s="99"/>
      <c r="AL235" s="143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</row>
    <row r="236" spans="1:88" ht="12.75" customHeight="1">
      <c r="A236" s="10"/>
      <c r="B236" s="38"/>
      <c r="C236" s="10"/>
      <c r="D236" s="10"/>
      <c r="E236" s="105"/>
      <c r="F236" s="114"/>
      <c r="G236" s="105"/>
      <c r="H236" s="103"/>
      <c r="I236" s="10"/>
      <c r="J236" s="10"/>
      <c r="K236" s="10"/>
      <c r="L236" s="105"/>
      <c r="M236" s="105"/>
      <c r="N236" s="105"/>
      <c r="O236" s="105"/>
      <c r="P236" s="105"/>
      <c r="Q236" s="10"/>
      <c r="R236" s="10"/>
      <c r="S236" s="10"/>
      <c r="T236" s="103"/>
      <c r="U236" s="105"/>
      <c r="V236" s="105"/>
      <c r="W236" s="100"/>
      <c r="X236" s="99"/>
      <c r="Y236" s="143"/>
      <c r="Z236" s="187"/>
      <c r="AA236" s="402"/>
      <c r="AB236" s="105"/>
      <c r="AC236" s="105"/>
      <c r="AD236" s="105"/>
      <c r="AE236" s="167"/>
      <c r="AF236" s="210"/>
      <c r="AG236" s="105"/>
      <c r="AH236" s="103"/>
      <c r="AI236" s="105"/>
      <c r="AJ236" s="520"/>
      <c r="AK236" s="99"/>
      <c r="AL236" s="149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</row>
    <row r="237" spans="1:88" ht="13.5" customHeight="1">
      <c r="A237" s="10"/>
      <c r="B237" s="38"/>
      <c r="C237" s="10"/>
      <c r="D237" s="10"/>
      <c r="E237" s="105"/>
      <c r="F237" s="105"/>
      <c r="G237" s="105"/>
      <c r="H237" s="100"/>
      <c r="I237" s="10"/>
      <c r="J237" s="10"/>
      <c r="K237" s="10"/>
      <c r="L237" s="105"/>
      <c r="M237" s="105"/>
      <c r="N237" s="105"/>
      <c r="O237" s="105"/>
      <c r="P237" s="105"/>
      <c r="Q237" s="10"/>
      <c r="R237" s="10"/>
      <c r="S237" s="10"/>
      <c r="T237" s="103"/>
      <c r="U237" s="105"/>
      <c r="V237" s="105"/>
      <c r="W237" s="100"/>
      <c r="X237" s="99"/>
      <c r="Y237" s="149"/>
      <c r="Z237" s="187"/>
      <c r="AA237" s="402"/>
      <c r="AB237" s="105"/>
      <c r="AC237" s="105"/>
      <c r="AD237" s="105"/>
      <c r="AE237" s="100"/>
      <c r="AF237" s="220"/>
      <c r="AG237" s="103"/>
      <c r="AH237" s="104"/>
      <c r="AI237" s="133"/>
      <c r="AJ237" s="100"/>
      <c r="AK237" s="99"/>
      <c r="AL237" s="143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</row>
    <row r="238" spans="1:88">
      <c r="A238" s="10"/>
      <c r="B238" s="38"/>
      <c r="C238" s="10"/>
      <c r="D238" s="10"/>
      <c r="E238" s="115"/>
      <c r="F238" s="114"/>
      <c r="G238" s="99"/>
      <c r="H238" s="292"/>
      <c r="I238" s="10"/>
      <c r="J238" s="10"/>
      <c r="K238" s="10"/>
      <c r="L238" s="105"/>
      <c r="M238" s="105"/>
      <c r="N238" s="105"/>
      <c r="O238" s="138"/>
      <c r="P238" s="105"/>
      <c r="Q238" s="10"/>
      <c r="R238" s="10"/>
      <c r="S238" s="10"/>
      <c r="T238" s="103"/>
      <c r="U238" s="105"/>
      <c r="V238" s="105"/>
      <c r="W238" s="100"/>
      <c r="X238" s="99"/>
      <c r="Y238" s="149"/>
      <c r="Z238" s="404"/>
      <c r="AA238" s="402"/>
      <c r="AB238" s="105"/>
      <c r="AC238" s="105"/>
      <c r="AD238" s="105"/>
      <c r="AE238" s="100"/>
      <c r="AF238" s="232"/>
      <c r="AG238" s="100"/>
      <c r="AH238" s="99"/>
      <c r="AI238" s="149"/>
      <c r="AJ238" s="520"/>
      <c r="AK238" s="99"/>
      <c r="AL238" s="149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</row>
    <row r="239" spans="1:88">
      <c r="A239" s="10"/>
      <c r="B239" s="38"/>
      <c r="C239" s="10"/>
      <c r="D239" s="10"/>
      <c r="E239" s="115"/>
      <c r="F239" s="100"/>
      <c r="G239" s="99"/>
      <c r="H239" s="128"/>
      <c r="I239" s="10"/>
      <c r="J239" s="10"/>
      <c r="K239" s="10"/>
      <c r="L239" s="105"/>
      <c r="M239" s="105"/>
      <c r="N239" s="105"/>
      <c r="O239" s="105"/>
      <c r="P239" s="105"/>
      <c r="Q239" s="10"/>
      <c r="R239" s="10"/>
      <c r="S239" s="10"/>
      <c r="T239" s="100"/>
      <c r="U239" s="105"/>
      <c r="V239" s="105"/>
      <c r="W239" s="100"/>
      <c r="X239" s="115"/>
      <c r="Y239" s="149"/>
      <c r="Z239" s="187"/>
      <c r="AA239" s="402"/>
      <c r="AB239" s="105"/>
      <c r="AC239" s="105"/>
      <c r="AD239" s="105"/>
      <c r="AE239" s="100"/>
      <c r="AF239" s="105"/>
      <c r="AG239" s="196"/>
      <c r="AH239" s="196"/>
      <c r="AI239" s="149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</row>
    <row r="240" spans="1:88" ht="15.6">
      <c r="A240" s="10"/>
      <c r="B240" s="38"/>
      <c r="C240" s="10"/>
      <c r="D240" s="10"/>
      <c r="E240" s="120"/>
      <c r="F240" s="105"/>
      <c r="G240" s="114"/>
      <c r="H240" s="167"/>
      <c r="I240" s="10"/>
      <c r="J240" s="10"/>
      <c r="K240" s="10"/>
      <c r="L240" s="105"/>
      <c r="M240" s="105"/>
      <c r="N240" s="105"/>
      <c r="O240" s="105"/>
      <c r="P240" s="105"/>
      <c r="Q240" s="10"/>
      <c r="R240" s="10"/>
      <c r="S240" s="10"/>
      <c r="T240" s="100"/>
      <c r="U240" s="105"/>
      <c r="V240" s="105"/>
      <c r="W240" s="106"/>
      <c r="X240" s="109"/>
      <c r="Y240" s="212"/>
      <c r="Z240" s="187"/>
      <c r="AA240" s="402"/>
      <c r="AB240" s="105"/>
      <c r="AC240" s="105"/>
      <c r="AD240" s="105"/>
      <c r="AE240" s="103"/>
      <c r="AF240" s="104"/>
      <c r="AG240" s="106"/>
      <c r="AH240" s="107"/>
      <c r="AI240" s="147"/>
      <c r="AJ240" s="115"/>
      <c r="AK240" s="100"/>
      <c r="AL240" s="99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</row>
    <row r="241" spans="1:88" ht="14.25" customHeight="1">
      <c r="A241" s="10"/>
      <c r="B241" s="38"/>
      <c r="C241" s="10"/>
      <c r="D241" s="10"/>
      <c r="E241" s="105"/>
      <c r="F241" s="187"/>
      <c r="G241" s="105"/>
      <c r="H241" s="980"/>
      <c r="I241" s="10"/>
      <c r="J241" s="10"/>
      <c r="K241" s="10"/>
      <c r="L241" s="105"/>
      <c r="M241" s="105"/>
      <c r="N241" s="105"/>
      <c r="O241" s="105"/>
      <c r="P241" s="105"/>
      <c r="Q241" s="10"/>
      <c r="R241" s="10"/>
      <c r="S241" s="10"/>
      <c r="T241" s="100"/>
      <c r="U241" s="228"/>
      <c r="V241" s="105"/>
      <c r="W241" s="103"/>
      <c r="X241" s="197"/>
      <c r="Y241" s="197"/>
      <c r="Z241" s="187"/>
      <c r="AA241" s="402"/>
      <c r="AB241" s="105"/>
      <c r="AC241" s="105"/>
      <c r="AD241" s="105"/>
      <c r="AE241" s="100"/>
      <c r="AF241" s="105"/>
      <c r="AG241" s="100"/>
      <c r="AH241" s="99"/>
      <c r="AI241" s="149"/>
      <c r="AJ241" s="105"/>
      <c r="AK241" s="100"/>
      <c r="AL241" s="99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</row>
    <row r="242" spans="1:88" ht="13.5" customHeight="1">
      <c r="A242" s="10"/>
      <c r="B242" s="38"/>
      <c r="C242" s="10"/>
      <c r="D242" s="10"/>
      <c r="E242" s="125"/>
      <c r="F242" s="113"/>
      <c r="G242" s="104"/>
      <c r="H242" s="306"/>
      <c r="I242" s="10"/>
      <c r="J242" s="10"/>
      <c r="K242" s="10"/>
      <c r="L242" s="10"/>
      <c r="M242" s="10"/>
      <c r="N242" s="105"/>
      <c r="O242" s="105"/>
      <c r="P242" s="105"/>
      <c r="Q242" s="10"/>
      <c r="R242" s="10"/>
      <c r="S242" s="10"/>
      <c r="T242" s="100"/>
      <c r="U242" s="228"/>
      <c r="V242" s="105"/>
      <c r="W242" s="106"/>
      <c r="X242" s="197"/>
      <c r="Y242" s="105"/>
      <c r="Z242" s="187"/>
      <c r="AA242" s="402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</row>
    <row r="243" spans="1:88" ht="15.6">
      <c r="A243" s="10"/>
      <c r="B243" s="38"/>
      <c r="C243" s="10"/>
      <c r="D243" s="10"/>
      <c r="E243" s="115"/>
      <c r="F243" s="100"/>
      <c r="G243" s="99"/>
      <c r="H243" s="306"/>
      <c r="I243" s="10"/>
      <c r="J243" s="10"/>
      <c r="K243" s="10"/>
      <c r="L243" s="10"/>
      <c r="M243" s="10"/>
      <c r="N243" s="105"/>
      <c r="O243" s="105"/>
      <c r="P243" s="105"/>
      <c r="Q243" s="10"/>
      <c r="R243" s="10"/>
      <c r="S243" s="10"/>
      <c r="T243" s="100"/>
      <c r="U243" s="105"/>
      <c r="V243" s="105"/>
      <c r="W243" s="100"/>
      <c r="X243" s="197"/>
      <c r="Y243" s="197"/>
      <c r="Z243" s="187"/>
      <c r="AA243" s="402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</row>
    <row r="244" spans="1:88" ht="12.75" customHeight="1">
      <c r="A244" s="10"/>
      <c r="B244" s="38"/>
      <c r="C244" s="10"/>
      <c r="D244" s="10"/>
      <c r="E244" s="105"/>
      <c r="F244" s="100"/>
      <c r="G244" s="105"/>
      <c r="H244" s="100"/>
      <c r="I244" s="10"/>
      <c r="J244" s="10"/>
      <c r="K244" s="10"/>
      <c r="L244" s="10"/>
      <c r="M244" s="10"/>
      <c r="N244" s="105"/>
      <c r="O244" s="105"/>
      <c r="P244" s="105"/>
      <c r="Q244" s="10"/>
      <c r="R244" s="10"/>
      <c r="S244" s="10"/>
      <c r="T244" s="100"/>
      <c r="U244" s="105"/>
      <c r="V244" s="105"/>
      <c r="W244" s="103"/>
      <c r="X244" s="197"/>
      <c r="Y244" s="415"/>
      <c r="Z244" s="187"/>
      <c r="AA244" s="402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</row>
    <row r="245" spans="1:88" ht="15.6">
      <c r="A245" s="10"/>
      <c r="B245" s="38"/>
      <c r="C245" s="10"/>
      <c r="D245" s="10"/>
      <c r="E245" s="115"/>
      <c r="F245" s="110"/>
      <c r="G245" s="110"/>
      <c r="H245" s="100"/>
      <c r="I245" s="10"/>
      <c r="J245" s="10"/>
      <c r="K245" s="10"/>
      <c r="L245" s="10"/>
      <c r="M245" s="10"/>
      <c r="N245" s="105"/>
      <c r="O245" s="105"/>
      <c r="P245" s="105"/>
      <c r="Q245" s="10"/>
      <c r="R245" s="10"/>
      <c r="S245" s="10"/>
      <c r="T245" s="100"/>
      <c r="U245" s="105"/>
      <c r="V245" s="105"/>
      <c r="W245" s="103"/>
      <c r="X245" s="197"/>
      <c r="Y245" s="403"/>
      <c r="Z245" s="187"/>
      <c r="AA245" s="402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</row>
    <row r="246" spans="1:88" ht="15.6">
      <c r="A246" s="10"/>
      <c r="B246" s="38"/>
      <c r="C246" s="10"/>
      <c r="D246" s="10"/>
      <c r="E246" s="115"/>
      <c r="F246" s="100"/>
      <c r="G246" s="99"/>
      <c r="H246" s="103"/>
      <c r="I246" s="10"/>
      <c r="J246" s="10"/>
      <c r="K246" s="10"/>
      <c r="L246" s="10"/>
      <c r="M246" s="10"/>
      <c r="N246" s="105"/>
      <c r="O246" s="105"/>
      <c r="P246" s="105"/>
      <c r="Q246" s="10"/>
      <c r="R246" s="10"/>
      <c r="S246" s="10"/>
      <c r="T246" s="100"/>
      <c r="U246" s="226"/>
      <c r="V246" s="105"/>
      <c r="W246" s="103"/>
      <c r="X246" s="197"/>
      <c r="Y246" s="403"/>
      <c r="Z246" s="187"/>
      <c r="AA246" s="402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</row>
    <row r="247" spans="1:88" ht="15.6">
      <c r="A247" s="10"/>
      <c r="B247" s="38"/>
      <c r="C247" s="10"/>
      <c r="D247" s="10"/>
      <c r="E247" s="115"/>
      <c r="F247" s="100"/>
      <c r="G247" s="104"/>
      <c r="H247" s="306"/>
      <c r="I247" s="10"/>
      <c r="J247" s="10"/>
      <c r="K247" s="10"/>
      <c r="L247" s="10"/>
      <c r="M247" s="10"/>
      <c r="N247" s="105"/>
      <c r="O247" s="99"/>
      <c r="P247" s="105"/>
      <c r="Q247" s="10"/>
      <c r="R247" s="10"/>
      <c r="S247" s="10"/>
      <c r="T247" s="128"/>
      <c r="U247" s="105"/>
      <c r="V247" s="105"/>
      <c r="W247" s="103"/>
      <c r="X247" s="197"/>
      <c r="Y247" s="403"/>
      <c r="Z247" s="187"/>
      <c r="AA247" s="402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</row>
    <row r="248" spans="1:88" ht="15.6">
      <c r="A248" s="10"/>
      <c r="B248" s="38"/>
      <c r="C248" s="10"/>
      <c r="D248" s="10"/>
      <c r="E248" s="105"/>
      <c r="F248" s="114"/>
      <c r="G248" s="105"/>
      <c r="H248" s="306"/>
      <c r="I248" s="10"/>
      <c r="J248" s="10"/>
      <c r="K248" s="10"/>
      <c r="L248" s="10"/>
      <c r="M248" s="10"/>
      <c r="N248" s="105"/>
      <c r="O248" s="105"/>
      <c r="P248" s="211"/>
      <c r="Q248" s="10"/>
      <c r="R248" s="10"/>
      <c r="S248" s="10"/>
      <c r="T248" s="100"/>
      <c r="U248" s="105"/>
      <c r="V248" s="105"/>
      <c r="W248" s="103"/>
      <c r="X248" s="197"/>
      <c r="Y248" s="403"/>
      <c r="Z248" s="187"/>
      <c r="AA248" s="402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</row>
    <row r="249" spans="1:88" ht="14.25" customHeight="1">
      <c r="A249" s="10"/>
      <c r="B249" s="38"/>
      <c r="C249" s="10"/>
      <c r="D249" s="10"/>
      <c r="E249" s="105"/>
      <c r="F249" s="114"/>
      <c r="G249" s="105"/>
      <c r="H249" s="306"/>
      <c r="I249" s="10"/>
      <c r="J249" s="10"/>
      <c r="K249" s="10"/>
      <c r="L249" s="10"/>
      <c r="M249" s="10"/>
      <c r="N249" s="105"/>
      <c r="O249" s="113"/>
      <c r="P249" s="105"/>
      <c r="Q249" s="105"/>
      <c r="R249" s="105"/>
      <c r="S249" s="105"/>
      <c r="T249" s="105"/>
      <c r="U249" s="105"/>
      <c r="V249" s="105"/>
      <c r="W249" s="219"/>
      <c r="X249" s="105"/>
      <c r="Y249" s="105"/>
      <c r="Z249" s="523"/>
      <c r="AA249" s="105"/>
      <c r="AB249" s="105"/>
      <c r="AC249" s="221"/>
      <c r="AD249" s="105"/>
      <c r="AE249" s="105"/>
      <c r="AF249" s="219"/>
      <c r="AG249" s="105"/>
      <c r="AH249" s="105"/>
      <c r="AI249" s="523"/>
      <c r="AJ249" s="105"/>
      <c r="AK249" s="105"/>
      <c r="AL249" s="221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</row>
    <row r="250" spans="1:88" ht="12.75" customHeight="1">
      <c r="A250" s="10"/>
      <c r="B250" s="38"/>
      <c r="C250" s="10"/>
      <c r="D250" s="10"/>
      <c r="E250" s="105"/>
      <c r="F250" s="114"/>
      <c r="G250" s="105"/>
      <c r="H250" s="100"/>
      <c r="I250" s="10"/>
      <c r="J250" s="10"/>
      <c r="K250" s="10"/>
      <c r="L250" s="10"/>
      <c r="M250" s="10"/>
      <c r="N250" s="105"/>
      <c r="O250" s="99"/>
      <c r="P250" s="133"/>
      <c r="Q250" s="105"/>
      <c r="R250" s="105"/>
      <c r="S250" s="105"/>
      <c r="T250" s="100"/>
      <c r="U250" s="99"/>
      <c r="V250" s="105"/>
      <c r="W250" s="231"/>
      <c r="X250" s="210"/>
      <c r="Y250" s="211"/>
      <c r="Z250" s="231"/>
      <c r="AA250" s="210"/>
      <c r="AB250" s="211"/>
      <c r="AC250" s="231"/>
      <c r="AD250" s="210"/>
      <c r="AE250" s="211"/>
      <c r="AF250" s="231"/>
      <c r="AG250" s="210"/>
      <c r="AH250" s="211"/>
      <c r="AI250" s="231"/>
      <c r="AJ250" s="210"/>
      <c r="AK250" s="211"/>
      <c r="AL250" s="231"/>
      <c r="AM250" s="210"/>
      <c r="AN250" s="211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</row>
    <row r="251" spans="1:88" ht="14.25" customHeight="1">
      <c r="A251" s="10"/>
      <c r="B251" s="38"/>
      <c r="C251" s="10"/>
      <c r="D251" s="10"/>
      <c r="E251" s="105"/>
      <c r="F251" s="187"/>
      <c r="G251" s="105"/>
      <c r="H251" s="106"/>
      <c r="I251" s="10"/>
      <c r="J251" s="10"/>
      <c r="K251" s="10"/>
      <c r="L251" s="10"/>
      <c r="M251" s="10"/>
      <c r="N251" s="105"/>
      <c r="O251" s="99"/>
      <c r="P251" s="149"/>
      <c r="Q251" s="105"/>
      <c r="R251" s="105"/>
      <c r="S251" s="105"/>
      <c r="T251" s="105"/>
      <c r="U251" s="105"/>
      <c r="V251" s="197"/>
      <c r="W251" s="104"/>
      <c r="X251" s="235"/>
      <c r="Y251" s="133"/>
      <c r="Z251" s="196"/>
      <c r="AA251" s="196"/>
      <c r="AB251" s="133"/>
      <c r="AC251" s="229"/>
      <c r="AD251" s="104"/>
      <c r="AE251" s="133"/>
      <c r="AF251" s="104"/>
      <c r="AG251" s="235"/>
      <c r="AH251" s="133"/>
      <c r="AI251" s="196"/>
      <c r="AJ251" s="196"/>
      <c r="AK251" s="133"/>
      <c r="AL251" s="229"/>
      <c r="AM251" s="104"/>
      <c r="AN251" s="133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</row>
    <row r="252" spans="1:88" ht="14.25" customHeight="1">
      <c r="A252" s="10"/>
      <c r="B252" s="38"/>
      <c r="C252" s="10"/>
      <c r="D252" s="10"/>
      <c r="E252" s="105"/>
      <c r="F252" s="114"/>
      <c r="G252" s="105"/>
      <c r="H252" s="106"/>
      <c r="I252" s="10"/>
      <c r="J252" s="10"/>
      <c r="K252" s="10"/>
      <c r="L252" s="10"/>
      <c r="M252" s="10"/>
      <c r="N252" s="105"/>
      <c r="O252" s="99"/>
      <c r="P252" s="149"/>
      <c r="Q252" s="105"/>
      <c r="R252" s="105"/>
      <c r="S252" s="105"/>
      <c r="T252" s="105"/>
      <c r="U252" s="105"/>
      <c r="V252" s="197"/>
      <c r="W252" s="99"/>
      <c r="X252" s="99"/>
      <c r="Y252" s="146"/>
      <c r="Z252" s="196"/>
      <c r="AA252" s="196"/>
      <c r="AB252" s="149"/>
      <c r="AC252" s="100"/>
      <c r="AD252" s="99"/>
      <c r="AE252" s="149"/>
      <c r="AF252" s="99"/>
      <c r="AG252" s="99"/>
      <c r="AH252" s="146"/>
      <c r="AI252" s="196"/>
      <c r="AJ252" s="196"/>
      <c r="AK252" s="149"/>
      <c r="AL252" s="100"/>
      <c r="AM252" s="99"/>
      <c r="AN252" s="149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</row>
    <row r="253" spans="1:88" ht="13.5" customHeight="1">
      <c r="A253" s="10"/>
      <c r="B253" s="38"/>
      <c r="C253" s="10"/>
      <c r="D253" s="10"/>
      <c r="E253" s="115"/>
      <c r="F253" s="100"/>
      <c r="G253" s="99"/>
      <c r="H253" s="105"/>
      <c r="I253" s="10"/>
      <c r="J253" s="10"/>
      <c r="K253" s="10"/>
      <c r="L253" s="10"/>
      <c r="M253" s="10"/>
      <c r="N253" s="105"/>
      <c r="O253" s="104"/>
      <c r="P253" s="149"/>
      <c r="Q253" s="105"/>
      <c r="R253" s="114"/>
      <c r="S253" s="105"/>
      <c r="T253" s="105"/>
      <c r="U253" s="105"/>
      <c r="V253" s="105"/>
      <c r="W253" s="99"/>
      <c r="X253" s="99"/>
      <c r="Y253" s="133"/>
      <c r="Z253" s="100"/>
      <c r="AA253" s="99"/>
      <c r="AB253" s="149"/>
      <c r="AC253" s="103"/>
      <c r="AD253" s="104"/>
      <c r="AE253" s="133"/>
      <c r="AF253" s="99"/>
      <c r="AG253" s="99"/>
      <c r="AH253" s="133"/>
      <c r="AI253" s="100"/>
      <c r="AJ253" s="99"/>
      <c r="AK253" s="149"/>
      <c r="AL253" s="103"/>
      <c r="AM253" s="104"/>
      <c r="AN253" s="133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</row>
    <row r="254" spans="1:88" ht="14.25" customHeight="1">
      <c r="A254" s="10"/>
      <c r="B254" s="38"/>
      <c r="C254" s="10"/>
      <c r="D254" s="10"/>
      <c r="E254" s="105"/>
      <c r="F254" s="100"/>
      <c r="G254" s="114"/>
      <c r="H254" s="105"/>
      <c r="I254" s="10"/>
      <c r="J254" s="10"/>
      <c r="K254" s="10"/>
      <c r="L254" s="10"/>
      <c r="M254" s="10"/>
      <c r="N254" s="105"/>
      <c r="O254" s="99"/>
      <c r="P254" s="149"/>
      <c r="Q254" s="105"/>
      <c r="R254" s="105"/>
      <c r="S254" s="105"/>
      <c r="T254" s="105"/>
      <c r="U254" s="105"/>
      <c r="V254" s="105"/>
      <c r="W254" s="196"/>
      <c r="X254" s="196"/>
      <c r="Y254" s="133"/>
      <c r="Z254" s="100"/>
      <c r="AA254" s="99"/>
      <c r="AB254" s="149"/>
      <c r="AC254" s="103"/>
      <c r="AD254" s="104"/>
      <c r="AE254" s="149"/>
      <c r="AF254" s="196"/>
      <c r="AG254" s="196"/>
      <c r="AH254" s="133"/>
      <c r="AI254" s="100"/>
      <c r="AJ254" s="99"/>
      <c r="AK254" s="149"/>
      <c r="AL254" s="103"/>
      <c r="AM254" s="104"/>
      <c r="AN254" s="149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</row>
    <row r="255" spans="1:88">
      <c r="A255" s="10"/>
      <c r="B255" s="38"/>
      <c r="C255" s="10"/>
      <c r="D255" s="10"/>
      <c r="E255" s="115"/>
      <c r="F255" s="100"/>
      <c r="G255" s="196"/>
      <c r="H255" s="167"/>
      <c r="I255" s="10"/>
      <c r="J255" s="10"/>
      <c r="K255" s="10"/>
      <c r="L255" s="10"/>
      <c r="M255" s="10"/>
      <c r="N255" s="105"/>
      <c r="O255" s="99"/>
      <c r="P255" s="302"/>
      <c r="Q255" s="105"/>
      <c r="R255" s="105"/>
      <c r="S255" s="105"/>
      <c r="T255" s="105"/>
      <c r="U255" s="105"/>
      <c r="V255" s="105"/>
      <c r="W255" s="196"/>
      <c r="X255" s="196"/>
      <c r="Y255" s="149"/>
      <c r="Z255" s="105"/>
      <c r="AA255" s="105"/>
      <c r="AB255" s="105"/>
      <c r="AC255" s="103"/>
      <c r="AD255" s="104"/>
      <c r="AE255" s="147"/>
      <c r="AF255" s="196"/>
      <c r="AG255" s="196"/>
      <c r="AH255" s="149"/>
      <c r="AI255" s="105"/>
      <c r="AJ255" s="105"/>
      <c r="AK255" s="105"/>
      <c r="AL255" s="103"/>
      <c r="AM255" s="104"/>
      <c r="AN255" s="147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</row>
    <row r="256" spans="1:88" ht="14.25" customHeight="1">
      <c r="A256" s="10"/>
      <c r="B256" s="38"/>
      <c r="C256" s="10"/>
      <c r="D256" s="10"/>
      <c r="E256" s="105"/>
      <c r="F256" s="114"/>
      <c r="G256" s="105"/>
      <c r="H256" s="100"/>
      <c r="I256" s="10"/>
      <c r="J256" s="10"/>
      <c r="K256" s="10"/>
      <c r="L256" s="10"/>
      <c r="M256" s="10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86"/>
      <c r="AA256" s="113"/>
      <c r="AB256" s="104"/>
      <c r="AC256" s="103"/>
      <c r="AD256" s="104"/>
      <c r="AE256" s="147"/>
      <c r="AF256" s="105"/>
      <c r="AG256" s="105"/>
      <c r="AH256" s="105"/>
      <c r="AI256" s="105"/>
      <c r="AJ256" s="105"/>
      <c r="AK256" s="105"/>
      <c r="AL256" s="103"/>
      <c r="AM256" s="104"/>
      <c r="AN256" s="147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</row>
    <row r="257" spans="1:88" ht="15" customHeight="1">
      <c r="A257" s="10"/>
      <c r="B257" s="38"/>
      <c r="C257" s="10"/>
      <c r="D257" s="10"/>
      <c r="E257" s="105"/>
      <c r="F257" s="114"/>
      <c r="G257" s="105"/>
      <c r="H257" s="100"/>
      <c r="I257" s="10"/>
      <c r="J257" s="10"/>
      <c r="K257" s="10"/>
      <c r="L257" s="10"/>
      <c r="M257" s="10"/>
      <c r="N257" s="105"/>
      <c r="O257" s="105"/>
      <c r="P257" s="105"/>
      <c r="Q257" s="105"/>
      <c r="R257" s="105"/>
      <c r="S257" s="105"/>
      <c r="T257" s="100"/>
      <c r="U257" s="100"/>
      <c r="V257" s="105"/>
      <c r="W257" s="105"/>
      <c r="X257" s="105"/>
      <c r="Y257" s="105"/>
      <c r="Z257" s="115"/>
      <c r="AA257" s="100"/>
      <c r="AB257" s="99"/>
      <c r="AC257" s="100"/>
      <c r="AD257" s="99"/>
      <c r="AE257" s="149"/>
      <c r="AF257" s="105"/>
      <c r="AG257" s="105"/>
      <c r="AH257" s="105"/>
      <c r="AI257" s="105"/>
      <c r="AJ257" s="105"/>
      <c r="AK257" s="105"/>
      <c r="AL257" s="100"/>
      <c r="AM257" s="99"/>
      <c r="AN257" s="149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</row>
    <row r="258" spans="1:88">
      <c r="A258" s="10"/>
      <c r="B258" s="38"/>
      <c r="C258" s="10"/>
      <c r="D258" s="10"/>
      <c r="E258" s="105"/>
      <c r="F258" s="114"/>
      <c r="G258" s="105"/>
      <c r="H258" s="100"/>
      <c r="I258" s="10"/>
      <c r="J258" s="10"/>
      <c r="K258" s="10"/>
      <c r="L258" s="10"/>
      <c r="M258" s="10"/>
      <c r="N258" s="105"/>
      <c r="O258" s="105"/>
      <c r="P258" s="105"/>
      <c r="Q258" s="105"/>
      <c r="R258" s="114"/>
      <c r="S258" s="105"/>
      <c r="T258" s="97"/>
      <c r="U258" s="105"/>
      <c r="V258" s="105"/>
      <c r="W258" s="220"/>
      <c r="X258" s="105"/>
      <c r="Y258" s="105"/>
      <c r="Z258" s="115"/>
      <c r="AA258" s="100"/>
      <c r="AB258" s="99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</row>
    <row r="259" spans="1:88">
      <c r="A259" s="10"/>
      <c r="B259" s="38"/>
      <c r="C259" s="10"/>
      <c r="D259" s="10"/>
      <c r="E259" s="105"/>
      <c r="F259" s="114"/>
      <c r="G259" s="105"/>
      <c r="H259" s="100"/>
      <c r="I259" s="10"/>
      <c r="J259" s="10"/>
      <c r="K259" s="10"/>
      <c r="L259" s="10"/>
      <c r="M259" s="10"/>
      <c r="N259" s="105"/>
      <c r="O259" s="105"/>
      <c r="P259" s="105"/>
      <c r="Q259" s="105"/>
      <c r="R259" s="114"/>
      <c r="S259" s="105"/>
      <c r="T259" s="103"/>
      <c r="U259" s="105"/>
      <c r="V259" s="105"/>
      <c r="W259" s="110"/>
      <c r="X259" s="105"/>
      <c r="Y259" s="105"/>
      <c r="Z259" s="118"/>
      <c r="AA259" s="100"/>
      <c r="AB259" s="104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</row>
    <row r="260" spans="1:88">
      <c r="A260" s="10"/>
      <c r="B260" s="38"/>
      <c r="C260" s="10"/>
      <c r="D260" s="10"/>
      <c r="E260" s="105"/>
      <c r="F260" s="114"/>
      <c r="G260" s="105"/>
      <c r="H260" s="105"/>
      <c r="I260" s="10"/>
      <c r="J260" s="10"/>
      <c r="K260" s="10"/>
      <c r="L260" s="10"/>
      <c r="M260" s="10"/>
      <c r="N260" s="105"/>
      <c r="O260" s="105"/>
      <c r="P260" s="211"/>
      <c r="Q260" s="105"/>
      <c r="R260" s="114"/>
      <c r="S260" s="105"/>
      <c r="T260" s="103"/>
      <c r="U260" s="105"/>
      <c r="V260" s="105"/>
      <c r="W260" s="110"/>
      <c r="X260" s="121"/>
      <c r="Y260" s="105"/>
      <c r="Z260" s="392"/>
      <c r="AA260" s="100"/>
      <c r="AB260" s="104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</row>
    <row r="261" spans="1:88">
      <c r="A261" s="10"/>
      <c r="B261" s="38"/>
      <c r="C261" s="10"/>
      <c r="D261" s="10"/>
      <c r="E261" s="105"/>
      <c r="F261" s="114"/>
      <c r="G261" s="105"/>
      <c r="H261" s="105"/>
      <c r="I261" s="10"/>
      <c r="J261" s="10"/>
      <c r="K261" s="10"/>
      <c r="L261" s="10"/>
      <c r="M261" s="10"/>
      <c r="N261" s="105"/>
      <c r="O261" s="104"/>
      <c r="P261" s="144"/>
      <c r="Q261" s="105"/>
      <c r="R261" s="114"/>
      <c r="S261" s="105"/>
      <c r="T261" s="103"/>
      <c r="U261" s="141"/>
      <c r="V261" s="105"/>
      <c r="W261" s="110"/>
      <c r="X261" s="121"/>
      <c r="Y261" s="105"/>
      <c r="Z261" s="116"/>
      <c r="AA261" s="100"/>
      <c r="AB261" s="99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</row>
    <row r="262" spans="1:88">
      <c r="A262" s="10"/>
      <c r="B262" s="38"/>
      <c r="C262" s="10"/>
      <c r="D262" s="10"/>
      <c r="E262" s="105"/>
      <c r="F262" s="114"/>
      <c r="G262" s="105"/>
      <c r="H262" s="105"/>
      <c r="I262" s="10"/>
      <c r="J262" s="10"/>
      <c r="K262" s="10"/>
      <c r="L262" s="10"/>
      <c r="M262" s="10"/>
      <c r="N262" s="105"/>
      <c r="O262" s="104"/>
      <c r="P262" s="143"/>
      <c r="Q262" s="105"/>
      <c r="R262" s="114"/>
      <c r="S262" s="105"/>
      <c r="T262" s="100"/>
      <c r="U262" s="105"/>
      <c r="V262" s="105"/>
      <c r="W262" s="110"/>
      <c r="X262" s="121"/>
      <c r="Y262" s="105"/>
      <c r="Z262" s="116"/>
      <c r="AA262" s="100"/>
      <c r="AB262" s="99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</row>
    <row r="263" spans="1:88">
      <c r="A263" s="10"/>
      <c r="B263" s="38"/>
      <c r="C263" s="10"/>
      <c r="D263" s="10"/>
      <c r="E263" s="105"/>
      <c r="F263" s="114"/>
      <c r="G263" s="105"/>
      <c r="H263" s="105"/>
      <c r="I263" s="10"/>
      <c r="J263" s="10"/>
      <c r="K263" s="10"/>
      <c r="L263" s="10"/>
      <c r="M263" s="10"/>
      <c r="N263" s="105"/>
      <c r="O263" s="99"/>
      <c r="P263" s="149"/>
      <c r="Q263" s="105"/>
      <c r="R263" s="114"/>
      <c r="S263" s="105"/>
      <c r="T263" s="100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</row>
    <row r="264" spans="1:88">
      <c r="A264" s="10"/>
      <c r="B264" s="38"/>
      <c r="C264" s="10"/>
      <c r="D264" s="10"/>
      <c r="E264" s="105"/>
      <c r="F264" s="114"/>
      <c r="G264" s="105"/>
      <c r="H264" s="105"/>
      <c r="I264" s="10"/>
      <c r="J264" s="10"/>
      <c r="K264" s="10"/>
      <c r="L264" s="10"/>
      <c r="M264" s="10"/>
      <c r="N264" s="105"/>
      <c r="O264" s="99"/>
      <c r="P264" s="149"/>
      <c r="Q264" s="105"/>
      <c r="R264" s="114"/>
      <c r="S264" s="105"/>
      <c r="T264" s="100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</row>
    <row r="265" spans="1:88">
      <c r="A265" s="10"/>
      <c r="B265" s="38"/>
      <c r="C265" s="10"/>
      <c r="D265" s="10"/>
      <c r="E265" s="164"/>
      <c r="F265" s="164"/>
      <c r="G265" s="138"/>
      <c r="H265" s="105"/>
      <c r="I265" s="10"/>
      <c r="J265" s="10"/>
      <c r="K265" s="10"/>
      <c r="L265" s="10"/>
      <c r="M265" s="10"/>
      <c r="N265" s="105"/>
      <c r="O265" s="105"/>
      <c r="P265" s="149"/>
      <c r="Q265" s="105"/>
      <c r="R265" s="114"/>
      <c r="S265" s="105"/>
      <c r="T265" s="100"/>
      <c r="U265" s="105"/>
      <c r="V265" s="105"/>
      <c r="W265" s="33"/>
      <c r="X265" s="100"/>
      <c r="Y265" s="13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</row>
    <row r="266" spans="1:88">
      <c r="A266" s="10"/>
      <c r="B266" s="38"/>
      <c r="C266" s="10"/>
      <c r="D266" s="10"/>
      <c r="E266" s="105"/>
      <c r="F266" s="215"/>
      <c r="G266" s="105"/>
      <c r="H266" s="105"/>
      <c r="I266" s="10"/>
      <c r="J266" s="10"/>
      <c r="K266" s="10"/>
      <c r="L266" s="10"/>
      <c r="M266" s="10"/>
      <c r="N266" s="105"/>
      <c r="O266" s="105"/>
      <c r="P266" s="144"/>
      <c r="Q266" s="105"/>
      <c r="R266" s="114"/>
      <c r="S266" s="105"/>
      <c r="T266" s="100"/>
      <c r="U266" s="105"/>
      <c r="V266" s="105"/>
      <c r="W266" s="376"/>
      <c r="X266" s="42"/>
      <c r="Y266" s="10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</row>
    <row r="267" spans="1:88">
      <c r="A267" s="10"/>
      <c r="B267" s="38"/>
      <c r="C267" s="10"/>
      <c r="D267" s="10"/>
      <c r="E267" s="105"/>
      <c r="F267" s="114"/>
      <c r="G267" s="105"/>
      <c r="H267" s="105"/>
      <c r="I267" s="10"/>
      <c r="J267" s="10"/>
      <c r="K267" s="10"/>
      <c r="L267" s="10"/>
      <c r="M267" s="10"/>
      <c r="N267" s="105"/>
      <c r="O267" s="105"/>
      <c r="P267" s="146"/>
      <c r="Q267" s="105"/>
      <c r="R267" s="114"/>
      <c r="S267" s="105"/>
      <c r="T267" s="100"/>
      <c r="U267" s="105"/>
      <c r="V267" s="105"/>
      <c r="W267" s="374"/>
      <c r="X267" s="77"/>
      <c r="Y267" s="142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</row>
    <row r="268" spans="1:88" ht="12" customHeight="1">
      <c r="A268" s="10"/>
      <c r="B268" s="38"/>
      <c r="C268" s="10"/>
      <c r="D268" s="10"/>
      <c r="E268" s="105"/>
      <c r="F268" s="114"/>
      <c r="G268" s="105"/>
      <c r="H268" s="103"/>
      <c r="I268" s="10"/>
      <c r="J268" s="10"/>
      <c r="K268" s="10"/>
      <c r="L268" s="10"/>
      <c r="M268" s="10"/>
      <c r="N268" s="105"/>
      <c r="O268" s="105"/>
      <c r="P268" s="146"/>
      <c r="Q268" s="105"/>
      <c r="R268" s="114"/>
      <c r="S268" s="105"/>
      <c r="T268" s="100"/>
      <c r="U268" s="105"/>
      <c r="V268" s="105"/>
      <c r="W268" s="42"/>
      <c r="X268" s="592"/>
      <c r="Y268" s="593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</row>
    <row r="269" spans="1:88" ht="14.25" customHeight="1">
      <c r="A269" s="10"/>
      <c r="B269" s="38"/>
      <c r="C269" s="10"/>
      <c r="D269" s="10"/>
      <c r="E269" s="105"/>
      <c r="F269" s="114"/>
      <c r="G269" s="105"/>
      <c r="H269" s="100"/>
      <c r="I269" s="10"/>
      <c r="J269" s="10"/>
      <c r="K269" s="10"/>
      <c r="L269" s="10"/>
      <c r="M269" s="10"/>
      <c r="N269" s="105"/>
      <c r="O269" s="105"/>
      <c r="P269" s="149"/>
      <c r="Q269" s="105"/>
      <c r="R269" s="114"/>
      <c r="S269" s="105"/>
      <c r="T269" s="100"/>
      <c r="U269" s="226"/>
      <c r="V269" s="105"/>
      <c r="W269" s="197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</row>
    <row r="270" spans="1:88" ht="12" customHeight="1">
      <c r="A270" s="10"/>
      <c r="B270" s="38"/>
      <c r="C270" s="10"/>
      <c r="D270" s="10"/>
      <c r="E270" s="105"/>
      <c r="F270" s="114"/>
      <c r="G270" s="105"/>
      <c r="H270" s="105"/>
      <c r="I270" s="10"/>
      <c r="J270" s="10"/>
      <c r="K270" s="10"/>
      <c r="L270" s="10"/>
      <c r="M270" s="10"/>
      <c r="N270" s="105"/>
      <c r="O270" s="105"/>
      <c r="P270" s="105"/>
      <c r="Q270" s="105"/>
      <c r="R270" s="114"/>
      <c r="S270" s="105"/>
      <c r="T270" s="128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</row>
    <row r="271" spans="1:88" ht="14.25" customHeight="1">
      <c r="A271" s="10"/>
      <c r="B271" s="38"/>
      <c r="C271" s="10"/>
      <c r="D271" s="10"/>
      <c r="E271" s="105"/>
      <c r="F271" s="114"/>
      <c r="G271" s="105"/>
      <c r="H271" s="105"/>
      <c r="I271" s="10"/>
      <c r="J271" s="10"/>
      <c r="K271" s="10"/>
      <c r="L271" s="10"/>
      <c r="M271" s="10"/>
      <c r="N271" s="105"/>
      <c r="O271" s="105"/>
      <c r="P271" s="105"/>
      <c r="Q271" s="10"/>
      <c r="R271" s="38"/>
      <c r="S271" s="10"/>
      <c r="T271" s="10"/>
      <c r="U271" s="10"/>
      <c r="V271" s="10"/>
      <c r="W271" s="219"/>
      <c r="X271" s="10"/>
      <c r="Y271" s="10"/>
      <c r="Z271" s="594"/>
      <c r="AA271" s="10"/>
      <c r="AB271" s="10"/>
      <c r="AC271" s="57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</row>
    <row r="272" spans="1:88" ht="14.25" customHeight="1">
      <c r="A272" s="10"/>
      <c r="B272" s="38"/>
      <c r="C272" s="10"/>
      <c r="D272" s="10"/>
      <c r="E272" s="105"/>
      <c r="F272" s="114"/>
      <c r="G272" s="105"/>
      <c r="H272" s="105"/>
      <c r="I272" s="10"/>
      <c r="J272" s="10"/>
      <c r="K272" s="10"/>
      <c r="L272" s="10"/>
      <c r="M272" s="10"/>
      <c r="N272" s="105"/>
      <c r="O272" s="105"/>
      <c r="P272" s="105"/>
      <c r="Q272" s="10"/>
      <c r="R272" s="38"/>
      <c r="S272" s="10"/>
      <c r="T272" s="100"/>
      <c r="U272" s="10"/>
      <c r="V272" s="10"/>
      <c r="W272" s="231"/>
      <c r="X272" s="210"/>
      <c r="Y272" s="211"/>
      <c r="Z272" s="231"/>
      <c r="AA272" s="210"/>
      <c r="AB272" s="211"/>
      <c r="AC272" s="374"/>
      <c r="AD272" s="77"/>
      <c r="AE272" s="142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</row>
    <row r="273" spans="1:59" ht="13.5" customHeight="1">
      <c r="A273" s="10"/>
      <c r="B273" s="38"/>
      <c r="C273" s="10"/>
      <c r="D273" s="10"/>
      <c r="E273" s="105"/>
      <c r="F273" s="114"/>
      <c r="G273" s="105"/>
      <c r="H273" s="105"/>
      <c r="I273" s="10"/>
      <c r="J273" s="10"/>
      <c r="K273" s="10"/>
      <c r="L273" s="10"/>
      <c r="M273" s="10"/>
      <c r="N273" s="105"/>
      <c r="O273" s="99"/>
      <c r="P273" s="133"/>
      <c r="Q273" s="10"/>
      <c r="R273" s="38"/>
      <c r="S273" s="10"/>
      <c r="T273" s="10"/>
      <c r="U273" s="10"/>
      <c r="V273" s="10"/>
      <c r="W273" s="41"/>
      <c r="X273" s="595"/>
      <c r="Y273" s="150"/>
      <c r="Z273" s="353"/>
      <c r="AA273" s="353"/>
      <c r="AB273" s="15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</row>
    <row r="274" spans="1:59" ht="15.6">
      <c r="A274" s="10"/>
      <c r="B274" s="38"/>
      <c r="C274" s="10"/>
      <c r="D274" s="10"/>
      <c r="E274" s="123"/>
      <c r="F274" s="100"/>
      <c r="G274" s="99"/>
      <c r="H274" s="219"/>
      <c r="I274" s="10"/>
      <c r="J274" s="10"/>
      <c r="K274" s="10"/>
      <c r="L274" s="10"/>
      <c r="M274" s="10"/>
      <c r="N274" s="105"/>
      <c r="O274" s="99"/>
      <c r="P274" s="149"/>
      <c r="Q274" s="10"/>
      <c r="R274" s="38"/>
      <c r="S274" s="10"/>
      <c r="T274" s="10"/>
      <c r="U274" s="10"/>
      <c r="V274" s="10"/>
      <c r="W274" s="13"/>
      <c r="X274" s="13"/>
      <c r="Y274" s="367"/>
      <c r="Z274" s="10"/>
      <c r="AA274" s="10"/>
      <c r="AB274" s="10"/>
      <c r="AC274" s="100"/>
      <c r="AD274" s="99"/>
      <c r="AE274" s="149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</row>
    <row r="275" spans="1:59">
      <c r="A275" s="10"/>
      <c r="B275" s="38"/>
      <c r="C275" s="10"/>
      <c r="D275" s="10"/>
      <c r="E275" s="105"/>
      <c r="F275" s="187"/>
      <c r="G275" s="105"/>
      <c r="H275" s="218"/>
      <c r="I275" s="10"/>
      <c r="J275" s="10"/>
      <c r="K275" s="10"/>
      <c r="L275" s="10"/>
      <c r="M275" s="10"/>
      <c r="N275" s="105"/>
      <c r="O275" s="232"/>
      <c r="P275" s="133"/>
      <c r="Q275" s="10"/>
      <c r="R275" s="38"/>
      <c r="S275" s="10"/>
      <c r="T275" s="7"/>
      <c r="U275" s="13"/>
      <c r="V275" s="10"/>
      <c r="W275" s="13"/>
      <c r="X275" s="13"/>
      <c r="Y275" s="150"/>
      <c r="Z275" s="100"/>
      <c r="AA275" s="99"/>
      <c r="AB275" s="149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</row>
    <row r="276" spans="1:59" ht="14.25" customHeight="1">
      <c r="A276" s="10"/>
      <c r="B276" s="38"/>
      <c r="C276" s="10"/>
      <c r="D276" s="10"/>
      <c r="E276" s="126"/>
      <c r="F276" s="100"/>
      <c r="G276" s="113"/>
      <c r="H276" s="167"/>
      <c r="I276" s="10"/>
      <c r="J276" s="10"/>
      <c r="K276" s="10"/>
      <c r="L276" s="10"/>
      <c r="M276" s="10"/>
      <c r="N276" s="105"/>
      <c r="O276" s="99"/>
      <c r="P276" s="149"/>
      <c r="Q276" s="10"/>
      <c r="R276" s="38"/>
      <c r="S276" s="10"/>
      <c r="T276" s="10"/>
      <c r="U276" s="10"/>
      <c r="V276" s="10"/>
      <c r="W276" s="353"/>
      <c r="X276" s="353"/>
      <c r="Y276" s="150"/>
      <c r="Z276" s="100"/>
      <c r="AA276" s="99"/>
      <c r="AB276" s="149"/>
      <c r="AC276" s="103"/>
      <c r="AD276" s="104"/>
      <c r="AE276" s="149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</row>
    <row r="277" spans="1:59">
      <c r="A277" s="10"/>
      <c r="B277" s="38"/>
      <c r="C277" s="10"/>
      <c r="D277" s="10"/>
      <c r="E277" s="119"/>
      <c r="F277" s="100"/>
      <c r="G277" s="99"/>
      <c r="H277" s="100"/>
      <c r="I277" s="10"/>
      <c r="J277" s="10"/>
      <c r="K277" s="10"/>
      <c r="L277" s="10"/>
      <c r="M277" s="10"/>
      <c r="N277" s="105"/>
      <c r="O277" s="99"/>
      <c r="P277" s="147"/>
      <c r="Q277" s="10"/>
      <c r="R277" s="38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3"/>
      <c r="AD277" s="104"/>
      <c r="AE277" s="147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</row>
    <row r="278" spans="1:59" ht="13.5" customHeight="1">
      <c r="A278" s="10"/>
      <c r="B278" s="38"/>
      <c r="C278" s="10"/>
      <c r="D278" s="10"/>
      <c r="E278" s="115"/>
      <c r="F278" s="100"/>
      <c r="G278" s="99"/>
      <c r="H278" s="100"/>
      <c r="I278" s="10"/>
      <c r="J278" s="10"/>
      <c r="K278" s="10"/>
      <c r="L278" s="10"/>
      <c r="M278" s="10"/>
      <c r="N278" s="105"/>
      <c r="O278" s="99"/>
      <c r="P278" s="147"/>
      <c r="Q278" s="10"/>
      <c r="R278" s="38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3"/>
      <c r="AD278" s="104"/>
      <c r="AE278" s="147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</row>
    <row r="279" spans="1:59" ht="14.25" customHeight="1">
      <c r="A279" s="10"/>
      <c r="B279" s="38"/>
      <c r="C279" s="10"/>
      <c r="D279" s="10"/>
      <c r="E279" s="99"/>
      <c r="F279" s="100"/>
      <c r="G279" s="99"/>
      <c r="H279" s="100"/>
      <c r="I279" s="10"/>
      <c r="J279" s="10"/>
      <c r="K279" s="10"/>
      <c r="L279" s="10"/>
      <c r="M279" s="10"/>
      <c r="N279" s="105"/>
      <c r="O279" s="105"/>
      <c r="P279" s="147"/>
      <c r="Q279" s="10"/>
      <c r="R279" s="38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0"/>
      <c r="AD279" s="99"/>
      <c r="AE279" s="149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</row>
    <row r="280" spans="1:59" ht="15" customHeight="1">
      <c r="A280" s="10"/>
      <c r="B280" s="38"/>
      <c r="C280" s="10"/>
      <c r="D280" s="10"/>
      <c r="E280" s="115"/>
      <c r="F280" s="100"/>
      <c r="G280" s="104"/>
      <c r="H280" s="100"/>
      <c r="I280" s="10"/>
      <c r="J280" s="10"/>
      <c r="K280" s="10"/>
      <c r="L280" s="10"/>
      <c r="M280" s="10"/>
      <c r="N280" s="105"/>
      <c r="O280" s="105"/>
      <c r="P280" s="147"/>
      <c r="Q280" s="10"/>
      <c r="R280" s="38"/>
      <c r="S280" s="10"/>
      <c r="T280" s="42"/>
      <c r="U280" s="86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</row>
    <row r="281" spans="1:59" ht="14.25" customHeight="1">
      <c r="A281" s="10"/>
      <c r="B281" s="38"/>
      <c r="C281" s="10"/>
      <c r="D281" s="10"/>
      <c r="E281" s="115"/>
      <c r="F281" s="100"/>
      <c r="G281" s="99"/>
      <c r="H281" s="100"/>
      <c r="I281" s="10"/>
      <c r="J281" s="10"/>
      <c r="K281" s="10"/>
      <c r="L281" s="10"/>
      <c r="M281" s="10"/>
      <c r="N281" s="105"/>
      <c r="O281" s="105"/>
      <c r="P281" s="149"/>
      <c r="Q281" s="10"/>
      <c r="R281" s="527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</row>
    <row r="282" spans="1:59" ht="15.6">
      <c r="A282" s="10"/>
      <c r="B282" s="38"/>
      <c r="C282" s="10"/>
      <c r="D282" s="10"/>
      <c r="E282" s="115"/>
      <c r="F282" s="100"/>
      <c r="G282" s="99"/>
      <c r="H282" s="106"/>
      <c r="I282" s="10"/>
      <c r="J282" s="10"/>
      <c r="K282" s="10"/>
      <c r="L282" s="10"/>
      <c r="M282" s="10"/>
      <c r="N282" s="105"/>
      <c r="O282" s="104"/>
      <c r="P282" s="105"/>
      <c r="Q282" s="10"/>
      <c r="R282" s="38"/>
      <c r="S282" s="519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</row>
    <row r="283" spans="1:59">
      <c r="A283" s="10"/>
      <c r="B283" s="38"/>
      <c r="C283" s="10"/>
      <c r="D283" s="10"/>
      <c r="E283" s="105"/>
      <c r="F283" s="114"/>
      <c r="G283" s="105"/>
      <c r="H283" s="106"/>
      <c r="I283" s="10"/>
      <c r="J283" s="10"/>
      <c r="K283" s="10"/>
      <c r="L283" s="10"/>
      <c r="M283" s="10"/>
      <c r="N283" s="105"/>
      <c r="O283" s="105"/>
      <c r="P283" s="147"/>
      <c r="Q283" s="3"/>
      <c r="R283" s="3"/>
      <c r="S283" s="529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</row>
    <row r="284" spans="1:59">
      <c r="A284" s="10"/>
      <c r="B284" s="38"/>
      <c r="C284" s="10"/>
      <c r="D284" s="10"/>
      <c r="E284" s="105"/>
      <c r="F284" s="114"/>
      <c r="G284" s="105"/>
      <c r="H284" s="100"/>
      <c r="I284" s="10"/>
      <c r="J284" s="10"/>
      <c r="K284" s="10"/>
      <c r="L284" s="10"/>
      <c r="M284" s="10"/>
      <c r="N284" s="105"/>
      <c r="O284" s="104"/>
      <c r="P284" s="105"/>
      <c r="Q284" s="35"/>
      <c r="R284" s="100"/>
      <c r="S284" s="13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</row>
    <row r="285" spans="1:59">
      <c r="A285" s="10"/>
      <c r="B285" s="38"/>
      <c r="C285" s="10"/>
      <c r="D285" s="10"/>
      <c r="E285" s="105"/>
      <c r="F285" s="114"/>
      <c r="G285" s="105"/>
      <c r="H285" s="100"/>
      <c r="I285" s="10"/>
      <c r="J285" s="10"/>
      <c r="K285" s="10"/>
      <c r="L285" s="10"/>
      <c r="M285" s="10"/>
      <c r="N285" s="105"/>
      <c r="O285" s="99"/>
      <c r="P285" s="149"/>
      <c r="Q285" s="35"/>
      <c r="R285" s="127"/>
      <c r="S285" s="13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</row>
    <row r="286" spans="1:59" ht="15.6">
      <c r="A286" s="10"/>
      <c r="B286" s="38"/>
      <c r="C286" s="10"/>
      <c r="D286" s="10"/>
      <c r="E286" s="105"/>
      <c r="F286" s="114"/>
      <c r="G286" s="105"/>
      <c r="H286" s="303"/>
      <c r="I286" s="10"/>
      <c r="J286" s="10"/>
      <c r="K286" s="10"/>
      <c r="L286" s="10"/>
      <c r="M286" s="10"/>
      <c r="N286" s="105"/>
      <c r="O286" s="105"/>
      <c r="P286" s="149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</row>
    <row r="287" spans="1:59">
      <c r="A287" s="10"/>
      <c r="B287" s="38"/>
      <c r="C287" s="10"/>
      <c r="D287" s="10"/>
      <c r="E287" s="105"/>
      <c r="F287" s="188"/>
      <c r="G287" s="105"/>
      <c r="H287" s="167"/>
      <c r="I287" s="10"/>
      <c r="J287" s="10"/>
      <c r="K287" s="10"/>
      <c r="L287" s="10"/>
      <c r="M287" s="10"/>
      <c r="N287" s="105"/>
      <c r="O287" s="105"/>
      <c r="P287" s="149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</row>
    <row r="288" spans="1:59">
      <c r="A288" s="10"/>
      <c r="B288" s="38"/>
      <c r="C288" s="10"/>
      <c r="D288" s="10"/>
      <c r="E288" s="115"/>
      <c r="F288" s="100"/>
      <c r="G288" s="104"/>
      <c r="H288" s="100"/>
      <c r="I288" s="10"/>
      <c r="J288" s="10"/>
      <c r="K288" s="10"/>
      <c r="L288" s="10"/>
      <c r="M288" s="10"/>
      <c r="N288" s="105"/>
      <c r="O288" s="99"/>
      <c r="P288" s="143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</row>
    <row r="289" spans="1:59">
      <c r="A289" s="10"/>
      <c r="B289" s="38"/>
      <c r="C289" s="10"/>
      <c r="D289" s="10"/>
      <c r="E289" s="186"/>
      <c r="F289" s="100"/>
      <c r="G289" s="104"/>
      <c r="H289" s="100"/>
      <c r="I289" s="10"/>
      <c r="J289" s="10"/>
      <c r="K289" s="10"/>
      <c r="L289" s="10"/>
      <c r="M289" s="10"/>
      <c r="N289" s="105"/>
      <c r="O289" s="105"/>
      <c r="P289" s="105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</row>
    <row r="290" spans="1:59">
      <c r="A290" s="10"/>
      <c r="B290" s="38"/>
      <c r="C290" s="10"/>
      <c r="D290" s="10"/>
      <c r="E290" s="115"/>
      <c r="F290" s="100"/>
      <c r="G290" s="99"/>
      <c r="H290" s="100"/>
      <c r="I290" s="10"/>
      <c r="J290" s="10"/>
      <c r="K290" s="10"/>
      <c r="L290" s="10"/>
      <c r="M290" s="10"/>
      <c r="N290" s="105"/>
      <c r="O290" s="304"/>
      <c r="P290" s="105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</row>
    <row r="291" spans="1:59">
      <c r="A291" s="10"/>
      <c r="B291" s="38"/>
      <c r="C291" s="10"/>
      <c r="D291" s="10"/>
      <c r="E291" s="119"/>
      <c r="F291" s="100"/>
      <c r="G291" s="99"/>
      <c r="H291" s="100"/>
      <c r="I291" s="10"/>
      <c r="J291" s="10"/>
      <c r="K291" s="10"/>
      <c r="L291" s="10"/>
      <c r="M291" s="10"/>
      <c r="N291" s="105"/>
      <c r="O291" s="99"/>
      <c r="P291" s="105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</row>
    <row r="292" spans="1:59">
      <c r="A292" s="10"/>
      <c r="B292" s="38"/>
      <c r="C292" s="10"/>
      <c r="D292" s="10"/>
      <c r="E292" s="105"/>
      <c r="F292" s="114"/>
      <c r="G292" s="105"/>
      <c r="H292" s="100"/>
      <c r="I292" s="10"/>
      <c r="J292" s="10"/>
      <c r="K292" s="10"/>
      <c r="L292" s="10"/>
      <c r="M292" s="10"/>
      <c r="N292" s="105"/>
      <c r="O292" s="99"/>
      <c r="P292" s="105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</row>
    <row r="293" spans="1:59">
      <c r="A293" s="10"/>
      <c r="B293" s="38"/>
      <c r="C293" s="10"/>
      <c r="D293" s="10"/>
      <c r="E293" s="105"/>
      <c r="F293" s="114"/>
      <c r="G293" s="105"/>
      <c r="H293" s="100"/>
      <c r="I293" s="10"/>
      <c r="J293" s="10"/>
      <c r="K293" s="10"/>
      <c r="L293" s="10"/>
      <c r="M293" s="10"/>
      <c r="N293" s="105"/>
      <c r="O293" s="114"/>
      <c r="P293" s="211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</row>
    <row r="294" spans="1:59">
      <c r="A294" s="10"/>
      <c r="B294" s="38"/>
      <c r="C294" s="10"/>
      <c r="D294" s="10"/>
      <c r="E294" s="105"/>
      <c r="F294" s="114"/>
      <c r="G294" s="105"/>
      <c r="H294" s="216"/>
      <c r="I294" s="10"/>
      <c r="J294" s="10"/>
      <c r="K294" s="10"/>
      <c r="L294" s="10"/>
      <c r="M294" s="10"/>
      <c r="N294" s="105"/>
      <c r="O294" s="105"/>
      <c r="P294" s="133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</row>
    <row r="295" spans="1:59">
      <c r="A295" s="10"/>
      <c r="B295" s="38"/>
      <c r="C295" s="10"/>
      <c r="D295" s="10"/>
      <c r="E295" s="105"/>
      <c r="F295" s="114"/>
      <c r="G295" s="105"/>
      <c r="H295" s="167"/>
      <c r="I295" s="10"/>
      <c r="J295" s="10"/>
      <c r="K295" s="10"/>
      <c r="L295" s="10"/>
      <c r="M295" s="10"/>
      <c r="N295" s="105"/>
      <c r="O295" s="104"/>
      <c r="P295" s="133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</row>
    <row r="296" spans="1:59">
      <c r="A296" s="10"/>
      <c r="B296" s="38"/>
      <c r="C296" s="10"/>
      <c r="D296" s="10"/>
      <c r="E296" s="105"/>
      <c r="F296" s="114"/>
      <c r="G296" s="105"/>
      <c r="H296" s="103"/>
      <c r="I296" s="10"/>
      <c r="J296" s="10"/>
      <c r="K296" s="10"/>
      <c r="L296" s="10"/>
      <c r="M296" s="10"/>
      <c r="N296" s="105"/>
      <c r="O296" s="105"/>
      <c r="P296" s="133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</row>
    <row r="297" spans="1:59">
      <c r="A297" s="10"/>
      <c r="B297" s="38"/>
      <c r="C297" s="10"/>
      <c r="D297" s="10"/>
      <c r="E297" s="105"/>
      <c r="F297" s="114"/>
      <c r="G297" s="105"/>
      <c r="H297" s="105"/>
      <c r="I297" s="10"/>
      <c r="J297" s="10"/>
      <c r="K297" s="10"/>
      <c r="L297" s="10"/>
      <c r="M297" s="10"/>
      <c r="N297" s="105"/>
      <c r="O297" s="99"/>
      <c r="P297" s="133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</row>
    <row r="298" spans="1:59">
      <c r="A298" s="10"/>
      <c r="B298" s="38"/>
      <c r="C298" s="10"/>
      <c r="D298" s="10"/>
      <c r="E298" s="105"/>
      <c r="F298" s="114"/>
      <c r="G298" s="105"/>
      <c r="H298" s="105"/>
      <c r="I298" s="10"/>
      <c r="J298" s="10"/>
      <c r="K298" s="10"/>
      <c r="L298" s="10"/>
      <c r="M298" s="10"/>
      <c r="N298" s="105"/>
      <c r="O298" s="105"/>
      <c r="P298" s="133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</row>
    <row r="299" spans="1:59">
      <c r="A299" s="10"/>
      <c r="B299" s="38"/>
      <c r="C299" s="10"/>
      <c r="D299" s="10"/>
      <c r="E299" s="105"/>
      <c r="F299" s="114"/>
      <c r="G299" s="105"/>
      <c r="H299" s="105"/>
      <c r="I299" s="10"/>
      <c r="J299" s="10"/>
      <c r="K299" s="10"/>
      <c r="L299" s="10"/>
      <c r="M299" s="10"/>
      <c r="N299" s="105"/>
      <c r="O299" s="105"/>
      <c r="P299" s="133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</row>
    <row r="300" spans="1:59">
      <c r="A300" s="10"/>
      <c r="B300" s="38"/>
      <c r="C300" s="10"/>
      <c r="D300" s="10"/>
      <c r="E300" s="115"/>
      <c r="F300" s="100"/>
      <c r="G300" s="99"/>
      <c r="H300" s="100"/>
      <c r="I300" s="10"/>
      <c r="J300" s="10"/>
      <c r="K300" s="10"/>
      <c r="L300" s="10"/>
      <c r="M300" s="10"/>
      <c r="N300" s="105"/>
      <c r="O300" s="105"/>
      <c r="P300" s="212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</row>
    <row r="301" spans="1:59">
      <c r="A301" s="10"/>
      <c r="B301" s="38"/>
      <c r="C301" s="10"/>
      <c r="D301" s="10"/>
      <c r="E301" s="115"/>
      <c r="F301" s="100"/>
      <c r="G301" s="99"/>
      <c r="H301" s="100"/>
      <c r="I301" s="10"/>
      <c r="J301" s="10"/>
      <c r="K301" s="10"/>
      <c r="L301" s="10"/>
      <c r="M301" s="10"/>
      <c r="N301" s="105"/>
      <c r="O301" s="105"/>
      <c r="P301" s="149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</row>
    <row r="302" spans="1:59">
      <c r="A302" s="10"/>
      <c r="B302" s="38"/>
      <c r="C302" s="10"/>
      <c r="D302" s="10"/>
      <c r="E302" s="118"/>
      <c r="F302" s="100"/>
      <c r="G302" s="232"/>
      <c r="H302" s="100"/>
      <c r="I302" s="10"/>
      <c r="J302" s="10"/>
      <c r="K302" s="10"/>
      <c r="L302" s="10"/>
      <c r="M302" s="10"/>
      <c r="N302" s="105"/>
      <c r="O302" s="99"/>
      <c r="P302" s="149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</row>
    <row r="303" spans="1:59">
      <c r="A303" s="10"/>
      <c r="B303" s="38"/>
      <c r="C303" s="10"/>
      <c r="D303" s="10"/>
      <c r="E303" s="115"/>
      <c r="F303" s="100"/>
      <c r="G303" s="99"/>
      <c r="H303" s="100"/>
      <c r="I303" s="10"/>
      <c r="J303" s="10"/>
      <c r="K303" s="10"/>
      <c r="L303" s="10"/>
      <c r="M303" s="10"/>
      <c r="N303" s="105"/>
      <c r="O303" s="196"/>
      <c r="P303" s="105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</row>
    <row r="304" spans="1:59">
      <c r="A304" s="10"/>
      <c r="B304" s="38"/>
      <c r="C304" s="10"/>
      <c r="D304" s="10"/>
      <c r="E304" s="118"/>
      <c r="F304" s="100"/>
      <c r="G304" s="99"/>
      <c r="H304" s="100"/>
      <c r="I304" s="10"/>
      <c r="J304" s="10"/>
      <c r="K304" s="10"/>
      <c r="L304" s="10"/>
      <c r="M304" s="10"/>
      <c r="N304" s="105"/>
      <c r="O304" s="105"/>
      <c r="P304" s="133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</row>
    <row r="305" spans="1:59">
      <c r="A305" s="10"/>
      <c r="B305" s="38"/>
      <c r="C305" s="10"/>
      <c r="D305" s="10"/>
      <c r="E305" s="118"/>
      <c r="F305" s="100"/>
      <c r="G305" s="99"/>
      <c r="H305" s="106"/>
      <c r="I305" s="10"/>
      <c r="J305" s="10"/>
      <c r="K305" s="10"/>
      <c r="L305" s="10"/>
      <c r="M305" s="10"/>
      <c r="N305" s="105"/>
      <c r="O305" s="105"/>
      <c r="P305" s="133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</row>
    <row r="306" spans="1:59">
      <c r="A306" s="10"/>
      <c r="B306" s="38"/>
      <c r="C306" s="10"/>
      <c r="D306" s="10"/>
      <c r="E306" s="105"/>
      <c r="F306" s="114"/>
      <c r="G306" s="105"/>
      <c r="H306" s="106"/>
      <c r="I306" s="10"/>
      <c r="J306" s="10"/>
      <c r="K306" s="10"/>
      <c r="L306" s="10"/>
      <c r="M306" s="10"/>
      <c r="N306" s="105"/>
      <c r="O306" s="105"/>
      <c r="P306" s="149"/>
      <c r="Q306" s="10"/>
      <c r="R306" s="38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</row>
    <row r="307" spans="1:59">
      <c r="A307" s="10"/>
      <c r="B307" s="38"/>
      <c r="C307" s="10"/>
      <c r="D307" s="10"/>
      <c r="E307" s="105"/>
      <c r="F307" s="114"/>
      <c r="G307" s="105"/>
      <c r="H307" s="103"/>
      <c r="I307" s="10"/>
      <c r="J307" s="10"/>
      <c r="K307" s="10"/>
      <c r="L307" s="10"/>
      <c r="M307" s="10"/>
      <c r="N307" s="105"/>
      <c r="O307" s="105"/>
      <c r="P307" s="133"/>
      <c r="Q307" s="10"/>
      <c r="R307" s="38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</row>
    <row r="308" spans="1:59">
      <c r="A308" s="10"/>
      <c r="B308" s="38"/>
      <c r="C308" s="10"/>
      <c r="D308" s="10"/>
      <c r="E308" s="105"/>
      <c r="F308" s="187"/>
      <c r="G308" s="105"/>
      <c r="H308" s="105"/>
      <c r="I308" s="10"/>
      <c r="J308" s="10"/>
      <c r="K308" s="10"/>
      <c r="L308" s="10"/>
      <c r="M308" s="10"/>
      <c r="N308" s="105"/>
      <c r="O308" s="99"/>
      <c r="P308" s="149"/>
      <c r="Q308" s="35"/>
      <c r="R308" s="100"/>
      <c r="S308" s="13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</row>
    <row r="309" spans="1:59">
      <c r="A309" s="10"/>
      <c r="B309" s="38"/>
      <c r="C309" s="10"/>
      <c r="D309" s="10"/>
      <c r="E309" s="186"/>
      <c r="F309" s="104"/>
      <c r="G309" s="104"/>
      <c r="H309" s="100"/>
      <c r="I309" s="10"/>
      <c r="J309" s="10"/>
      <c r="K309" s="10"/>
      <c r="L309" s="10"/>
      <c r="M309" s="10"/>
      <c r="N309" s="105"/>
      <c r="O309" s="99"/>
      <c r="P309" s="147"/>
      <c r="Q309" s="35"/>
      <c r="R309" s="127"/>
      <c r="S309" s="13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</row>
    <row r="310" spans="1:59">
      <c r="A310" s="10"/>
      <c r="B310" s="38"/>
      <c r="C310" s="10"/>
      <c r="D310" s="10"/>
      <c r="E310" s="105"/>
      <c r="F310" s="104"/>
      <c r="G310" s="105"/>
      <c r="H310" s="103"/>
      <c r="I310" s="10"/>
      <c r="J310" s="10"/>
      <c r="K310" s="10"/>
      <c r="L310" s="10"/>
      <c r="M310" s="10"/>
      <c r="N310" s="105"/>
      <c r="O310" s="99"/>
      <c r="P310" s="147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</row>
    <row r="311" spans="1:59">
      <c r="A311" s="10"/>
      <c r="B311" s="38"/>
      <c r="C311" s="10"/>
      <c r="D311" s="10"/>
      <c r="E311" s="115"/>
      <c r="F311" s="100"/>
      <c r="G311" s="104"/>
      <c r="H311" s="100"/>
      <c r="I311" s="10"/>
      <c r="J311" s="10"/>
      <c r="K311" s="10"/>
      <c r="L311" s="10"/>
      <c r="M311" s="10"/>
      <c r="N311" s="105"/>
      <c r="O311" s="105"/>
      <c r="P311" s="147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</row>
    <row r="312" spans="1:59">
      <c r="A312" s="10"/>
      <c r="B312" s="38"/>
      <c r="C312" s="10"/>
      <c r="D312" s="10"/>
      <c r="E312" s="156"/>
      <c r="F312" s="100"/>
      <c r="G312" s="99"/>
      <c r="H312" s="103"/>
      <c r="I312" s="10"/>
      <c r="J312" s="10"/>
      <c r="K312" s="10"/>
      <c r="L312" s="10"/>
      <c r="M312" s="10"/>
      <c r="N312" s="105"/>
      <c r="O312" s="105"/>
      <c r="P312" s="105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</row>
    <row r="313" spans="1:59">
      <c r="A313" s="10"/>
      <c r="B313" s="38"/>
      <c r="C313" s="10"/>
      <c r="D313" s="10"/>
      <c r="E313" s="105"/>
      <c r="F313" s="114"/>
      <c r="G313" s="105"/>
      <c r="H313" s="103"/>
      <c r="I313" s="10"/>
      <c r="J313" s="10"/>
      <c r="K313" s="10"/>
      <c r="L313" s="10"/>
      <c r="M313" s="10"/>
      <c r="N313" s="105"/>
      <c r="O313" s="105"/>
      <c r="P313" s="105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</row>
    <row r="314" spans="1:59">
      <c r="A314" s="10"/>
      <c r="B314" s="38"/>
      <c r="C314" s="10"/>
      <c r="D314" s="10"/>
      <c r="E314" s="105"/>
      <c r="F314" s="114"/>
      <c r="G314" s="105"/>
      <c r="H314" s="105"/>
      <c r="I314" s="10"/>
      <c r="J314" s="10"/>
      <c r="K314" s="10"/>
      <c r="L314" s="10"/>
      <c r="M314" s="10"/>
      <c r="N314" s="105"/>
      <c r="O314" s="105"/>
      <c r="P314" s="105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</row>
    <row r="315" spans="1:59">
      <c r="A315" s="10"/>
      <c r="B315" s="38"/>
      <c r="C315" s="10"/>
      <c r="D315" s="10"/>
      <c r="E315" s="116"/>
      <c r="F315" s="100"/>
      <c r="G315" s="99"/>
      <c r="H315" s="100"/>
      <c r="I315" s="10"/>
      <c r="J315" s="10"/>
      <c r="K315" s="10"/>
      <c r="L315" s="10"/>
      <c r="M315" s="10"/>
      <c r="N315" s="105"/>
      <c r="O315" s="105"/>
      <c r="P315" s="105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</row>
    <row r="316" spans="1:59">
      <c r="A316" s="10"/>
      <c r="B316" s="38"/>
      <c r="C316" s="10"/>
      <c r="D316" s="10"/>
      <c r="E316" s="105"/>
      <c r="F316" s="105"/>
      <c r="G316" s="105"/>
      <c r="H316" s="105"/>
      <c r="I316" s="10"/>
      <c r="J316" s="10"/>
      <c r="K316" s="10"/>
      <c r="L316" s="10"/>
      <c r="M316" s="10"/>
      <c r="N316" s="105"/>
      <c r="O316" s="105"/>
      <c r="P316" s="105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</row>
    <row r="317" spans="1:59" ht="15.6">
      <c r="A317" s="10"/>
      <c r="B317" s="38"/>
      <c r="C317" s="10"/>
      <c r="D317" s="10"/>
      <c r="E317" s="164"/>
      <c r="F317" s="164"/>
      <c r="G317" s="304"/>
      <c r="H317" s="105"/>
      <c r="I317" s="10"/>
      <c r="J317" s="10"/>
      <c r="K317" s="10"/>
      <c r="L317" s="10"/>
      <c r="M317" s="10"/>
      <c r="N317" s="105"/>
      <c r="O317" s="105"/>
      <c r="P317" s="105"/>
      <c r="Q317" s="10"/>
      <c r="R317" s="10"/>
      <c r="S317" s="10"/>
      <c r="T317" s="10"/>
      <c r="U317" s="10"/>
      <c r="V317" s="10"/>
      <c r="W317" s="10"/>
      <c r="X317" s="10"/>
      <c r="Y317" s="10"/>
      <c r="Z317" s="197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</row>
    <row r="318" spans="1:59" ht="15.6">
      <c r="A318" s="10"/>
      <c r="B318" s="38"/>
      <c r="C318" s="10"/>
      <c r="D318" s="10"/>
      <c r="E318" s="115"/>
      <c r="F318" s="100"/>
      <c r="G318" s="99"/>
      <c r="H318" s="292"/>
      <c r="I318" s="10"/>
      <c r="J318" s="10"/>
      <c r="K318" s="10"/>
      <c r="L318" s="10"/>
      <c r="M318" s="10"/>
      <c r="N318" s="105"/>
      <c r="O318" s="105"/>
      <c r="P318" s="105"/>
      <c r="Q318" s="10"/>
      <c r="R318" s="10"/>
      <c r="S318" s="10"/>
      <c r="T318" s="10"/>
      <c r="U318" s="10"/>
      <c r="V318" s="10"/>
      <c r="W318" s="10"/>
      <c r="X318" s="10"/>
      <c r="Y318" s="10"/>
      <c r="Z318" s="197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</row>
    <row r="319" spans="1:59" ht="15.6">
      <c r="A319" s="10"/>
      <c r="B319" s="38"/>
      <c r="C319" s="10"/>
      <c r="D319" s="10"/>
      <c r="E319" s="115"/>
      <c r="F319" s="127"/>
      <c r="G319" s="99"/>
      <c r="H319" s="105"/>
      <c r="I319" s="10"/>
      <c r="J319" s="10"/>
      <c r="K319" s="10"/>
      <c r="L319" s="10"/>
      <c r="M319" s="10"/>
      <c r="N319" s="105"/>
      <c r="O319" s="105"/>
      <c r="P319" s="105"/>
      <c r="Q319" s="10"/>
      <c r="R319" s="10"/>
      <c r="S319" s="10"/>
      <c r="T319" s="10"/>
      <c r="U319" s="10"/>
      <c r="V319" s="10"/>
      <c r="W319" s="10"/>
      <c r="X319" s="10"/>
      <c r="Y319" s="10"/>
      <c r="Z319" s="197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</row>
    <row r="320" spans="1:59" ht="15.6">
      <c r="A320" s="10"/>
      <c r="B320" s="38"/>
      <c r="C320" s="10"/>
      <c r="D320" s="10"/>
      <c r="E320" s="122"/>
      <c r="F320" s="105"/>
      <c r="G320" s="114"/>
      <c r="H320" s="105"/>
      <c r="I320" s="10"/>
      <c r="J320" s="10"/>
      <c r="K320" s="10"/>
      <c r="L320" s="10"/>
      <c r="M320" s="10"/>
      <c r="N320" s="105"/>
      <c r="O320" s="105"/>
      <c r="P320" s="105"/>
      <c r="Q320" s="10"/>
      <c r="R320" s="10"/>
      <c r="S320" s="10"/>
      <c r="T320" s="10"/>
      <c r="U320" s="10"/>
      <c r="V320" s="10"/>
      <c r="W320" s="10"/>
      <c r="X320" s="10"/>
      <c r="Y320" s="10"/>
      <c r="Z320" s="197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</row>
    <row r="321" spans="1:59" ht="15.6">
      <c r="A321" s="10"/>
      <c r="B321" s="38"/>
      <c r="C321" s="10"/>
      <c r="D321" s="10"/>
      <c r="E321" s="105"/>
      <c r="F321" s="187"/>
      <c r="G321" s="105"/>
      <c r="H321" s="105"/>
      <c r="I321" s="10"/>
      <c r="J321" s="10"/>
      <c r="K321" s="10"/>
      <c r="L321" s="10"/>
      <c r="M321" s="10"/>
      <c r="N321" s="105"/>
      <c r="O321" s="105"/>
      <c r="P321" s="105"/>
      <c r="Q321" s="10"/>
      <c r="R321" s="10"/>
      <c r="S321" s="10"/>
      <c r="T321" s="10"/>
      <c r="U321" s="10"/>
      <c r="V321" s="10"/>
      <c r="W321" s="10"/>
      <c r="X321" s="10"/>
      <c r="Y321" s="10"/>
      <c r="Z321" s="197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</row>
    <row r="322" spans="1:59">
      <c r="A322" s="10"/>
      <c r="B322" s="38"/>
      <c r="C322" s="10"/>
      <c r="D322" s="10"/>
      <c r="E322" s="126"/>
      <c r="F322" s="113"/>
      <c r="G322" s="104"/>
      <c r="H322" s="105"/>
      <c r="I322" s="10"/>
      <c r="J322" s="10"/>
      <c r="K322" s="10"/>
      <c r="L322" s="10"/>
      <c r="M322" s="10"/>
      <c r="N322" s="105"/>
      <c r="O322" s="105"/>
      <c r="P322" s="105"/>
      <c r="Q322" s="10"/>
      <c r="R322" s="10"/>
      <c r="S322" s="10"/>
      <c r="T322" s="367"/>
      <c r="U322" s="10"/>
      <c r="V322" s="10"/>
      <c r="W322" s="10"/>
      <c r="X322" s="10"/>
      <c r="Y322" s="10"/>
      <c r="Z322" s="10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</row>
    <row r="323" spans="1:59">
      <c r="A323" s="10"/>
      <c r="B323" s="38"/>
      <c r="C323" s="10"/>
      <c r="D323" s="10"/>
      <c r="E323" s="105"/>
      <c r="F323" s="114"/>
      <c r="G323" s="105"/>
      <c r="H323" s="105"/>
      <c r="I323" s="10"/>
      <c r="J323" s="10"/>
      <c r="K323" s="10"/>
      <c r="L323" s="10"/>
      <c r="M323" s="10"/>
      <c r="N323" s="105"/>
      <c r="O323" s="105"/>
      <c r="P323" s="105"/>
      <c r="Q323" s="10"/>
      <c r="R323" s="10"/>
      <c r="S323" s="10"/>
      <c r="T323" s="367"/>
      <c r="U323" s="10"/>
      <c r="V323" s="10"/>
      <c r="W323" s="10"/>
      <c r="X323" s="10"/>
      <c r="Y323" s="10"/>
      <c r="Z323" s="10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</row>
    <row r="324" spans="1:59">
      <c r="A324" s="10"/>
      <c r="B324" s="38"/>
      <c r="C324" s="10"/>
      <c r="D324" s="10"/>
      <c r="E324" s="115"/>
      <c r="F324" s="100"/>
      <c r="G324" s="99"/>
      <c r="H324" s="105"/>
      <c r="I324" s="10"/>
      <c r="J324" s="10"/>
      <c r="K324" s="10"/>
      <c r="L324" s="10"/>
      <c r="M324" s="10"/>
      <c r="N324" s="105"/>
      <c r="O324" s="105"/>
      <c r="P324" s="105"/>
      <c r="Q324" s="10"/>
      <c r="R324" s="10"/>
      <c r="S324" s="10"/>
      <c r="T324" s="379"/>
      <c r="U324" s="10"/>
      <c r="V324" s="10"/>
      <c r="W324" s="10"/>
      <c r="X324" s="10"/>
      <c r="Y324" s="10"/>
      <c r="Z324" s="10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</row>
    <row r="325" spans="1:59">
      <c r="A325" s="10"/>
      <c r="B325" s="38"/>
      <c r="C325" s="10"/>
      <c r="D325" s="10"/>
      <c r="E325" s="105"/>
      <c r="F325" s="114"/>
      <c r="G325" s="105"/>
      <c r="H325" s="105"/>
      <c r="I325" s="10"/>
      <c r="J325" s="10"/>
      <c r="K325" s="10"/>
      <c r="L325" s="10"/>
      <c r="M325" s="10"/>
      <c r="N325" s="105"/>
      <c r="O325" s="10"/>
      <c r="P325" s="10"/>
      <c r="Q325" s="10"/>
      <c r="R325" s="10"/>
      <c r="S325" s="10"/>
      <c r="T325" s="375"/>
      <c r="U325" s="10"/>
      <c r="V325" s="10"/>
      <c r="W325" s="10"/>
      <c r="X325" s="10"/>
      <c r="Y325" s="10"/>
      <c r="Z325" s="10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</row>
    <row r="326" spans="1:59">
      <c r="A326" s="10"/>
      <c r="B326" s="38"/>
      <c r="C326" s="10"/>
      <c r="D326" s="10"/>
      <c r="E326" s="105"/>
      <c r="F326" s="114"/>
      <c r="G326" s="105"/>
      <c r="H326" s="105"/>
      <c r="I326" s="10"/>
      <c r="J326" s="10"/>
      <c r="K326" s="10"/>
      <c r="L326" s="10"/>
      <c r="M326" s="10"/>
      <c r="N326" s="105"/>
      <c r="O326" s="10"/>
      <c r="P326" s="10"/>
      <c r="Q326" s="10"/>
      <c r="R326" s="10"/>
      <c r="S326" s="10"/>
      <c r="T326" s="148"/>
      <c r="U326" s="10"/>
      <c r="V326" s="10"/>
      <c r="W326" s="10"/>
      <c r="X326" s="10"/>
      <c r="Y326" s="10"/>
      <c r="Z326" s="10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</row>
    <row r="327" spans="1:59">
      <c r="A327" s="10"/>
      <c r="B327" s="38"/>
      <c r="C327" s="10"/>
      <c r="D327" s="10"/>
      <c r="E327" s="105"/>
      <c r="F327" s="114"/>
      <c r="G327" s="105"/>
      <c r="H327" s="105"/>
      <c r="I327" s="10"/>
      <c r="J327" s="10"/>
      <c r="K327" s="10"/>
      <c r="L327" s="10"/>
      <c r="M327" s="10"/>
      <c r="N327" s="105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</row>
    <row r="328" spans="1:59">
      <c r="A328" s="10"/>
      <c r="B328" s="38"/>
      <c r="C328" s="10"/>
      <c r="D328" s="10"/>
      <c r="E328" s="105"/>
      <c r="F328" s="187"/>
      <c r="G328" s="105"/>
      <c r="H328" s="105"/>
      <c r="I328" s="10"/>
      <c r="J328" s="10"/>
      <c r="K328" s="10"/>
      <c r="L328" s="10"/>
      <c r="M328" s="10"/>
      <c r="N328" s="105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</row>
    <row r="329" spans="1:59">
      <c r="A329" s="10"/>
      <c r="B329" s="38"/>
      <c r="C329" s="10"/>
      <c r="D329" s="10"/>
      <c r="E329" s="115"/>
      <c r="F329" s="100"/>
      <c r="G329" s="99"/>
      <c r="H329" s="105"/>
      <c r="I329" s="10"/>
      <c r="J329" s="10"/>
      <c r="K329" s="10"/>
      <c r="L329" s="10"/>
      <c r="M329" s="10"/>
      <c r="N329" s="105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</row>
    <row r="330" spans="1:59">
      <c r="A330" s="10"/>
      <c r="B330" s="38"/>
      <c r="C330" s="10"/>
      <c r="D330" s="10"/>
      <c r="E330" s="115"/>
      <c r="F330" s="100"/>
      <c r="G330" s="196"/>
      <c r="H330" s="105"/>
      <c r="I330" s="10"/>
      <c r="J330" s="10"/>
      <c r="K330" s="10"/>
      <c r="L330" s="10"/>
      <c r="M330" s="10"/>
      <c r="N330" s="105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</row>
    <row r="331" spans="1:59">
      <c r="A331" s="10"/>
      <c r="B331" s="38"/>
      <c r="C331" s="10"/>
      <c r="D331" s="10"/>
      <c r="E331" s="105"/>
      <c r="F331" s="114"/>
      <c r="G331" s="105"/>
      <c r="H331" s="105"/>
      <c r="I331" s="10"/>
      <c r="J331" s="10"/>
      <c r="K331" s="10"/>
      <c r="L331" s="10"/>
      <c r="M331" s="10"/>
      <c r="N331" s="105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</row>
    <row r="332" spans="1:59">
      <c r="A332" s="10"/>
      <c r="B332" s="38"/>
      <c r="C332" s="10"/>
      <c r="D332" s="10"/>
      <c r="E332" s="105"/>
      <c r="F332" s="114"/>
      <c r="G332" s="105"/>
      <c r="H332" s="105"/>
      <c r="I332" s="10"/>
      <c r="J332" s="10"/>
      <c r="K332" s="10"/>
      <c r="L332" s="10"/>
      <c r="M332" s="10"/>
      <c r="N332" s="105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5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</row>
    <row r="333" spans="1:59">
      <c r="A333" s="10"/>
      <c r="B333" s="38"/>
      <c r="C333" s="10"/>
      <c r="D333" s="10"/>
      <c r="E333" s="105"/>
      <c r="F333" s="114"/>
      <c r="G333" s="105"/>
      <c r="H333" s="105"/>
      <c r="I333" s="10"/>
      <c r="J333" s="10"/>
      <c r="K333" s="10"/>
      <c r="L333" s="10"/>
      <c r="M333" s="10"/>
      <c r="N333" s="105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5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</row>
    <row r="334" spans="1:59">
      <c r="A334" s="10"/>
      <c r="B334" s="38"/>
      <c r="C334" s="10"/>
      <c r="D334" s="10"/>
      <c r="E334" s="105"/>
      <c r="F334" s="114"/>
      <c r="G334" s="105"/>
      <c r="H334" s="105"/>
      <c r="I334" s="10"/>
      <c r="J334" s="10"/>
      <c r="K334" s="10"/>
      <c r="L334" s="10"/>
      <c r="M334" s="10"/>
      <c r="N334" s="105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5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</row>
    <row r="335" spans="1:59">
      <c r="A335" s="10"/>
      <c r="B335" s="38"/>
      <c r="C335" s="10"/>
      <c r="D335" s="10"/>
      <c r="E335" s="117"/>
      <c r="F335" s="100"/>
      <c r="G335" s="99"/>
      <c r="H335" s="110"/>
      <c r="I335" s="10"/>
      <c r="J335" s="10"/>
      <c r="K335" s="10"/>
      <c r="L335" s="10"/>
      <c r="M335" s="10"/>
      <c r="N335" s="105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</row>
    <row r="336" spans="1:59">
      <c r="A336" s="10"/>
      <c r="B336" s="38"/>
      <c r="C336" s="10"/>
      <c r="D336" s="10"/>
      <c r="E336" s="116"/>
      <c r="F336" s="100"/>
      <c r="G336" s="99"/>
      <c r="H336" s="110"/>
      <c r="I336" s="10"/>
      <c r="J336" s="10"/>
      <c r="K336" s="10"/>
      <c r="L336" s="10"/>
      <c r="M336" s="10"/>
      <c r="N336" s="105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</row>
    <row r="337" spans="1:59">
      <c r="A337" s="10"/>
      <c r="B337" s="38"/>
      <c r="C337" s="10"/>
      <c r="D337" s="10"/>
      <c r="E337" s="116"/>
      <c r="F337" s="100"/>
      <c r="G337" s="99"/>
      <c r="H337" s="110"/>
      <c r="I337" s="10"/>
      <c r="J337" s="10"/>
      <c r="K337" s="10"/>
      <c r="L337" s="10"/>
      <c r="M337" s="10"/>
      <c r="N337" s="105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</row>
    <row r="338" spans="1:59">
      <c r="A338" s="10"/>
      <c r="B338" s="38"/>
      <c r="C338" s="10"/>
      <c r="D338" s="10"/>
      <c r="E338" s="105"/>
      <c r="F338" s="114"/>
      <c r="G338" s="105"/>
      <c r="H338" s="110"/>
      <c r="I338" s="10"/>
      <c r="J338" s="10"/>
      <c r="K338" s="10"/>
      <c r="L338" s="10"/>
      <c r="M338" s="10"/>
      <c r="N338" s="105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</row>
    <row r="339" spans="1:59">
      <c r="A339" s="10"/>
      <c r="B339" s="38"/>
      <c r="C339" s="10"/>
      <c r="D339" s="10"/>
      <c r="E339" s="105"/>
      <c r="F339" s="114"/>
      <c r="G339" s="105"/>
      <c r="H339" s="105"/>
      <c r="I339" s="10"/>
      <c r="J339" s="10"/>
      <c r="K339" s="10"/>
      <c r="L339" s="10"/>
      <c r="M339" s="10"/>
      <c r="N339" s="105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</row>
    <row r="340" spans="1:59">
      <c r="A340" s="10"/>
      <c r="B340" s="38"/>
      <c r="C340" s="10"/>
      <c r="D340" s="10"/>
      <c r="E340" s="164"/>
      <c r="F340" s="114"/>
      <c r="G340" s="105"/>
      <c r="H340" s="105"/>
      <c r="I340" s="10"/>
      <c r="J340" s="10"/>
      <c r="K340" s="10"/>
      <c r="L340" s="10"/>
      <c r="M340" s="10"/>
      <c r="N340" s="105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</row>
    <row r="341" spans="1:59">
      <c r="A341" s="10"/>
      <c r="B341" s="38"/>
      <c r="C341" s="10"/>
      <c r="D341" s="10"/>
      <c r="E341" s="105"/>
      <c r="F341" s="114"/>
      <c r="G341" s="105"/>
      <c r="H341" s="105"/>
      <c r="I341" s="10"/>
      <c r="J341" s="10"/>
      <c r="K341" s="10"/>
      <c r="L341" s="10"/>
      <c r="M341" s="10"/>
      <c r="N341" s="105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</row>
    <row r="342" spans="1:59">
      <c r="A342" s="10"/>
      <c r="B342" s="38"/>
      <c r="C342" s="10"/>
      <c r="D342" s="10"/>
      <c r="E342" s="105"/>
      <c r="F342" s="114"/>
      <c r="G342" s="105"/>
      <c r="H342" s="105"/>
      <c r="I342" s="10"/>
      <c r="J342" s="10"/>
      <c r="K342" s="10"/>
      <c r="L342" s="10"/>
      <c r="M342" s="10"/>
      <c r="N342" s="105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</row>
    <row r="343" spans="1:59">
      <c r="A343" s="10"/>
      <c r="B343" s="38"/>
      <c r="C343" s="10"/>
      <c r="D343" s="10"/>
      <c r="E343" s="105"/>
      <c r="F343" s="114"/>
      <c r="G343" s="105"/>
      <c r="H343" s="105"/>
      <c r="I343" s="10"/>
      <c r="J343" s="10"/>
      <c r="K343" s="10"/>
      <c r="L343" s="10"/>
      <c r="M343" s="10"/>
      <c r="N343" s="105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</row>
    <row r="344" spans="1:59">
      <c r="E344" s="105"/>
      <c r="F344" s="114"/>
      <c r="G344" s="105"/>
      <c r="H344" s="105"/>
      <c r="I344" s="10"/>
      <c r="J344" s="10"/>
      <c r="K344" s="10"/>
      <c r="L344" s="10"/>
      <c r="M344" s="10"/>
      <c r="N344" s="105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</row>
    <row r="345" spans="1:59">
      <c r="E345" s="105"/>
      <c r="F345" s="114"/>
      <c r="G345" s="105"/>
      <c r="H345" s="105"/>
      <c r="I345" s="10"/>
      <c r="J345" s="10"/>
      <c r="K345" s="10"/>
      <c r="L345" s="10"/>
      <c r="M345" s="10"/>
      <c r="N345" s="105"/>
      <c r="O345" s="105"/>
      <c r="P345" s="105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</row>
    <row r="346" spans="1:59">
      <c r="E346" s="105"/>
      <c r="F346" s="114"/>
      <c r="G346" s="105"/>
      <c r="H346" s="105"/>
      <c r="I346" s="10"/>
      <c r="J346" s="10"/>
      <c r="K346" s="10"/>
      <c r="L346" s="10"/>
      <c r="M346" s="10"/>
      <c r="N346" s="105"/>
      <c r="O346" s="105"/>
      <c r="P346" s="105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</row>
    <row r="347" spans="1:59">
      <c r="E347" s="105"/>
      <c r="F347" s="114"/>
      <c r="G347" s="105"/>
      <c r="H347" s="105"/>
      <c r="I347" s="10"/>
      <c r="J347" s="10"/>
      <c r="K347" s="10"/>
      <c r="L347" s="10"/>
      <c r="M347" s="10"/>
      <c r="N347" s="105"/>
      <c r="O347" s="105"/>
      <c r="P347" s="105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</row>
    <row r="348" spans="1:59">
      <c r="E348" s="105"/>
      <c r="F348" s="114"/>
      <c r="G348" s="105"/>
      <c r="H348" s="105"/>
      <c r="I348" s="10"/>
      <c r="J348" s="10"/>
      <c r="K348" s="10"/>
      <c r="L348" s="10"/>
      <c r="M348" s="10"/>
      <c r="N348" s="105"/>
      <c r="O348" s="105"/>
      <c r="P348" s="105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</row>
    <row r="349" spans="1:59">
      <c r="E349" s="105"/>
      <c r="F349" s="114"/>
      <c r="G349" s="105"/>
      <c r="H349" s="105"/>
      <c r="I349" s="10"/>
      <c r="J349" s="10"/>
      <c r="K349" s="10"/>
      <c r="L349" s="10"/>
      <c r="M349" s="10"/>
      <c r="N349" s="105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</row>
    <row r="350" spans="1:59">
      <c r="E350" s="105"/>
      <c r="F350" s="114"/>
      <c r="G350" s="105"/>
      <c r="H350" s="105"/>
      <c r="I350" s="10"/>
      <c r="J350" s="10"/>
      <c r="K350" s="10"/>
      <c r="L350" s="10"/>
      <c r="M350" s="10"/>
      <c r="N350" s="105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</row>
    <row r="351" spans="1:59">
      <c r="E351" s="105"/>
      <c r="F351" s="114"/>
      <c r="G351" s="105"/>
      <c r="H351" s="105"/>
      <c r="I351" s="10"/>
      <c r="J351" s="10"/>
      <c r="K351" s="10"/>
      <c r="L351" s="10"/>
      <c r="M351" s="10"/>
      <c r="N351" s="105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</row>
    <row r="352" spans="1:59">
      <c r="F352" s="70"/>
      <c r="H352" s="90"/>
      <c r="I352" s="10"/>
      <c r="J352" s="10"/>
      <c r="K352" s="10"/>
      <c r="L352" s="10"/>
      <c r="M352" s="10"/>
      <c r="N352" s="105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</row>
    <row r="353" spans="6:59">
      <c r="F353" s="70"/>
      <c r="H353" s="90"/>
      <c r="I353" s="10"/>
      <c r="J353" s="10"/>
      <c r="K353" s="10"/>
      <c r="L353" s="10"/>
      <c r="M353" s="10"/>
      <c r="N353" s="105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</row>
    <row r="354" spans="6:59">
      <c r="F354" s="70"/>
      <c r="H354" s="90"/>
      <c r="I354" s="10"/>
      <c r="J354" s="10"/>
      <c r="K354" s="10"/>
      <c r="L354" s="10"/>
      <c r="M354" s="10"/>
      <c r="N354" s="105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</row>
    <row r="355" spans="6:59">
      <c r="F355" s="70"/>
      <c r="H355" s="90"/>
      <c r="I355" s="10"/>
      <c r="J355" s="10"/>
      <c r="K355" s="10"/>
      <c r="L355" s="10"/>
      <c r="M355" s="10"/>
      <c r="N355" s="105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</row>
    <row r="356" spans="6:59">
      <c r="F356" s="70"/>
      <c r="H356" s="90"/>
      <c r="I356" s="10"/>
      <c r="J356" s="10"/>
      <c r="K356" s="10"/>
      <c r="L356" s="10"/>
      <c r="M356" s="10"/>
      <c r="N356" s="105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</row>
    <row r="357" spans="6:59">
      <c r="F357" s="70"/>
      <c r="H357" s="90"/>
      <c r="I357" s="10"/>
      <c r="J357" s="10"/>
      <c r="K357" s="10"/>
      <c r="L357" s="10"/>
      <c r="M357" s="10"/>
      <c r="N357" s="105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</row>
    <row r="358" spans="6:59">
      <c r="F358" s="70"/>
      <c r="H358" s="90"/>
      <c r="I358" s="10"/>
      <c r="J358" s="10"/>
      <c r="K358" s="10"/>
      <c r="L358" s="10"/>
      <c r="M358" s="10"/>
      <c r="N358" s="105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</row>
    <row r="359" spans="6:59">
      <c r="F359" s="70"/>
      <c r="H359" s="90"/>
      <c r="I359" s="10"/>
      <c r="J359" s="10"/>
      <c r="K359" s="10"/>
      <c r="L359" s="10"/>
      <c r="M359" s="10"/>
      <c r="N359" s="105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</row>
    <row r="360" spans="6:59">
      <c r="F360" s="70"/>
      <c r="H360" s="90"/>
      <c r="I360" s="10"/>
      <c r="J360" s="10"/>
      <c r="K360" s="10"/>
      <c r="L360" s="10"/>
      <c r="M360" s="10"/>
      <c r="N360" s="105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</row>
    <row r="361" spans="6:59">
      <c r="F361" s="70"/>
      <c r="H361" s="90"/>
      <c r="I361" s="10"/>
      <c r="J361" s="10"/>
      <c r="K361" s="10"/>
      <c r="L361" s="10"/>
      <c r="M361" s="10"/>
      <c r="N361" s="105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</row>
    <row r="362" spans="6:59">
      <c r="F362" s="70"/>
      <c r="H362" s="90"/>
      <c r="I362" s="10"/>
      <c r="J362" s="10"/>
      <c r="K362" s="10"/>
      <c r="L362" s="10"/>
      <c r="M362" s="10"/>
      <c r="N362" s="105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</row>
    <row r="363" spans="6:59">
      <c r="F363" s="70"/>
      <c r="H363" s="90"/>
      <c r="I363" s="10"/>
      <c r="J363" s="10"/>
      <c r="K363" s="10"/>
      <c r="L363" s="10"/>
      <c r="M363" s="10"/>
      <c r="N363" s="105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</row>
    <row r="364" spans="6:59">
      <c r="F364" s="70"/>
      <c r="H364" s="90"/>
      <c r="I364" s="10"/>
      <c r="J364" s="10"/>
      <c r="K364" s="10"/>
      <c r="L364" s="10"/>
      <c r="M364" s="10"/>
      <c r="N364" s="105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</row>
    <row r="365" spans="6:59">
      <c r="F365" s="70"/>
      <c r="H365" s="90"/>
      <c r="I365" s="10"/>
      <c r="J365" s="10"/>
      <c r="K365" s="10"/>
      <c r="L365" s="10"/>
      <c r="M365" s="10"/>
      <c r="N365" s="105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</row>
    <row r="366" spans="6:59">
      <c r="F366" s="70"/>
      <c r="H366" s="90"/>
      <c r="I366" s="10"/>
      <c r="J366" s="10"/>
      <c r="K366" s="10"/>
      <c r="L366" s="10"/>
      <c r="M366" s="10"/>
      <c r="N366" s="105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</row>
    <row r="367" spans="6:59">
      <c r="F367" s="70"/>
      <c r="H367" s="90"/>
      <c r="I367" s="10"/>
      <c r="J367" s="10"/>
      <c r="K367" s="10"/>
      <c r="L367" s="10"/>
      <c r="M367" s="10"/>
      <c r="N367" s="105"/>
      <c r="O367" s="10"/>
      <c r="P367" s="10"/>
      <c r="Q367" s="10"/>
      <c r="R367" s="38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</row>
    <row r="368" spans="6:59">
      <c r="F368" s="70"/>
      <c r="H368" s="90"/>
      <c r="I368" s="10"/>
      <c r="J368" s="10"/>
      <c r="K368" s="10"/>
      <c r="L368" s="10"/>
      <c r="M368" s="10"/>
      <c r="N368" s="105"/>
      <c r="O368" s="10"/>
      <c r="P368" s="10"/>
      <c r="Q368" s="10"/>
      <c r="R368" s="38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</row>
    <row r="369" spans="5:59">
      <c r="F369" s="70"/>
      <c r="H369" s="90"/>
      <c r="I369" s="10"/>
      <c r="J369" s="10"/>
      <c r="K369" s="10"/>
      <c r="L369" s="10"/>
      <c r="M369" s="10"/>
      <c r="N369" s="105"/>
      <c r="O369" s="10"/>
      <c r="P369" s="10"/>
      <c r="Q369" s="10"/>
      <c r="R369" s="38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</row>
    <row r="370" spans="5:59">
      <c r="F370" s="70"/>
      <c r="H370" s="90"/>
      <c r="I370" s="10"/>
      <c r="J370" s="10"/>
      <c r="K370" s="10"/>
      <c r="L370" s="10"/>
      <c r="M370" s="10"/>
      <c r="N370" s="105"/>
      <c r="O370" s="10"/>
      <c r="P370" s="10"/>
      <c r="Q370" s="10"/>
      <c r="R370" s="38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</row>
    <row r="371" spans="5:59">
      <c r="F371" s="70"/>
      <c r="H371" s="90"/>
      <c r="I371" s="10"/>
      <c r="J371" s="10"/>
      <c r="K371" s="10"/>
      <c r="L371" s="10"/>
      <c r="M371" s="10"/>
      <c r="N371" s="105"/>
      <c r="O371" s="10"/>
      <c r="P371" s="10"/>
      <c r="Q371" s="33"/>
      <c r="R371" s="7"/>
      <c r="S371" s="97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</row>
    <row r="372" spans="5:59">
      <c r="E372" s="105"/>
      <c r="F372" s="114"/>
      <c r="G372" s="105"/>
      <c r="H372" s="105"/>
      <c r="I372" s="10"/>
      <c r="J372" s="10"/>
      <c r="K372" s="10"/>
      <c r="L372" s="10"/>
      <c r="M372" s="10"/>
      <c r="N372" s="105"/>
      <c r="O372" s="10"/>
      <c r="P372" s="10"/>
      <c r="Q372" s="10"/>
      <c r="R372" s="349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</row>
    <row r="373" spans="5:59">
      <c r="E373" s="105"/>
      <c r="F373" s="114"/>
      <c r="G373" s="105"/>
      <c r="H373" s="105"/>
      <c r="I373" s="10"/>
      <c r="J373" s="10"/>
      <c r="K373" s="10"/>
      <c r="L373" s="10"/>
      <c r="M373" s="10"/>
      <c r="N373" s="105"/>
      <c r="O373" s="10"/>
      <c r="P373" s="10"/>
      <c r="Q373" s="10"/>
      <c r="R373" s="38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</row>
    <row r="374" spans="5:59">
      <c r="E374" s="105"/>
      <c r="F374" s="114"/>
      <c r="G374" s="105"/>
      <c r="H374" s="105"/>
      <c r="I374" s="10"/>
      <c r="J374" s="10"/>
      <c r="K374" s="10"/>
      <c r="L374" s="10"/>
      <c r="M374" s="10"/>
      <c r="N374" s="105"/>
      <c r="O374" s="10"/>
      <c r="P374" s="10"/>
      <c r="Q374" s="10"/>
      <c r="R374" s="38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</row>
    <row r="375" spans="5:59">
      <c r="E375" s="105"/>
      <c r="F375" s="114"/>
      <c r="G375" s="105"/>
      <c r="H375" s="105"/>
      <c r="I375" s="10"/>
      <c r="J375" s="10"/>
      <c r="K375" s="10"/>
      <c r="L375" s="10"/>
      <c r="M375" s="10"/>
      <c r="N375" s="105"/>
      <c r="O375" s="10"/>
      <c r="P375" s="10"/>
      <c r="Q375" s="10"/>
      <c r="R375" s="38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</row>
    <row r="376" spans="5:59">
      <c r="F376" s="70"/>
      <c r="H376" s="90"/>
      <c r="I376" s="10"/>
      <c r="J376" s="10"/>
      <c r="K376" s="10"/>
      <c r="L376" s="10"/>
      <c r="M376" s="10"/>
      <c r="N376" s="105"/>
      <c r="O376" s="10"/>
      <c r="P376" s="10"/>
      <c r="Q376" s="10"/>
      <c r="R376" s="38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</row>
    <row r="377" spans="5:59">
      <c r="F377" s="70"/>
      <c r="H377" s="90"/>
      <c r="I377" s="10"/>
      <c r="J377" s="10"/>
      <c r="K377" s="10"/>
      <c r="L377" s="10"/>
      <c r="M377" s="10"/>
      <c r="N377" s="105"/>
      <c r="O377" s="10"/>
      <c r="P377" s="10"/>
      <c r="Q377" s="10"/>
      <c r="R377" s="38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</row>
    <row r="378" spans="5:59">
      <c r="F378" s="70"/>
      <c r="H378" s="90"/>
      <c r="I378" s="10"/>
      <c r="J378" s="10"/>
      <c r="K378" s="10"/>
      <c r="L378" s="10"/>
      <c r="M378" s="10"/>
      <c r="N378" s="105"/>
      <c r="O378" s="10"/>
      <c r="P378" s="10"/>
      <c r="Q378" s="10"/>
      <c r="R378" s="38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</row>
    <row r="379" spans="5:59">
      <c r="F379" s="70"/>
      <c r="H379" s="90"/>
      <c r="N379" s="105"/>
      <c r="O379" s="10"/>
      <c r="P379" s="10"/>
      <c r="Q379" s="10"/>
      <c r="R379" s="38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</row>
    <row r="380" spans="5:59">
      <c r="F380" s="70"/>
      <c r="H380" s="90"/>
      <c r="N380" s="105"/>
      <c r="O380" s="10"/>
      <c r="P380" s="10"/>
      <c r="Q380" s="10"/>
      <c r="R380" s="38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</row>
    <row r="381" spans="5:59">
      <c r="F381" s="70"/>
      <c r="H381" s="90"/>
      <c r="N381" s="105"/>
      <c r="O381" s="10"/>
      <c r="P381" s="10"/>
      <c r="Q381" s="10"/>
      <c r="R381" s="38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</row>
    <row r="382" spans="5:59">
      <c r="F382" s="70"/>
      <c r="H382" s="90"/>
      <c r="N382" s="105"/>
      <c r="O382" s="10"/>
      <c r="P382" s="10"/>
      <c r="Q382" s="10"/>
      <c r="R382" s="38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</row>
    <row r="383" spans="5:59">
      <c r="F383" s="70"/>
      <c r="H383" s="90"/>
      <c r="N383" s="105"/>
      <c r="O383" s="10"/>
      <c r="P383" s="10"/>
      <c r="Q383" s="10"/>
      <c r="R383" s="38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</row>
    <row r="384" spans="5:59">
      <c r="F384" s="70"/>
      <c r="H384" s="90"/>
      <c r="N384" s="105"/>
      <c r="O384" s="10"/>
      <c r="P384" s="10"/>
      <c r="Q384" s="10"/>
      <c r="R384" s="38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</row>
    <row r="385" spans="6:59">
      <c r="F385" s="70"/>
      <c r="H385" s="90"/>
      <c r="N385" s="105"/>
      <c r="O385" s="10"/>
      <c r="P385" s="10"/>
      <c r="Q385" s="10"/>
      <c r="R385" s="38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</row>
    <row r="386" spans="6:59">
      <c r="F386" s="70"/>
      <c r="H386" s="90"/>
      <c r="N386" s="105"/>
      <c r="O386" s="10"/>
      <c r="P386" s="10"/>
      <c r="Q386" s="10"/>
      <c r="R386" s="38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</row>
    <row r="387" spans="6:59">
      <c r="F387" s="70"/>
      <c r="H387" s="90"/>
      <c r="N387" s="105"/>
      <c r="O387" s="10"/>
      <c r="P387" s="10"/>
      <c r="Q387" s="10"/>
      <c r="R387" s="38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</row>
    <row r="388" spans="6:59">
      <c r="F388" s="70"/>
      <c r="H388" s="90"/>
      <c r="N388" s="105"/>
      <c r="O388" s="10"/>
      <c r="P388" s="10"/>
      <c r="Q388" s="10"/>
      <c r="R388" s="38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</row>
    <row r="389" spans="6:59">
      <c r="F389" s="70"/>
      <c r="H389" s="90"/>
      <c r="N389" s="105"/>
      <c r="O389" s="10"/>
      <c r="P389" s="10"/>
      <c r="Q389" s="10"/>
      <c r="R389" s="38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</row>
    <row r="390" spans="6:59">
      <c r="F390" s="70"/>
      <c r="H390" s="90"/>
      <c r="N390" s="90"/>
      <c r="O390" s="10"/>
      <c r="P390" s="10"/>
      <c r="Q390" s="105"/>
      <c r="R390" s="114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</row>
    <row r="391" spans="6:59">
      <c r="F391" s="70"/>
      <c r="H391" s="90"/>
      <c r="N391" s="90"/>
      <c r="O391" s="10"/>
      <c r="P391" s="10"/>
      <c r="Q391" s="121"/>
      <c r="R391" s="114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</row>
    <row r="392" spans="6:59">
      <c r="F392" s="70"/>
      <c r="H392" s="90"/>
      <c r="N392" s="90"/>
      <c r="O392" s="10"/>
      <c r="P392" s="10"/>
      <c r="Q392" s="115"/>
      <c r="R392" s="114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</row>
    <row r="393" spans="6:59">
      <c r="F393" s="70"/>
      <c r="H393" s="90"/>
      <c r="N393" s="90"/>
      <c r="O393" s="10"/>
      <c r="P393" s="10"/>
      <c r="Q393" s="115"/>
      <c r="R393" s="10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</row>
    <row r="394" spans="6:59">
      <c r="F394" s="70"/>
      <c r="H394" s="90"/>
      <c r="N394" s="90"/>
      <c r="O394" s="10"/>
      <c r="P394" s="10"/>
      <c r="Q394" s="162"/>
      <c r="R394" s="128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</row>
    <row r="395" spans="6:59">
      <c r="F395" s="70"/>
      <c r="H395" s="90"/>
      <c r="N395" s="90"/>
      <c r="O395" s="10"/>
      <c r="P395" s="10"/>
      <c r="Q395" s="105"/>
      <c r="R395" s="187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</row>
    <row r="396" spans="6:59">
      <c r="F396" s="70"/>
      <c r="H396" s="90"/>
      <c r="N396" s="90"/>
      <c r="O396" s="10"/>
      <c r="P396" s="10"/>
      <c r="Q396" s="126"/>
      <c r="R396" s="113"/>
      <c r="S396" s="113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</row>
    <row r="397" spans="6:59">
      <c r="F397" s="70"/>
      <c r="H397" s="90"/>
      <c r="N397" s="90"/>
      <c r="O397" s="10"/>
      <c r="P397" s="10"/>
      <c r="Q397" s="115"/>
      <c r="R397" s="100"/>
      <c r="S397" s="99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</row>
    <row r="398" spans="6:59">
      <c r="F398" s="70"/>
      <c r="H398" s="90"/>
      <c r="N398" s="90"/>
      <c r="O398" s="10"/>
      <c r="P398" s="10"/>
      <c r="Q398" s="115"/>
      <c r="R398" s="100"/>
      <c r="S398" s="99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</row>
    <row r="399" spans="6:59">
      <c r="F399" s="70"/>
      <c r="H399" s="90"/>
      <c r="N399" s="90"/>
      <c r="O399" s="10"/>
      <c r="P399" s="10"/>
      <c r="Q399" s="116"/>
      <c r="R399" s="100"/>
      <c r="S399" s="99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</row>
    <row r="400" spans="6:59">
      <c r="F400" s="70"/>
      <c r="H400" s="90"/>
      <c r="N400" s="90"/>
      <c r="O400" s="10"/>
      <c r="P400" s="10"/>
      <c r="Q400" s="116"/>
      <c r="R400" s="100"/>
      <c r="S400" s="99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</row>
    <row r="401" spans="5:59">
      <c r="F401" s="70"/>
      <c r="H401" s="90"/>
      <c r="N401" s="90"/>
      <c r="O401" s="10"/>
      <c r="P401" s="10"/>
      <c r="Q401" s="105"/>
      <c r="R401" s="114"/>
      <c r="S401" s="105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</row>
    <row r="402" spans="5:59">
      <c r="F402" s="70"/>
      <c r="H402" s="90"/>
      <c r="N402" s="90"/>
      <c r="O402" s="10"/>
      <c r="P402" s="10"/>
      <c r="Q402" s="105"/>
      <c r="R402" s="187"/>
      <c r="S402" s="105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</row>
    <row r="403" spans="5:59">
      <c r="F403" s="70"/>
      <c r="H403" s="90"/>
      <c r="N403" s="90"/>
      <c r="O403" s="10"/>
      <c r="P403" s="10"/>
      <c r="Q403" s="115"/>
      <c r="R403" s="100"/>
      <c r="S403" s="96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</row>
    <row r="404" spans="5:59">
      <c r="F404" s="70"/>
      <c r="H404" s="90"/>
      <c r="N404" s="90"/>
      <c r="O404" s="10"/>
      <c r="P404" s="10"/>
      <c r="Q404" s="186"/>
      <c r="R404" s="104"/>
      <c r="S404" s="96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</row>
    <row r="405" spans="5:59">
      <c r="F405" s="70"/>
      <c r="H405" s="90"/>
      <c r="N405" s="90"/>
      <c r="O405" s="10"/>
      <c r="P405" s="10"/>
      <c r="Q405" s="119"/>
      <c r="R405" s="100"/>
      <c r="S405" s="97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</row>
    <row r="406" spans="5:59">
      <c r="F406" s="70"/>
      <c r="H406" s="90"/>
      <c r="N406" s="90"/>
      <c r="O406" s="10"/>
      <c r="P406" s="10"/>
      <c r="Q406" s="105"/>
      <c r="R406" s="114"/>
      <c r="S406" s="105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</row>
    <row r="407" spans="5:59">
      <c r="F407" s="70"/>
      <c r="H407" s="90"/>
      <c r="N407" s="90"/>
      <c r="O407" s="10"/>
      <c r="P407" s="10"/>
      <c r="Q407" s="105"/>
      <c r="R407" s="114"/>
      <c r="S407" s="105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</row>
    <row r="408" spans="5:59">
      <c r="E408" s="105"/>
      <c r="F408" s="114"/>
      <c r="G408" s="105"/>
      <c r="H408" s="105"/>
      <c r="N408" s="90"/>
      <c r="O408" s="10"/>
      <c r="P408" s="10"/>
      <c r="Q408" s="105"/>
      <c r="R408" s="114"/>
      <c r="S408" s="105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</row>
    <row r="409" spans="5:59">
      <c r="E409" s="105"/>
      <c r="F409" s="114"/>
      <c r="G409" s="105"/>
      <c r="H409" s="105"/>
      <c r="N409" s="90"/>
      <c r="O409" s="10"/>
      <c r="P409" s="10"/>
      <c r="Q409" s="105"/>
      <c r="R409" s="215"/>
      <c r="S409" s="105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</row>
    <row r="410" spans="5:59">
      <c r="E410" s="105"/>
      <c r="F410" s="114"/>
      <c r="G410" s="105"/>
      <c r="H410" s="105"/>
      <c r="N410" s="90"/>
      <c r="O410" s="10"/>
      <c r="P410" s="10"/>
      <c r="Q410" s="105"/>
      <c r="R410" s="114"/>
      <c r="S410" s="105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</row>
    <row r="411" spans="5:59">
      <c r="E411" s="105"/>
      <c r="F411" s="114"/>
      <c r="G411" s="105"/>
      <c r="H411" s="105"/>
      <c r="N411" s="90"/>
      <c r="O411" s="10"/>
      <c r="P411" s="10"/>
      <c r="Q411" s="164"/>
      <c r="R411" s="114"/>
      <c r="S411" s="105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</row>
    <row r="412" spans="5:59">
      <c r="E412" s="99"/>
      <c r="F412" s="149"/>
      <c r="G412" s="103"/>
      <c r="H412" s="309"/>
      <c r="N412" s="90"/>
      <c r="O412" s="10"/>
      <c r="P412" s="10"/>
      <c r="Q412" s="115"/>
      <c r="R412" s="114"/>
      <c r="S412" s="99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</row>
    <row r="413" spans="5:59">
      <c r="E413" s="99"/>
      <c r="F413" s="149"/>
      <c r="G413" s="100"/>
      <c r="H413" s="99"/>
      <c r="N413" s="90"/>
      <c r="O413" s="10"/>
      <c r="P413" s="10"/>
      <c r="Q413" s="115"/>
      <c r="R413" s="100"/>
      <c r="S413" s="99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</row>
    <row r="414" spans="5:59">
      <c r="E414" s="99"/>
      <c r="F414" s="149"/>
      <c r="G414" s="103"/>
      <c r="H414" s="104"/>
      <c r="N414" s="9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</row>
    <row r="415" spans="5:59">
      <c r="E415" s="99"/>
      <c r="F415" s="149"/>
      <c r="G415" s="106"/>
      <c r="H415" s="107"/>
      <c r="N415" s="9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</row>
    <row r="416" spans="5:59">
      <c r="E416" s="107"/>
      <c r="F416" s="147"/>
      <c r="G416" s="128"/>
      <c r="H416" s="105"/>
      <c r="N416" s="9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</row>
    <row r="417" spans="5:59">
      <c r="E417" s="107"/>
      <c r="F417" s="147"/>
      <c r="G417" s="167"/>
      <c r="H417" s="210"/>
      <c r="N417" s="9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</row>
    <row r="418" spans="5:59">
      <c r="E418" s="104"/>
      <c r="F418" s="133"/>
      <c r="G418" s="100"/>
      <c r="H418" s="104"/>
      <c r="N418" s="9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</row>
    <row r="419" spans="5:59">
      <c r="E419" s="105"/>
      <c r="F419" s="233"/>
      <c r="G419" s="105"/>
      <c r="H419" s="105"/>
      <c r="N419" s="9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</row>
    <row r="420" spans="5:59">
      <c r="E420" s="99"/>
      <c r="F420" s="149"/>
      <c r="G420" s="105"/>
      <c r="H420" s="105"/>
      <c r="N420" s="9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</row>
    <row r="421" spans="5:59">
      <c r="E421" s="125"/>
      <c r="F421" s="133"/>
      <c r="G421" s="105"/>
      <c r="H421" s="105"/>
      <c r="N421" s="9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</row>
    <row r="422" spans="5:59">
      <c r="E422" s="99"/>
      <c r="F422" s="149"/>
      <c r="G422" s="105"/>
      <c r="H422" s="105"/>
      <c r="N422" s="9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</row>
    <row r="423" spans="5:59">
      <c r="E423" s="104"/>
      <c r="F423" s="133"/>
      <c r="G423" s="105"/>
      <c r="H423" s="105"/>
      <c r="N423" s="9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</row>
    <row r="424" spans="5:59">
      <c r="E424" s="104"/>
      <c r="F424" s="133"/>
      <c r="G424" s="105"/>
      <c r="H424" s="105"/>
      <c r="N424" s="9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</row>
    <row r="425" spans="5:59">
      <c r="E425" s="105"/>
      <c r="F425" s="105"/>
      <c r="G425" s="105"/>
      <c r="H425" s="105"/>
      <c r="N425" s="9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</row>
    <row r="426" spans="5:59">
      <c r="E426" s="113"/>
      <c r="F426" s="146"/>
      <c r="G426" s="100"/>
      <c r="H426" s="220"/>
      <c r="N426" s="9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</row>
    <row r="427" spans="5:59">
      <c r="E427" s="293"/>
      <c r="F427" s="293"/>
      <c r="G427" s="100"/>
      <c r="H427" s="105"/>
      <c r="N427" s="9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</row>
    <row r="428" spans="5:59">
      <c r="E428" s="291"/>
      <c r="F428" s="105"/>
      <c r="G428" s="105"/>
      <c r="H428" s="298"/>
      <c r="N428" s="9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</row>
    <row r="429" spans="5:59">
      <c r="E429" s="105"/>
      <c r="F429" s="105"/>
      <c r="G429" s="105"/>
      <c r="H429" s="105"/>
      <c r="N429" s="9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</row>
    <row r="430" spans="5:59">
      <c r="E430" s="105"/>
      <c r="F430" s="105"/>
      <c r="G430" s="282"/>
      <c r="H430" s="105"/>
      <c r="N430" s="9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</row>
    <row r="431" spans="5:59">
      <c r="E431" s="105"/>
      <c r="F431" s="105"/>
      <c r="G431" s="167"/>
      <c r="H431" s="210"/>
      <c r="N431" s="9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</row>
    <row r="432" spans="5:59">
      <c r="E432" s="105"/>
      <c r="F432" s="105"/>
      <c r="G432" s="100"/>
      <c r="H432" s="220"/>
      <c r="N432" s="9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</row>
    <row r="433" spans="5:59">
      <c r="E433" s="105"/>
      <c r="F433" s="105"/>
      <c r="G433" s="283"/>
      <c r="H433" s="113"/>
      <c r="N433" s="9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</row>
    <row r="434" spans="5:59">
      <c r="E434" s="105"/>
      <c r="F434" s="105"/>
      <c r="G434" s="100"/>
      <c r="H434" s="99"/>
      <c r="N434" s="9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</row>
    <row r="435" spans="5:59">
      <c r="E435" s="105"/>
      <c r="F435" s="105"/>
      <c r="G435" s="106"/>
      <c r="H435" s="109"/>
      <c r="N435" s="9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</row>
    <row r="436" spans="5:59">
      <c r="E436" s="105"/>
      <c r="F436" s="105"/>
      <c r="G436" s="100"/>
      <c r="H436" s="99"/>
      <c r="N436" s="9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</row>
    <row r="437" spans="5:59">
      <c r="E437" s="105"/>
      <c r="F437" s="105"/>
      <c r="G437" s="283"/>
      <c r="H437" s="113"/>
      <c r="N437" s="9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</row>
    <row r="438" spans="5:59">
      <c r="E438" s="105"/>
      <c r="F438" s="105"/>
      <c r="G438" s="105"/>
      <c r="H438" s="105"/>
      <c r="N438" s="9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</row>
    <row r="439" spans="5:59">
      <c r="E439" s="105"/>
      <c r="F439" s="105"/>
      <c r="G439" s="105"/>
      <c r="H439" s="105"/>
      <c r="N439" s="9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</row>
    <row r="440" spans="5:59">
      <c r="E440" s="105"/>
      <c r="F440" s="105"/>
      <c r="G440" s="290"/>
      <c r="H440" s="105"/>
      <c r="N440" s="9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</row>
    <row r="441" spans="5:59">
      <c r="E441" s="105"/>
      <c r="F441" s="105"/>
      <c r="G441" s="167"/>
      <c r="H441" s="210"/>
      <c r="N441" s="9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</row>
    <row r="442" spans="5:59">
      <c r="E442" s="105"/>
      <c r="F442" s="105"/>
      <c r="G442" s="103"/>
      <c r="H442" s="99"/>
      <c r="N442" s="9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</row>
    <row r="443" spans="5:59">
      <c r="E443" s="105"/>
      <c r="F443" s="105"/>
      <c r="G443" s="105"/>
      <c r="H443" s="105"/>
      <c r="N443" s="9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</row>
    <row r="444" spans="5:59">
      <c r="E444" s="105"/>
      <c r="F444" s="105"/>
      <c r="G444" s="105"/>
      <c r="H444" s="105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</row>
    <row r="445" spans="5:59">
      <c r="E445" s="105"/>
      <c r="F445" s="105"/>
      <c r="G445" s="105"/>
      <c r="H445" s="105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</row>
    <row r="446" spans="5:59">
      <c r="E446" s="113"/>
      <c r="F446" s="146"/>
      <c r="G446" s="103"/>
      <c r="H446" s="104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</row>
    <row r="447" spans="5:59">
      <c r="E447" s="113"/>
      <c r="F447" s="146"/>
      <c r="G447" s="103"/>
      <c r="H447" s="104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</row>
    <row r="448" spans="5:59">
      <c r="E448" s="113"/>
      <c r="F448" s="146"/>
      <c r="G448" s="103"/>
      <c r="H448" s="104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</row>
    <row r="449" spans="5:59">
      <c r="E449" s="113"/>
      <c r="F449" s="146"/>
      <c r="G449" s="151"/>
      <c r="H449" s="105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</row>
    <row r="450" spans="5:59">
      <c r="E450" s="293"/>
      <c r="F450" s="105"/>
      <c r="G450" s="105"/>
      <c r="H450" s="105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</row>
    <row r="451" spans="5:59" ht="15.6">
      <c r="E451" s="305"/>
      <c r="F451" s="105"/>
      <c r="G451" s="105"/>
      <c r="H451" s="105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</row>
    <row r="452" spans="5:59">
      <c r="E452" s="105"/>
      <c r="F452" s="105"/>
      <c r="G452" s="105"/>
      <c r="H452" s="105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</row>
    <row r="453" spans="5:59">
      <c r="E453" s="105"/>
      <c r="F453" s="105"/>
      <c r="G453" s="105"/>
      <c r="H453" s="105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</row>
    <row r="454" spans="5:59">
      <c r="E454" s="105"/>
      <c r="F454" s="105"/>
      <c r="G454" s="105"/>
      <c r="H454" s="105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</row>
    <row r="455" spans="5:59">
      <c r="E455" s="105"/>
      <c r="F455" s="105"/>
      <c r="G455" s="105"/>
      <c r="H455" s="105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</row>
    <row r="456" spans="5:59">
      <c r="E456" s="105"/>
      <c r="F456" s="105"/>
      <c r="G456" s="105"/>
      <c r="H456" s="105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</row>
    <row r="457" spans="5:59">
      <c r="E457" s="105"/>
      <c r="F457" s="105"/>
      <c r="G457" s="105"/>
      <c r="H457" s="105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</row>
    <row r="458" spans="5:59">
      <c r="E458" s="105"/>
      <c r="F458" s="105"/>
      <c r="G458" s="105"/>
      <c r="H458" s="105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</row>
    <row r="459" spans="5:59">
      <c r="E459" s="105"/>
      <c r="F459" s="105"/>
      <c r="G459" s="105"/>
      <c r="H459" s="105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</row>
    <row r="460" spans="5:59">
      <c r="E460" s="105"/>
      <c r="F460" s="105"/>
      <c r="G460" s="105"/>
      <c r="H460" s="105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</row>
    <row r="461" spans="5:59">
      <c r="E461" s="105"/>
      <c r="F461" s="105"/>
      <c r="G461" s="105"/>
      <c r="H461" s="105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</row>
    <row r="462" spans="5:59">
      <c r="E462" s="105"/>
      <c r="F462" s="105"/>
      <c r="G462" s="105"/>
      <c r="H462" s="105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</row>
    <row r="463" spans="5:59">
      <c r="H463" s="9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</row>
    <row r="464" spans="5:59">
      <c r="H464" s="9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</row>
    <row r="465" spans="8:59">
      <c r="H465" s="9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</row>
    <row r="466" spans="8:59">
      <c r="H466" s="9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</row>
    <row r="467" spans="8:59">
      <c r="H467" s="9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</row>
    <row r="468" spans="8:59">
      <c r="H468" s="9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</row>
    <row r="469" spans="8:59">
      <c r="H469" s="9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</row>
    <row r="470" spans="8:59">
      <c r="H470" s="9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</row>
    <row r="471" spans="8:59">
      <c r="H471" s="9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</row>
    <row r="472" spans="8:59">
      <c r="H472" s="9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</row>
    <row r="473" spans="8:59">
      <c r="H473" s="9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</row>
    <row r="474" spans="8:59">
      <c r="H474" s="9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</row>
    <row r="475" spans="8:59">
      <c r="H475" s="9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</row>
    <row r="476" spans="8:59">
      <c r="H476" s="9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</row>
    <row r="477" spans="8:59">
      <c r="H477" s="9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</row>
    <row r="478" spans="8:59">
      <c r="H478" s="9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</row>
    <row r="479" spans="8:59">
      <c r="H479" s="9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</row>
    <row r="480" spans="8:59">
      <c r="H480" s="9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</row>
    <row r="481" spans="5:59">
      <c r="H481" s="9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</row>
    <row r="482" spans="5:59">
      <c r="H482" s="9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</row>
    <row r="483" spans="5:59">
      <c r="E483" s="105"/>
      <c r="F483" s="105"/>
      <c r="G483" s="105"/>
      <c r="H483" s="105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</row>
    <row r="484" spans="5:59">
      <c r="E484" s="105"/>
      <c r="F484" s="105"/>
      <c r="G484" s="105"/>
      <c r="H484" s="105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</row>
    <row r="485" spans="5:59">
      <c r="E485" s="105"/>
      <c r="F485" s="105"/>
      <c r="G485" s="105"/>
      <c r="H485" s="105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</row>
    <row r="486" spans="5:59">
      <c r="E486" s="105"/>
      <c r="F486" s="105"/>
      <c r="G486" s="105"/>
      <c r="H486" s="105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</row>
    <row r="487" spans="5:59">
      <c r="H487" s="9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</row>
    <row r="488" spans="5:59">
      <c r="H488" s="9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</row>
    <row r="489" spans="5:59">
      <c r="H489" s="9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</row>
    <row r="490" spans="5:59">
      <c r="H490" s="9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</row>
    <row r="491" spans="5:59">
      <c r="H491" s="9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</row>
    <row r="492" spans="5:59">
      <c r="H492" s="9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</row>
    <row r="493" spans="5:59">
      <c r="H493" s="9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</row>
    <row r="494" spans="5:59">
      <c r="H494" s="9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</row>
    <row r="495" spans="5:59">
      <c r="H495" s="9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</row>
    <row r="496" spans="5:59">
      <c r="H496" s="9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</row>
    <row r="497" spans="8:59">
      <c r="H497" s="9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</row>
    <row r="498" spans="8:59">
      <c r="H498" s="9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</row>
    <row r="499" spans="8:59">
      <c r="H499" s="9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</row>
    <row r="500" spans="8:59">
      <c r="H500" s="9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</row>
    <row r="501" spans="8:59">
      <c r="H501" s="9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</row>
    <row r="502" spans="8:59">
      <c r="H502" s="9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</row>
    <row r="503" spans="8:59">
      <c r="H503" s="9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</row>
    <row r="504" spans="8:59">
      <c r="H504" s="9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</row>
    <row r="505" spans="8:59">
      <c r="H505" s="9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</row>
    <row r="506" spans="8:59">
      <c r="H506" s="9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</row>
    <row r="507" spans="8:59">
      <c r="H507" s="9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</row>
    <row r="508" spans="8:59">
      <c r="H508" s="9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</row>
    <row r="509" spans="8:59">
      <c r="H509" s="9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</row>
    <row r="510" spans="8:59">
      <c r="H510" s="9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</row>
    <row r="511" spans="8:59">
      <c r="H511" s="9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</row>
    <row r="512" spans="8:59">
      <c r="H512" s="9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</row>
    <row r="513" spans="1:59">
      <c r="H513" s="9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</row>
    <row r="514" spans="1:59">
      <c r="H514" s="9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</row>
    <row r="515" spans="1:59">
      <c r="H515" s="9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</row>
    <row r="516" spans="1:59">
      <c r="H516" s="9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</row>
    <row r="517" spans="1:59">
      <c r="H517" s="9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</row>
    <row r="518" spans="1:59">
      <c r="H518" s="9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</row>
    <row r="519" spans="1:59">
      <c r="E519" s="105"/>
      <c r="F519" s="105"/>
      <c r="G519" s="105"/>
      <c r="H519" s="105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</row>
    <row r="520" spans="1:59">
      <c r="E520" s="105"/>
      <c r="F520" s="105"/>
      <c r="G520" s="105"/>
      <c r="H520" s="105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</row>
    <row r="521" spans="1:59">
      <c r="E521" s="105"/>
      <c r="F521" s="105"/>
      <c r="G521" s="105"/>
      <c r="H521" s="105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</row>
    <row r="522" spans="1:59">
      <c r="E522" s="105"/>
      <c r="F522" s="105"/>
      <c r="G522" s="105"/>
      <c r="H522" s="105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</row>
    <row r="523" spans="1:59">
      <c r="A523" s="105"/>
      <c r="B523" s="114"/>
      <c r="C523" s="105"/>
      <c r="D523" s="105"/>
      <c r="E523" s="105"/>
      <c r="F523" s="105"/>
      <c r="G523" s="105"/>
      <c r="H523" s="105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</row>
    <row r="524" spans="1:59">
      <c r="A524" s="105"/>
      <c r="B524" s="114"/>
      <c r="C524" s="105"/>
      <c r="D524" s="105"/>
      <c r="E524" s="105"/>
      <c r="F524" s="105"/>
      <c r="G524" s="105"/>
      <c r="H524" s="105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</row>
    <row r="525" spans="1:59">
      <c r="H525" s="9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</row>
    <row r="526" spans="1:59">
      <c r="H526" s="9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</row>
    <row r="527" spans="1:59">
      <c r="H527" s="9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</row>
    <row r="528" spans="1:59">
      <c r="H528" s="9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</row>
    <row r="529" spans="8:59">
      <c r="H529" s="9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</row>
    <row r="530" spans="8:59">
      <c r="H530" s="9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</row>
    <row r="531" spans="8:59">
      <c r="H531" s="9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</row>
    <row r="532" spans="8:59">
      <c r="H532" s="9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</row>
    <row r="533" spans="8:59">
      <c r="H533" s="9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</row>
    <row r="534" spans="8:59">
      <c r="H534" s="9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</row>
    <row r="535" spans="8:59">
      <c r="H535" s="9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</row>
    <row r="536" spans="8:59">
      <c r="H536" s="9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</row>
    <row r="537" spans="8:59">
      <c r="H537" s="9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</row>
    <row r="538" spans="8:59">
      <c r="H538" s="9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</row>
    <row r="539" spans="8:59">
      <c r="H539" s="9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</row>
    <row r="540" spans="8:59">
      <c r="H540" s="9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</row>
    <row r="541" spans="8:59">
      <c r="H541" s="9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</row>
    <row r="542" spans="8:59">
      <c r="H542" s="9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</row>
    <row r="543" spans="8:59">
      <c r="H543" s="9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</row>
    <row r="544" spans="8:59">
      <c r="H544" s="9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</row>
    <row r="545" spans="8:59">
      <c r="H545" s="9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</row>
    <row r="546" spans="8:59">
      <c r="H546" s="9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</row>
    <row r="547" spans="8:59">
      <c r="H547" s="9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</row>
    <row r="548" spans="8:59">
      <c r="H548" s="9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</row>
    <row r="549" spans="8:59">
      <c r="H549" s="9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</row>
    <row r="550" spans="8:59">
      <c r="H550" s="9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</row>
    <row r="551" spans="8:59">
      <c r="H551" s="9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</row>
    <row r="552" spans="8:59">
      <c r="H552" s="9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</row>
    <row r="553" spans="8:59">
      <c r="H553" s="9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</row>
    <row r="554" spans="8:59">
      <c r="H554" s="9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</row>
    <row r="555" spans="8:59">
      <c r="H555" s="9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</row>
    <row r="556" spans="8:59">
      <c r="H556" s="9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</row>
    <row r="557" spans="8:59">
      <c r="H557" s="90"/>
    </row>
    <row r="558" spans="8:59">
      <c r="H558" s="90"/>
    </row>
    <row r="559" spans="8:59">
      <c r="H559" s="90"/>
    </row>
    <row r="560" spans="8:59">
      <c r="H560" s="90"/>
    </row>
    <row r="561" spans="8:8">
      <c r="H561" s="90"/>
    </row>
    <row r="562" spans="8:8">
      <c r="H562" s="90"/>
    </row>
    <row r="563" spans="8:8">
      <c r="H563" s="90"/>
    </row>
    <row r="564" spans="8:8">
      <c r="H564" s="90"/>
    </row>
    <row r="565" spans="8:8">
      <c r="H565" s="90"/>
    </row>
    <row r="566" spans="8:8">
      <c r="H566" s="90"/>
    </row>
    <row r="567" spans="8:8">
      <c r="H567" s="90"/>
    </row>
    <row r="568" spans="8:8">
      <c r="H568" s="90"/>
    </row>
    <row r="569" spans="8:8">
      <c r="H569" s="90"/>
    </row>
    <row r="570" spans="8:8">
      <c r="H570" s="90"/>
    </row>
    <row r="571" spans="8:8">
      <c r="H571" s="90"/>
    </row>
    <row r="572" spans="8:8">
      <c r="H572" s="90"/>
    </row>
    <row r="573" spans="8:8">
      <c r="H573" s="90"/>
    </row>
    <row r="574" spans="8:8">
      <c r="H574" s="90"/>
    </row>
    <row r="575" spans="8:8">
      <c r="H575" s="90"/>
    </row>
    <row r="576" spans="8:8">
      <c r="H576" s="90"/>
    </row>
    <row r="577" spans="8:8">
      <c r="H577" s="90"/>
    </row>
    <row r="578" spans="8:8">
      <c r="H578" s="90"/>
    </row>
    <row r="579" spans="8:8">
      <c r="H579" s="90"/>
    </row>
    <row r="580" spans="8:8">
      <c r="H580" s="90"/>
    </row>
    <row r="581" spans="8:8">
      <c r="H581" s="90"/>
    </row>
    <row r="582" spans="8:8">
      <c r="H582" s="90"/>
    </row>
    <row r="583" spans="8:8">
      <c r="H583" s="90"/>
    </row>
    <row r="584" spans="8:8">
      <c r="H584" s="90"/>
    </row>
    <row r="585" spans="8:8">
      <c r="H585" s="90"/>
    </row>
    <row r="586" spans="8:8">
      <c r="H586" s="90"/>
    </row>
    <row r="587" spans="8:8">
      <c r="H587" s="90"/>
    </row>
    <row r="588" spans="8:8">
      <c r="H588" s="90"/>
    </row>
    <row r="589" spans="8:8">
      <c r="H589" s="90"/>
    </row>
    <row r="590" spans="8:8">
      <c r="H590" s="90"/>
    </row>
    <row r="591" spans="8:8">
      <c r="H591" s="90"/>
    </row>
    <row r="592" spans="8:8">
      <c r="H592" s="90"/>
    </row>
    <row r="593" spans="8:8">
      <c r="H593" s="90"/>
    </row>
    <row r="594" spans="8:8">
      <c r="H594" s="90"/>
    </row>
    <row r="595" spans="8:8">
      <c r="H595" s="90"/>
    </row>
    <row r="596" spans="8:8">
      <c r="H596" s="90"/>
    </row>
    <row r="597" spans="8:8">
      <c r="H597" s="90"/>
    </row>
    <row r="598" spans="8:8">
      <c r="H598" s="90"/>
    </row>
    <row r="599" spans="8:8">
      <c r="H599" s="90"/>
    </row>
    <row r="600" spans="8:8">
      <c r="H600" s="90"/>
    </row>
    <row r="601" spans="8:8">
      <c r="H601" s="90"/>
    </row>
    <row r="602" spans="8:8">
      <c r="H602" s="90"/>
    </row>
    <row r="603" spans="8:8">
      <c r="H603" s="90"/>
    </row>
    <row r="604" spans="8:8">
      <c r="H604" s="90"/>
    </row>
    <row r="605" spans="8:8">
      <c r="H605" s="90"/>
    </row>
    <row r="606" spans="8:8">
      <c r="H606" s="90"/>
    </row>
    <row r="607" spans="8:8">
      <c r="H607" s="90"/>
    </row>
    <row r="608" spans="8:8">
      <c r="H608" s="90"/>
    </row>
    <row r="609" spans="8:11">
      <c r="H609" s="90"/>
    </row>
    <row r="610" spans="8:11">
      <c r="H610" s="90"/>
    </row>
    <row r="617" spans="8:11">
      <c r="I617" s="105"/>
      <c r="J617" s="114"/>
      <c r="K617" s="105"/>
    </row>
    <row r="618" spans="8:11">
      <c r="I618" s="105"/>
      <c r="J618" s="114"/>
      <c r="K618" s="105"/>
    </row>
    <row r="619" spans="8:11">
      <c r="I619" s="105"/>
      <c r="J619" s="114"/>
      <c r="K619" s="105"/>
    </row>
    <row r="620" spans="8:11" ht="15.6">
      <c r="I620" s="123"/>
      <c r="J620" s="100"/>
      <c r="K620" s="99"/>
    </row>
  </sheetData>
  <mergeCells count="2">
    <mergeCell ref="A56:G56"/>
    <mergeCell ref="A114:G114"/>
  </mergeCells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витамины, мин-е вещ-ва</vt:lpstr>
      <vt:lpstr>12-18л. МЕНЮ </vt:lpstr>
      <vt:lpstr>12-18л. РАСКЛАДКА</vt:lpstr>
      <vt:lpstr>12-18л. ВЕДОМОСТЬ единая</vt:lpstr>
      <vt:lpstr>12-18л. ВЕДОМОСТЬ завтрак</vt:lpstr>
      <vt:lpstr>12-18л. ВЕДОМОСТЬ  обед</vt:lpstr>
      <vt:lpstr>12-18л. ВЕДОМОСТЬ  полдник</vt:lpstr>
      <vt:lpstr>12-18л. ВЕДОМОСТЬ завтрак обед</vt:lpstr>
      <vt:lpstr>12-18л. ВЕДОМОСТЬ обед  полдник</vt:lpstr>
      <vt:lpstr>компановка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115</cp:revision>
  <cp:lastPrinted>2023-09-05T07:46:52Z</cp:lastPrinted>
  <dcterms:created xsi:type="dcterms:W3CDTF">2006-09-28T05:33:49Z</dcterms:created>
  <dcterms:modified xsi:type="dcterms:W3CDTF">2024-08-12T08:11:08Z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