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activeTab="4"/>
  </bookViews>
  <sheets>
    <sheet name="витамины, мин-е вещ-ва" sheetId="30" r:id="rId1"/>
    <sheet name="7-11л. МЕНЮ " sheetId="14" r:id="rId2"/>
    <sheet name="7-11л. РАСКЛАДКА" sheetId="7" r:id="rId3"/>
    <sheet name="7-11л. ВЕДОМОСТЬ единая" sheetId="28" r:id="rId4"/>
    <sheet name="компановка" sheetId="22" r:id="rId5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527" i="30"/>
  <c r="R423" i="7" l="1"/>
  <c r="C170" i="22" l="1"/>
  <c r="B170"/>
  <c r="A170"/>
  <c r="C169"/>
  <c r="B169"/>
  <c r="A169"/>
  <c r="C168"/>
  <c r="B168"/>
  <c r="A168"/>
  <c r="C165"/>
  <c r="B165"/>
  <c r="A165"/>
  <c r="C164"/>
  <c r="B164"/>
  <c r="A164"/>
  <c r="C163"/>
  <c r="B163"/>
  <c r="A163"/>
  <c r="C162"/>
  <c r="B162"/>
  <c r="A162"/>
  <c r="C161"/>
  <c r="B161"/>
  <c r="A161"/>
  <c r="C160"/>
  <c r="B160"/>
  <c r="A160"/>
  <c r="C159"/>
  <c r="B159"/>
  <c r="A159"/>
  <c r="C158"/>
  <c r="B158"/>
  <c r="A158"/>
  <c r="C157"/>
  <c r="B157"/>
  <c r="A157"/>
  <c r="C154"/>
  <c r="B154"/>
  <c r="A154"/>
  <c r="C153"/>
  <c r="B153"/>
  <c r="A153"/>
  <c r="C152"/>
  <c r="B152"/>
  <c r="A152"/>
  <c r="C151"/>
  <c r="B151"/>
  <c r="A151"/>
  <c r="C150"/>
  <c r="B150"/>
  <c r="A150"/>
  <c r="G147"/>
  <c r="F147"/>
  <c r="E147"/>
  <c r="G146"/>
  <c r="F146"/>
  <c r="E146"/>
  <c r="G145"/>
  <c r="F145"/>
  <c r="E145"/>
  <c r="G142"/>
  <c r="F142"/>
  <c r="E142"/>
  <c r="G141"/>
  <c r="F141"/>
  <c r="E141"/>
  <c r="G140"/>
  <c r="F140"/>
  <c r="E140"/>
  <c r="G139"/>
  <c r="F139"/>
  <c r="E139"/>
  <c r="G138"/>
  <c r="F138"/>
  <c r="E138"/>
  <c r="G137"/>
  <c r="F137"/>
  <c r="E137"/>
  <c r="G136"/>
  <c r="F136"/>
  <c r="E136"/>
  <c r="G135"/>
  <c r="F135"/>
  <c r="E135"/>
  <c r="G134"/>
  <c r="F134"/>
  <c r="E134"/>
  <c r="G131"/>
  <c r="F131"/>
  <c r="E131"/>
  <c r="G130"/>
  <c r="F130"/>
  <c r="E130"/>
  <c r="G129"/>
  <c r="F129"/>
  <c r="E129"/>
  <c r="G128"/>
  <c r="F128"/>
  <c r="E128"/>
  <c r="G127"/>
  <c r="F127"/>
  <c r="E127"/>
  <c r="G126"/>
  <c r="F126"/>
  <c r="E126"/>
  <c r="G125"/>
  <c r="F125"/>
  <c r="E125"/>
  <c r="C145"/>
  <c r="B145"/>
  <c r="A145"/>
  <c r="C144"/>
  <c r="B144"/>
  <c r="A144"/>
  <c r="C143"/>
  <c r="B143"/>
  <c r="A143"/>
  <c r="C140"/>
  <c r="B140"/>
  <c r="A140"/>
  <c r="C139"/>
  <c r="B139"/>
  <c r="A139"/>
  <c r="C138"/>
  <c r="B138"/>
  <c r="A138"/>
  <c r="C137"/>
  <c r="B137"/>
  <c r="A137"/>
  <c r="C136"/>
  <c r="B136"/>
  <c r="A136"/>
  <c r="C135"/>
  <c r="B135"/>
  <c r="A135"/>
  <c r="C134"/>
  <c r="B134"/>
  <c r="A134"/>
  <c r="C131"/>
  <c r="B131"/>
  <c r="A131"/>
  <c r="C130"/>
  <c r="B130"/>
  <c r="A130"/>
  <c r="C129"/>
  <c r="B129"/>
  <c r="A129"/>
  <c r="B128"/>
  <c r="A128"/>
  <c r="C127"/>
  <c r="B127"/>
  <c r="A127"/>
  <c r="C126"/>
  <c r="B126"/>
  <c r="A126"/>
  <c r="C125"/>
  <c r="B125"/>
  <c r="A125"/>
  <c r="G114"/>
  <c r="F114"/>
  <c r="E114"/>
  <c r="G113"/>
  <c r="F113"/>
  <c r="E113"/>
  <c r="G112"/>
  <c r="F112"/>
  <c r="E112"/>
  <c r="G109"/>
  <c r="F109"/>
  <c r="E109"/>
  <c r="G108"/>
  <c r="F108"/>
  <c r="E108"/>
  <c r="G107"/>
  <c r="F107"/>
  <c r="E107"/>
  <c r="G106"/>
  <c r="F106"/>
  <c r="E106"/>
  <c r="G105"/>
  <c r="F105"/>
  <c r="E105"/>
  <c r="G104"/>
  <c r="F104"/>
  <c r="E104"/>
  <c r="G103"/>
  <c r="F103"/>
  <c r="E103"/>
  <c r="G102"/>
  <c r="F102"/>
  <c r="E102"/>
  <c r="G99"/>
  <c r="F99"/>
  <c r="E99"/>
  <c r="G98"/>
  <c r="F98"/>
  <c r="E98"/>
  <c r="G97"/>
  <c r="F97"/>
  <c r="E97"/>
  <c r="G96"/>
  <c r="F96"/>
  <c r="E96"/>
  <c r="G95"/>
  <c r="F95"/>
  <c r="E95"/>
  <c r="G94"/>
  <c r="F94"/>
  <c r="E94"/>
  <c r="C113"/>
  <c r="B113"/>
  <c r="A113"/>
  <c r="C112"/>
  <c r="B112"/>
  <c r="A112"/>
  <c r="C109"/>
  <c r="B109"/>
  <c r="A109"/>
  <c r="C108"/>
  <c r="B108"/>
  <c r="A108"/>
  <c r="C107"/>
  <c r="B107"/>
  <c r="A107"/>
  <c r="C106"/>
  <c r="B106"/>
  <c r="A106"/>
  <c r="C105"/>
  <c r="B105"/>
  <c r="A105"/>
  <c r="C104"/>
  <c r="B104"/>
  <c r="A104"/>
  <c r="C103"/>
  <c r="B103"/>
  <c r="A103"/>
  <c r="C100"/>
  <c r="B100"/>
  <c r="A100"/>
  <c r="C99"/>
  <c r="B99"/>
  <c r="A99"/>
  <c r="C98"/>
  <c r="B98"/>
  <c r="A98"/>
  <c r="C97"/>
  <c r="B97"/>
  <c r="A97"/>
  <c r="C96"/>
  <c r="B96"/>
  <c r="A96"/>
  <c r="C95"/>
  <c r="B95"/>
  <c r="A95"/>
  <c r="E660" i="14"/>
  <c r="F660"/>
  <c r="G660"/>
  <c r="D660"/>
  <c r="Q590" i="30"/>
  <c r="Q591"/>
  <c r="Q589"/>
  <c r="Q577"/>
  <c r="Q578"/>
  <c r="Q579"/>
  <c r="Q580"/>
  <c r="Q581"/>
  <c r="Q582"/>
  <c r="Q583"/>
  <c r="Q584"/>
  <c r="Q576"/>
  <c r="Q568"/>
  <c r="Q569"/>
  <c r="Q570"/>
  <c r="Q571"/>
  <c r="Q567"/>
  <c r="H568"/>
  <c r="H569"/>
  <c r="H570"/>
  <c r="H571"/>
  <c r="H573"/>
  <c r="H576"/>
  <c r="H577"/>
  <c r="H578"/>
  <c r="H579"/>
  <c r="H580"/>
  <c r="H581"/>
  <c r="H582"/>
  <c r="H583"/>
  <c r="H584"/>
  <c r="H586"/>
  <c r="H589"/>
  <c r="H590"/>
  <c r="H591"/>
  <c r="H593"/>
  <c r="H597"/>
  <c r="H601"/>
  <c r="H605"/>
  <c r="H567"/>
  <c r="G568"/>
  <c r="G569"/>
  <c r="G570"/>
  <c r="G571"/>
  <c r="G573"/>
  <c r="G576"/>
  <c r="G577"/>
  <c r="G578"/>
  <c r="G579"/>
  <c r="G580"/>
  <c r="G581"/>
  <c r="G582"/>
  <c r="G583"/>
  <c r="G584"/>
  <c r="G586"/>
  <c r="G589"/>
  <c r="G590"/>
  <c r="G591"/>
  <c r="G593"/>
  <c r="G597"/>
  <c r="G601"/>
  <c r="G605"/>
  <c r="G567"/>
  <c r="F568"/>
  <c r="F569"/>
  <c r="F570"/>
  <c r="F571"/>
  <c r="F573"/>
  <c r="F576"/>
  <c r="F577"/>
  <c r="F578"/>
  <c r="F579"/>
  <c r="F580"/>
  <c r="F581"/>
  <c r="F582"/>
  <c r="F583"/>
  <c r="F584"/>
  <c r="F586"/>
  <c r="F589"/>
  <c r="F590"/>
  <c r="F591"/>
  <c r="F593"/>
  <c r="F597"/>
  <c r="F601"/>
  <c r="F605"/>
  <c r="F567"/>
  <c r="E597"/>
  <c r="E601"/>
  <c r="E605"/>
  <c r="E568"/>
  <c r="E569"/>
  <c r="E570"/>
  <c r="E571"/>
  <c r="E573"/>
  <c r="E576"/>
  <c r="E577"/>
  <c r="E578"/>
  <c r="E579"/>
  <c r="E580"/>
  <c r="E581"/>
  <c r="E582"/>
  <c r="E583"/>
  <c r="E584"/>
  <c r="E586"/>
  <c r="E589"/>
  <c r="E590"/>
  <c r="E591"/>
  <c r="E593"/>
  <c r="E567"/>
  <c r="I585"/>
  <c r="I587" s="1"/>
  <c r="J585"/>
  <c r="J587" s="1"/>
  <c r="K585"/>
  <c r="K587" s="1"/>
  <c r="L585"/>
  <c r="L587" s="1"/>
  <c r="M585"/>
  <c r="N585"/>
  <c r="O585"/>
  <c r="O587" s="1"/>
  <c r="P585"/>
  <c r="D590"/>
  <c r="D591"/>
  <c r="D589"/>
  <c r="C590"/>
  <c r="C591"/>
  <c r="C589"/>
  <c r="B590"/>
  <c r="B591"/>
  <c r="B589"/>
  <c r="D577"/>
  <c r="D578"/>
  <c r="D579"/>
  <c r="D580"/>
  <c r="D581"/>
  <c r="D582"/>
  <c r="D583"/>
  <c r="D584"/>
  <c r="D576"/>
  <c r="C577"/>
  <c r="C578"/>
  <c r="C579"/>
  <c r="C580"/>
  <c r="C581"/>
  <c r="C582"/>
  <c r="C583"/>
  <c r="C584"/>
  <c r="C576"/>
  <c r="B584"/>
  <c r="B577"/>
  <c r="B578"/>
  <c r="B579"/>
  <c r="B580"/>
  <c r="B581"/>
  <c r="B582"/>
  <c r="B583"/>
  <c r="B576"/>
  <c r="D568"/>
  <c r="D569"/>
  <c r="D570"/>
  <c r="D571"/>
  <c r="D567"/>
  <c r="C568"/>
  <c r="C569"/>
  <c r="C570"/>
  <c r="C571"/>
  <c r="C567"/>
  <c r="B568"/>
  <c r="B569"/>
  <c r="B570"/>
  <c r="B571"/>
  <c r="B567"/>
  <c r="C564" i="14"/>
  <c r="D585" i="30" s="1"/>
  <c r="C551" i="14"/>
  <c r="D572" i="30" s="1"/>
  <c r="H544"/>
  <c r="H548"/>
  <c r="H552"/>
  <c r="G544"/>
  <c r="G548"/>
  <c r="G552"/>
  <c r="F544"/>
  <c r="F548"/>
  <c r="F552"/>
  <c r="E544"/>
  <c r="E548"/>
  <c r="E552"/>
  <c r="Q537"/>
  <c r="Q538"/>
  <c r="Q536"/>
  <c r="B527"/>
  <c r="C527"/>
  <c r="D527"/>
  <c r="B528"/>
  <c r="C528"/>
  <c r="D528"/>
  <c r="E528"/>
  <c r="Q524"/>
  <c r="Q525"/>
  <c r="Q526"/>
  <c r="Q529"/>
  <c r="Q530"/>
  <c r="Q531"/>
  <c r="Q523"/>
  <c r="Q513"/>
  <c r="Q514"/>
  <c r="Q515"/>
  <c r="Q516"/>
  <c r="Q517"/>
  <c r="Q518"/>
  <c r="Q512"/>
  <c r="H513"/>
  <c r="H514"/>
  <c r="H515"/>
  <c r="H516"/>
  <c r="H517"/>
  <c r="H518"/>
  <c r="H520"/>
  <c r="H523"/>
  <c r="H524"/>
  <c r="H525"/>
  <c r="H526"/>
  <c r="H527"/>
  <c r="H528"/>
  <c r="H529"/>
  <c r="H530"/>
  <c r="H531"/>
  <c r="H533"/>
  <c r="H536"/>
  <c r="H537"/>
  <c r="H538"/>
  <c r="H540"/>
  <c r="H512"/>
  <c r="G513"/>
  <c r="G514"/>
  <c r="G515"/>
  <c r="G516"/>
  <c r="G517"/>
  <c r="G518"/>
  <c r="G520"/>
  <c r="G523"/>
  <c r="G524"/>
  <c r="G525"/>
  <c r="G526"/>
  <c r="G527"/>
  <c r="G528"/>
  <c r="G529"/>
  <c r="G530"/>
  <c r="G531"/>
  <c r="G533"/>
  <c r="G536"/>
  <c r="G537"/>
  <c r="G538"/>
  <c r="G540"/>
  <c r="G512"/>
  <c r="F513"/>
  <c r="F514"/>
  <c r="F515"/>
  <c r="F516"/>
  <c r="F517"/>
  <c r="F518"/>
  <c r="F520"/>
  <c r="F523"/>
  <c r="F524"/>
  <c r="F525"/>
  <c r="F526"/>
  <c r="F527"/>
  <c r="F528"/>
  <c r="F529"/>
  <c r="F530"/>
  <c r="F531"/>
  <c r="F533"/>
  <c r="F536"/>
  <c r="F537"/>
  <c r="F538"/>
  <c r="F540"/>
  <c r="F512"/>
  <c r="E513"/>
  <c r="E514"/>
  <c r="E515"/>
  <c r="E516"/>
  <c r="E517"/>
  <c r="E518"/>
  <c r="E520"/>
  <c r="E523"/>
  <c r="E524"/>
  <c r="E525"/>
  <c r="E526"/>
  <c r="E527"/>
  <c r="E529"/>
  <c r="E530"/>
  <c r="E531"/>
  <c r="E533"/>
  <c r="E536"/>
  <c r="E537"/>
  <c r="E538"/>
  <c r="E540"/>
  <c r="E512"/>
  <c r="D537"/>
  <c r="D538"/>
  <c r="D536"/>
  <c r="C537"/>
  <c r="C538"/>
  <c r="C536"/>
  <c r="B537"/>
  <c r="B538"/>
  <c r="B536"/>
  <c r="D524"/>
  <c r="D525"/>
  <c r="D526"/>
  <c r="D529"/>
  <c r="D530"/>
  <c r="D531"/>
  <c r="D523"/>
  <c r="C524"/>
  <c r="C525"/>
  <c r="C526"/>
  <c r="C529"/>
  <c r="C530"/>
  <c r="C531"/>
  <c r="C523"/>
  <c r="B524"/>
  <c r="B525"/>
  <c r="B526"/>
  <c r="B529"/>
  <c r="B530"/>
  <c r="B531"/>
  <c r="B523"/>
  <c r="D513"/>
  <c r="D514"/>
  <c r="D515"/>
  <c r="D516"/>
  <c r="D517"/>
  <c r="D518"/>
  <c r="D512"/>
  <c r="C513"/>
  <c r="C514"/>
  <c r="C515"/>
  <c r="C516"/>
  <c r="C517"/>
  <c r="C518"/>
  <c r="C512"/>
  <c r="B518"/>
  <c r="B513"/>
  <c r="B514"/>
  <c r="B515"/>
  <c r="B516"/>
  <c r="B517"/>
  <c r="B512"/>
  <c r="H488"/>
  <c r="H492"/>
  <c r="H496"/>
  <c r="G488"/>
  <c r="G492"/>
  <c r="G496"/>
  <c r="F488"/>
  <c r="F492"/>
  <c r="F496"/>
  <c r="E488"/>
  <c r="E492"/>
  <c r="E496"/>
  <c r="Q480"/>
  <c r="Q481"/>
  <c r="Q479"/>
  <c r="Q469"/>
  <c r="Q470"/>
  <c r="Q471"/>
  <c r="Q472"/>
  <c r="Q473"/>
  <c r="Q474"/>
  <c r="Q468"/>
  <c r="Q458"/>
  <c r="Q459"/>
  <c r="Q461"/>
  <c r="Q462"/>
  <c r="Q463"/>
  <c r="Q457"/>
  <c r="D480"/>
  <c r="D481"/>
  <c r="D479"/>
  <c r="C480"/>
  <c r="C481"/>
  <c r="C479"/>
  <c r="B480"/>
  <c r="B481"/>
  <c r="B479"/>
  <c r="D469"/>
  <c r="D470"/>
  <c r="D471"/>
  <c r="D472"/>
  <c r="D473"/>
  <c r="D474"/>
  <c r="D468"/>
  <c r="C469"/>
  <c r="C470"/>
  <c r="C471"/>
  <c r="C472"/>
  <c r="C473"/>
  <c r="C474"/>
  <c r="C468"/>
  <c r="B469"/>
  <c r="B470"/>
  <c r="B471"/>
  <c r="B472"/>
  <c r="B473"/>
  <c r="B474"/>
  <c r="B468"/>
  <c r="H458"/>
  <c r="H459"/>
  <c r="H460"/>
  <c r="H461"/>
  <c r="H462"/>
  <c r="H463"/>
  <c r="H465"/>
  <c r="H468"/>
  <c r="H469"/>
  <c r="H470"/>
  <c r="H471"/>
  <c r="H472"/>
  <c r="H473"/>
  <c r="H474"/>
  <c r="H476"/>
  <c r="H479"/>
  <c r="H480"/>
  <c r="H481"/>
  <c r="H483"/>
  <c r="H457"/>
  <c r="E468"/>
  <c r="E469"/>
  <c r="E470"/>
  <c r="E471"/>
  <c r="E472"/>
  <c r="E473"/>
  <c r="E474"/>
  <c r="E476"/>
  <c r="E479"/>
  <c r="E480"/>
  <c r="E481"/>
  <c r="E483"/>
  <c r="F468"/>
  <c r="F469"/>
  <c r="F470"/>
  <c r="F471"/>
  <c r="F472"/>
  <c r="F473"/>
  <c r="F474"/>
  <c r="F476"/>
  <c r="F479"/>
  <c r="F480"/>
  <c r="F481"/>
  <c r="F483"/>
  <c r="G458"/>
  <c r="G459"/>
  <c r="G460"/>
  <c r="G461"/>
  <c r="G462"/>
  <c r="G463"/>
  <c r="G465"/>
  <c r="G468"/>
  <c r="G469"/>
  <c r="G470"/>
  <c r="G471"/>
  <c r="G472"/>
  <c r="G473"/>
  <c r="G474"/>
  <c r="G476"/>
  <c r="G479"/>
  <c r="G480"/>
  <c r="G481"/>
  <c r="G483"/>
  <c r="G457"/>
  <c r="F458"/>
  <c r="F459"/>
  <c r="F460"/>
  <c r="F461"/>
  <c r="F462"/>
  <c r="F463"/>
  <c r="F465"/>
  <c r="F457"/>
  <c r="E458"/>
  <c r="E459"/>
  <c r="E460"/>
  <c r="E461"/>
  <c r="E462"/>
  <c r="E463"/>
  <c r="E465"/>
  <c r="E457"/>
  <c r="D458"/>
  <c r="D459"/>
  <c r="D461"/>
  <c r="D462"/>
  <c r="D463"/>
  <c r="D457"/>
  <c r="C458"/>
  <c r="C459"/>
  <c r="C460"/>
  <c r="C461"/>
  <c r="C462"/>
  <c r="C463"/>
  <c r="C457"/>
  <c r="B458"/>
  <c r="B459"/>
  <c r="B460"/>
  <c r="B461"/>
  <c r="B462"/>
  <c r="B463"/>
  <c r="B457"/>
  <c r="H381"/>
  <c r="G381"/>
  <c r="F381"/>
  <c r="E381"/>
  <c r="I683"/>
  <c r="J683"/>
  <c r="K683"/>
  <c r="L683"/>
  <c r="M683"/>
  <c r="N683"/>
  <c r="O683"/>
  <c r="P683"/>
  <c r="I691"/>
  <c r="J691"/>
  <c r="K691"/>
  <c r="L691"/>
  <c r="M691"/>
  <c r="N691"/>
  <c r="O691"/>
  <c r="P691"/>
  <c r="I695"/>
  <c r="J695"/>
  <c r="K695"/>
  <c r="L695"/>
  <c r="M695"/>
  <c r="N695"/>
  <c r="O695"/>
  <c r="P695"/>
  <c r="I699"/>
  <c r="J699"/>
  <c r="K699"/>
  <c r="L699"/>
  <c r="M699"/>
  <c r="N699"/>
  <c r="O699"/>
  <c r="P699"/>
  <c r="I681"/>
  <c r="J681"/>
  <c r="K681"/>
  <c r="L681"/>
  <c r="M681"/>
  <c r="N681"/>
  <c r="O681"/>
  <c r="P681"/>
  <c r="I572"/>
  <c r="I574" s="1"/>
  <c r="J572"/>
  <c r="J574" s="1"/>
  <c r="K572"/>
  <c r="K574" s="1"/>
  <c r="L572"/>
  <c r="L574" s="1"/>
  <c r="M572"/>
  <c r="M574" s="1"/>
  <c r="N572"/>
  <c r="N574" s="1"/>
  <c r="O572"/>
  <c r="O574" s="1"/>
  <c r="P572"/>
  <c r="P574" s="1"/>
  <c r="I592"/>
  <c r="I594" s="1"/>
  <c r="J592"/>
  <c r="K592"/>
  <c r="K594" s="1"/>
  <c r="L592"/>
  <c r="L594" s="1"/>
  <c r="M592"/>
  <c r="M594" s="1"/>
  <c r="N592"/>
  <c r="N594" s="1"/>
  <c r="O592"/>
  <c r="O594" s="1"/>
  <c r="P592"/>
  <c r="P594" s="1"/>
  <c r="I519"/>
  <c r="J519"/>
  <c r="J521" s="1"/>
  <c r="K519"/>
  <c r="K521" s="1"/>
  <c r="L519"/>
  <c r="L521" s="1"/>
  <c r="M519"/>
  <c r="M521" s="1"/>
  <c r="N519"/>
  <c r="N521" s="1"/>
  <c r="O519"/>
  <c r="O521" s="1"/>
  <c r="P519"/>
  <c r="P521" s="1"/>
  <c r="I532"/>
  <c r="I534" s="1"/>
  <c r="J532"/>
  <c r="J534" s="1"/>
  <c r="K532"/>
  <c r="K534" s="1"/>
  <c r="L532"/>
  <c r="L534" s="1"/>
  <c r="M532"/>
  <c r="M534" s="1"/>
  <c r="N532"/>
  <c r="O532"/>
  <c r="O534" s="1"/>
  <c r="P532"/>
  <c r="P534" s="1"/>
  <c r="I539"/>
  <c r="I541" s="1"/>
  <c r="J539"/>
  <c r="K539"/>
  <c r="L539"/>
  <c r="L541" s="1"/>
  <c r="M539"/>
  <c r="M541" s="1"/>
  <c r="N539"/>
  <c r="N541" s="1"/>
  <c r="O539"/>
  <c r="O541" s="1"/>
  <c r="P539"/>
  <c r="P541" s="1"/>
  <c r="I464"/>
  <c r="I466" s="1"/>
  <c r="J464"/>
  <c r="J466" s="1"/>
  <c r="K464"/>
  <c r="K466" s="1"/>
  <c r="L464"/>
  <c r="L466" s="1"/>
  <c r="M464"/>
  <c r="M466" s="1"/>
  <c r="N464"/>
  <c r="N466" s="1"/>
  <c r="O464"/>
  <c r="O466" s="1"/>
  <c r="P464"/>
  <c r="P466" s="1"/>
  <c r="I475"/>
  <c r="I477" s="1"/>
  <c r="J475"/>
  <c r="K475"/>
  <c r="K477" s="1"/>
  <c r="L475"/>
  <c r="L477" s="1"/>
  <c r="M475"/>
  <c r="N475"/>
  <c r="O475"/>
  <c r="P475"/>
  <c r="I482"/>
  <c r="I484" s="1"/>
  <c r="J482"/>
  <c r="J484" s="1"/>
  <c r="K482"/>
  <c r="L482"/>
  <c r="L484" s="1"/>
  <c r="M482"/>
  <c r="N482"/>
  <c r="N484" s="1"/>
  <c r="O482"/>
  <c r="O484" s="1"/>
  <c r="P482"/>
  <c r="P484" s="1"/>
  <c r="Q425"/>
  <c r="Q426"/>
  <c r="Q424"/>
  <c r="Q413"/>
  <c r="Q414"/>
  <c r="Q415"/>
  <c r="Q416"/>
  <c r="Q417"/>
  <c r="Q418"/>
  <c r="Q419"/>
  <c r="Q412"/>
  <c r="Q403"/>
  <c r="Q404"/>
  <c r="Q405"/>
  <c r="Q406"/>
  <c r="Q407"/>
  <c r="Q402"/>
  <c r="D425"/>
  <c r="D426"/>
  <c r="D424"/>
  <c r="C425"/>
  <c r="C426"/>
  <c r="C424"/>
  <c r="B425"/>
  <c r="B426"/>
  <c r="B424"/>
  <c r="D413"/>
  <c r="D414"/>
  <c r="D415"/>
  <c r="D416"/>
  <c r="D417"/>
  <c r="D418"/>
  <c r="D419"/>
  <c r="D412"/>
  <c r="C413"/>
  <c r="C414"/>
  <c r="C415"/>
  <c r="C416"/>
  <c r="C417"/>
  <c r="C418"/>
  <c r="C419"/>
  <c r="C412"/>
  <c r="B413"/>
  <c r="B414"/>
  <c r="B415"/>
  <c r="B416"/>
  <c r="B417"/>
  <c r="B418"/>
  <c r="B419"/>
  <c r="B412"/>
  <c r="E412"/>
  <c r="E413"/>
  <c r="E414"/>
  <c r="E415"/>
  <c r="E416"/>
  <c r="E417"/>
  <c r="E418"/>
  <c r="E419"/>
  <c r="E421"/>
  <c r="E424"/>
  <c r="E425"/>
  <c r="E426"/>
  <c r="E428"/>
  <c r="F412"/>
  <c r="F413"/>
  <c r="F414"/>
  <c r="F415"/>
  <c r="F416"/>
  <c r="F417"/>
  <c r="F418"/>
  <c r="F419"/>
  <c r="F421"/>
  <c r="F424"/>
  <c r="F425"/>
  <c r="F426"/>
  <c r="F428"/>
  <c r="G412"/>
  <c r="G413"/>
  <c r="G414"/>
  <c r="G415"/>
  <c r="G416"/>
  <c r="G417"/>
  <c r="G418"/>
  <c r="G419"/>
  <c r="G421"/>
  <c r="G424"/>
  <c r="G425"/>
  <c r="G426"/>
  <c r="G428"/>
  <c r="H403"/>
  <c r="H404"/>
  <c r="H405"/>
  <c r="H406"/>
  <c r="H407"/>
  <c r="H409"/>
  <c r="H412"/>
  <c r="H413"/>
  <c r="H414"/>
  <c r="H415"/>
  <c r="H416"/>
  <c r="H417"/>
  <c r="H418"/>
  <c r="H419"/>
  <c r="H421"/>
  <c r="H424"/>
  <c r="H425"/>
  <c r="H426"/>
  <c r="H428"/>
  <c r="H402"/>
  <c r="G403"/>
  <c r="G404"/>
  <c r="G405"/>
  <c r="G406"/>
  <c r="G407"/>
  <c r="G409"/>
  <c r="G402"/>
  <c r="F403"/>
  <c r="F404"/>
  <c r="F405"/>
  <c r="F406"/>
  <c r="F407"/>
  <c r="F409"/>
  <c r="F402"/>
  <c r="E403"/>
  <c r="E404"/>
  <c r="E405"/>
  <c r="E406"/>
  <c r="E407"/>
  <c r="E409"/>
  <c r="E402"/>
  <c r="D403"/>
  <c r="D404"/>
  <c r="D405"/>
  <c r="D406"/>
  <c r="D407"/>
  <c r="D402"/>
  <c r="C403"/>
  <c r="C404"/>
  <c r="C405"/>
  <c r="C406"/>
  <c r="C407"/>
  <c r="C402"/>
  <c r="B403"/>
  <c r="B404"/>
  <c r="B405"/>
  <c r="B406"/>
  <c r="B407"/>
  <c r="B402"/>
  <c r="C155" i="22" l="1"/>
  <c r="C166"/>
  <c r="L495" i="30"/>
  <c r="L497" s="1"/>
  <c r="J604"/>
  <c r="J606" s="1"/>
  <c r="P491"/>
  <c r="P493" s="1"/>
  <c r="P600"/>
  <c r="P602" s="1"/>
  <c r="N600"/>
  <c r="N602" s="1"/>
  <c r="O600"/>
  <c r="O602" s="1"/>
  <c r="I604"/>
  <c r="I606" s="1"/>
  <c r="J495"/>
  <c r="J497" s="1"/>
  <c r="M491"/>
  <c r="M493" s="1"/>
  <c r="K495"/>
  <c r="K497" s="1"/>
  <c r="P547"/>
  <c r="P549" s="1"/>
  <c r="N551"/>
  <c r="N553" s="1"/>
  <c r="M600"/>
  <c r="M602" s="1"/>
  <c r="M547"/>
  <c r="M549" s="1"/>
  <c r="I551"/>
  <c r="I553" s="1"/>
  <c r="L551"/>
  <c r="L553" s="1"/>
  <c r="L604"/>
  <c r="L606" s="1"/>
  <c r="P604"/>
  <c r="P606" s="1"/>
  <c r="J477"/>
  <c r="I521"/>
  <c r="P587"/>
  <c r="K604"/>
  <c r="K606" s="1"/>
  <c r="P495"/>
  <c r="P497" s="1"/>
  <c r="M484"/>
  <c r="O495"/>
  <c r="O497" s="1"/>
  <c r="P477"/>
  <c r="K551"/>
  <c r="K553" s="1"/>
  <c r="M604"/>
  <c r="M606" s="1"/>
  <c r="N587"/>
  <c r="J594"/>
  <c r="N495"/>
  <c r="N497" s="1"/>
  <c r="O477"/>
  <c r="K484"/>
  <c r="J551"/>
  <c r="J553" s="1"/>
  <c r="M587"/>
  <c r="M495"/>
  <c r="M497" s="1"/>
  <c r="N477"/>
  <c r="K541"/>
  <c r="M477"/>
  <c r="J541"/>
  <c r="O547"/>
  <c r="O549" s="1"/>
  <c r="N534"/>
  <c r="L600"/>
  <c r="L602" s="1"/>
  <c r="P596"/>
  <c r="P598" s="1"/>
  <c r="K600"/>
  <c r="K602" s="1"/>
  <c r="O596"/>
  <c r="O598" s="1"/>
  <c r="J600"/>
  <c r="J602" s="1"/>
  <c r="N596"/>
  <c r="N598" s="1"/>
  <c r="I600"/>
  <c r="I602" s="1"/>
  <c r="M596"/>
  <c r="M598" s="1"/>
  <c r="L596"/>
  <c r="L598" s="1"/>
  <c r="O604"/>
  <c r="O606" s="1"/>
  <c r="K596"/>
  <c r="K598" s="1"/>
  <c r="N604"/>
  <c r="N606" s="1"/>
  <c r="J596"/>
  <c r="J598" s="1"/>
  <c r="I596"/>
  <c r="I598" s="1"/>
  <c r="L547"/>
  <c r="L549" s="1"/>
  <c r="P543"/>
  <c r="P545" s="1"/>
  <c r="K547"/>
  <c r="K549" s="1"/>
  <c r="O543"/>
  <c r="O545" s="1"/>
  <c r="J547"/>
  <c r="J549" s="1"/>
  <c r="N543"/>
  <c r="N545" s="1"/>
  <c r="N547"/>
  <c r="N549" s="1"/>
  <c r="I547"/>
  <c r="I549" s="1"/>
  <c r="M543"/>
  <c r="M545" s="1"/>
  <c r="P551"/>
  <c r="P553" s="1"/>
  <c r="L543"/>
  <c r="L545" s="1"/>
  <c r="O551"/>
  <c r="O553" s="1"/>
  <c r="K543"/>
  <c r="K545" s="1"/>
  <c r="J543"/>
  <c r="J545" s="1"/>
  <c r="M551"/>
  <c r="M553" s="1"/>
  <c r="I543"/>
  <c r="I545" s="1"/>
  <c r="I495"/>
  <c r="I497" s="1"/>
  <c r="N491"/>
  <c r="N493" s="1"/>
  <c r="L491"/>
  <c r="L493" s="1"/>
  <c r="P487"/>
  <c r="P489" s="1"/>
  <c r="K491"/>
  <c r="K493" s="1"/>
  <c r="O487"/>
  <c r="O489" s="1"/>
  <c r="J491"/>
  <c r="J493" s="1"/>
  <c r="N487"/>
  <c r="N489" s="1"/>
  <c r="I491"/>
  <c r="I493" s="1"/>
  <c r="M487"/>
  <c r="M489" s="1"/>
  <c r="L487"/>
  <c r="L489" s="1"/>
  <c r="O491"/>
  <c r="O493" s="1"/>
  <c r="K487"/>
  <c r="K489" s="1"/>
  <c r="J487"/>
  <c r="J489" s="1"/>
  <c r="I487"/>
  <c r="I489" s="1"/>
  <c r="H433" l="1"/>
  <c r="H437"/>
  <c r="H441"/>
  <c r="G433"/>
  <c r="G437"/>
  <c r="G441"/>
  <c r="F433"/>
  <c r="F437"/>
  <c r="F441"/>
  <c r="E433"/>
  <c r="E437"/>
  <c r="E441"/>
  <c r="I408"/>
  <c r="I410" s="1"/>
  <c r="J408"/>
  <c r="J410" s="1"/>
  <c r="K408"/>
  <c r="K410" s="1"/>
  <c r="L408"/>
  <c r="L410" s="1"/>
  <c r="M408"/>
  <c r="M410" s="1"/>
  <c r="N408"/>
  <c r="N410" s="1"/>
  <c r="O408"/>
  <c r="O410" s="1"/>
  <c r="P408"/>
  <c r="P410" s="1"/>
  <c r="I420"/>
  <c r="I422" s="1"/>
  <c r="J420"/>
  <c r="J422" s="1"/>
  <c r="K420"/>
  <c r="K422" s="1"/>
  <c r="L420"/>
  <c r="M420"/>
  <c r="N420"/>
  <c r="O420"/>
  <c r="O422" s="1"/>
  <c r="P420"/>
  <c r="I427"/>
  <c r="I429" s="1"/>
  <c r="J427"/>
  <c r="K427"/>
  <c r="L427"/>
  <c r="L429" s="1"/>
  <c r="M427"/>
  <c r="M429" s="1"/>
  <c r="N427"/>
  <c r="N429" s="1"/>
  <c r="O427"/>
  <c r="P427"/>
  <c r="P436" s="1"/>
  <c r="P438" s="1"/>
  <c r="H373"/>
  <c r="H377"/>
  <c r="G373"/>
  <c r="G377"/>
  <c r="F373"/>
  <c r="F377"/>
  <c r="E373"/>
  <c r="E377"/>
  <c r="Q367"/>
  <c r="Q366"/>
  <c r="H367"/>
  <c r="H369"/>
  <c r="H366"/>
  <c r="G367"/>
  <c r="G369"/>
  <c r="G366"/>
  <c r="F367"/>
  <c r="F369"/>
  <c r="F366"/>
  <c r="E367"/>
  <c r="E369"/>
  <c r="E366"/>
  <c r="D367"/>
  <c r="D366"/>
  <c r="C367"/>
  <c r="C366"/>
  <c r="B367"/>
  <c r="B366"/>
  <c r="Q356"/>
  <c r="Q357"/>
  <c r="Q358"/>
  <c r="Q359"/>
  <c r="Q360"/>
  <c r="Q361"/>
  <c r="Q355"/>
  <c r="H356"/>
  <c r="H357"/>
  <c r="H358"/>
  <c r="H359"/>
  <c r="H360"/>
  <c r="H361"/>
  <c r="H363"/>
  <c r="H355"/>
  <c r="G356"/>
  <c r="G357"/>
  <c r="G358"/>
  <c r="G359"/>
  <c r="G360"/>
  <c r="G361"/>
  <c r="G363"/>
  <c r="G355"/>
  <c r="F356"/>
  <c r="F357"/>
  <c r="F358"/>
  <c r="F359"/>
  <c r="F360"/>
  <c r="F361"/>
  <c r="F363"/>
  <c r="F355"/>
  <c r="E356"/>
  <c r="E357"/>
  <c r="E358"/>
  <c r="E359"/>
  <c r="E360"/>
  <c r="E361"/>
  <c r="E363"/>
  <c r="E355"/>
  <c r="D356"/>
  <c r="D357"/>
  <c r="D358"/>
  <c r="D359"/>
  <c r="D360"/>
  <c r="D361"/>
  <c r="D355"/>
  <c r="C361"/>
  <c r="C356"/>
  <c r="C357"/>
  <c r="C358"/>
  <c r="C359"/>
  <c r="C360"/>
  <c r="C355"/>
  <c r="B356"/>
  <c r="B357"/>
  <c r="B358"/>
  <c r="B359"/>
  <c r="B360"/>
  <c r="B361"/>
  <c r="B355"/>
  <c r="Q346"/>
  <c r="Q347"/>
  <c r="Q348"/>
  <c r="Q349"/>
  <c r="Q350"/>
  <c r="Q345"/>
  <c r="H346"/>
  <c r="H347"/>
  <c r="H348"/>
  <c r="H349"/>
  <c r="H350"/>
  <c r="H352"/>
  <c r="H345"/>
  <c r="G346"/>
  <c r="G347"/>
  <c r="G348"/>
  <c r="G349"/>
  <c r="G350"/>
  <c r="G352"/>
  <c r="G345"/>
  <c r="F346"/>
  <c r="F347"/>
  <c r="F348"/>
  <c r="F349"/>
  <c r="F350"/>
  <c r="F352"/>
  <c r="F345"/>
  <c r="E346"/>
  <c r="E347"/>
  <c r="E348"/>
  <c r="E349"/>
  <c r="E350"/>
  <c r="E352"/>
  <c r="E345"/>
  <c r="D346"/>
  <c r="D347"/>
  <c r="D348"/>
  <c r="D349"/>
  <c r="D350"/>
  <c r="D345"/>
  <c r="C346"/>
  <c r="C347"/>
  <c r="C348"/>
  <c r="C349"/>
  <c r="C350"/>
  <c r="C345"/>
  <c r="B346"/>
  <c r="B347"/>
  <c r="B348"/>
  <c r="B349"/>
  <c r="B350"/>
  <c r="B345"/>
  <c r="I351"/>
  <c r="I353" s="1"/>
  <c r="J351"/>
  <c r="K351"/>
  <c r="K353" s="1"/>
  <c r="L351"/>
  <c r="L353" s="1"/>
  <c r="M351"/>
  <c r="M353" s="1"/>
  <c r="N351"/>
  <c r="N353" s="1"/>
  <c r="O351"/>
  <c r="O353" s="1"/>
  <c r="P351"/>
  <c r="P353" s="1"/>
  <c r="I362"/>
  <c r="I364" s="1"/>
  <c r="J362"/>
  <c r="J364" s="1"/>
  <c r="K362"/>
  <c r="K364" s="1"/>
  <c r="L362"/>
  <c r="L364" s="1"/>
  <c r="M362"/>
  <c r="N362"/>
  <c r="O362"/>
  <c r="P362"/>
  <c r="P364" s="1"/>
  <c r="I368"/>
  <c r="J368"/>
  <c r="J370" s="1"/>
  <c r="K368"/>
  <c r="K370" s="1"/>
  <c r="L368"/>
  <c r="L370" s="1"/>
  <c r="M368"/>
  <c r="N368"/>
  <c r="N370" s="1"/>
  <c r="O368"/>
  <c r="O370" s="1"/>
  <c r="P368"/>
  <c r="P370" s="1"/>
  <c r="C86" i="22"/>
  <c r="B86"/>
  <c r="A86"/>
  <c r="C85"/>
  <c r="B85"/>
  <c r="A85"/>
  <c r="C84"/>
  <c r="B84"/>
  <c r="A84"/>
  <c r="C81"/>
  <c r="B81"/>
  <c r="A81"/>
  <c r="C80"/>
  <c r="B80"/>
  <c r="A80"/>
  <c r="C79"/>
  <c r="B79"/>
  <c r="A79"/>
  <c r="C78"/>
  <c r="B78"/>
  <c r="A78"/>
  <c r="C77"/>
  <c r="B77"/>
  <c r="A77"/>
  <c r="C76"/>
  <c r="B76"/>
  <c r="A76"/>
  <c r="C75"/>
  <c r="B75"/>
  <c r="A75"/>
  <c r="C74"/>
  <c r="B74"/>
  <c r="A74"/>
  <c r="C73"/>
  <c r="B73"/>
  <c r="A73"/>
  <c r="C70"/>
  <c r="B70"/>
  <c r="A70"/>
  <c r="C69"/>
  <c r="B69"/>
  <c r="A69"/>
  <c r="C68"/>
  <c r="B68"/>
  <c r="A68"/>
  <c r="C67"/>
  <c r="B67"/>
  <c r="A67"/>
  <c r="C66"/>
  <c r="B66"/>
  <c r="A66"/>
  <c r="C65"/>
  <c r="B65"/>
  <c r="A65"/>
  <c r="F53"/>
  <c r="G52"/>
  <c r="F52"/>
  <c r="E52"/>
  <c r="G51"/>
  <c r="F51"/>
  <c r="E51"/>
  <c r="G48"/>
  <c r="F48"/>
  <c r="E48"/>
  <c r="G47"/>
  <c r="F47"/>
  <c r="E47"/>
  <c r="G46"/>
  <c r="F46"/>
  <c r="E46"/>
  <c r="G45"/>
  <c r="F45"/>
  <c r="E45"/>
  <c r="G44"/>
  <c r="F44"/>
  <c r="E44"/>
  <c r="G43"/>
  <c r="F43"/>
  <c r="E43"/>
  <c r="G42"/>
  <c r="F42"/>
  <c r="E42"/>
  <c r="G39"/>
  <c r="F39"/>
  <c r="E39"/>
  <c r="G38"/>
  <c r="F38"/>
  <c r="E38"/>
  <c r="G37"/>
  <c r="F37"/>
  <c r="E37"/>
  <c r="G36"/>
  <c r="F36"/>
  <c r="E36"/>
  <c r="G35"/>
  <c r="F35"/>
  <c r="E35"/>
  <c r="C55"/>
  <c r="B55"/>
  <c r="A55"/>
  <c r="C54"/>
  <c r="B54"/>
  <c r="A54"/>
  <c r="C53"/>
  <c r="B53"/>
  <c r="A53"/>
  <c r="C52"/>
  <c r="B52"/>
  <c r="A52"/>
  <c r="C49"/>
  <c r="B49"/>
  <c r="A49"/>
  <c r="C48"/>
  <c r="B48"/>
  <c r="A48"/>
  <c r="C47"/>
  <c r="B47"/>
  <c r="A47"/>
  <c r="C46"/>
  <c r="B46"/>
  <c r="A46"/>
  <c r="C45"/>
  <c r="B45"/>
  <c r="A45"/>
  <c r="C44"/>
  <c r="B44"/>
  <c r="A44"/>
  <c r="C43"/>
  <c r="B43"/>
  <c r="A43"/>
  <c r="C42"/>
  <c r="B42"/>
  <c r="A42"/>
  <c r="C39"/>
  <c r="B39"/>
  <c r="A39"/>
  <c r="C38"/>
  <c r="B38"/>
  <c r="A38"/>
  <c r="C37"/>
  <c r="B37"/>
  <c r="A37"/>
  <c r="C36"/>
  <c r="B36"/>
  <c r="A36"/>
  <c r="C35"/>
  <c r="B35"/>
  <c r="A35"/>
  <c r="C34"/>
  <c r="B34"/>
  <c r="A34"/>
  <c r="C33"/>
  <c r="B33"/>
  <c r="A33"/>
  <c r="G27"/>
  <c r="F27"/>
  <c r="E27"/>
  <c r="G26"/>
  <c r="F26"/>
  <c r="E26"/>
  <c r="G25"/>
  <c r="F25"/>
  <c r="E25"/>
  <c r="G22"/>
  <c r="F22"/>
  <c r="E22"/>
  <c r="G21"/>
  <c r="F21"/>
  <c r="E21"/>
  <c r="G20"/>
  <c r="F20"/>
  <c r="E20"/>
  <c r="G19"/>
  <c r="F19"/>
  <c r="E19"/>
  <c r="G18"/>
  <c r="F18"/>
  <c r="E18"/>
  <c r="G17"/>
  <c r="F17"/>
  <c r="E17"/>
  <c r="G16"/>
  <c r="F16"/>
  <c r="E16"/>
  <c r="G13"/>
  <c r="F13"/>
  <c r="E13"/>
  <c r="G12"/>
  <c r="F12"/>
  <c r="E12"/>
  <c r="G11"/>
  <c r="F11"/>
  <c r="E11"/>
  <c r="G10"/>
  <c r="F10"/>
  <c r="E10"/>
  <c r="G9"/>
  <c r="F9"/>
  <c r="E9"/>
  <c r="C28"/>
  <c r="B28"/>
  <c r="A28"/>
  <c r="C27"/>
  <c r="B27"/>
  <c r="A27"/>
  <c r="C26"/>
  <c r="B26"/>
  <c r="A26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4"/>
  <c r="B14"/>
  <c r="A14"/>
  <c r="C13"/>
  <c r="B13"/>
  <c r="A13"/>
  <c r="C12"/>
  <c r="B12"/>
  <c r="A12"/>
  <c r="C11"/>
  <c r="B11"/>
  <c r="A11"/>
  <c r="C10"/>
  <c r="B10"/>
  <c r="A10"/>
  <c r="C9"/>
  <c r="B9"/>
  <c r="A9"/>
  <c r="H319" i="30"/>
  <c r="H323"/>
  <c r="H327"/>
  <c r="G319"/>
  <c r="G323"/>
  <c r="G327"/>
  <c r="F319"/>
  <c r="F323"/>
  <c r="F327"/>
  <c r="E319"/>
  <c r="E323"/>
  <c r="E327"/>
  <c r="H311"/>
  <c r="H312"/>
  <c r="H314"/>
  <c r="H310"/>
  <c r="G311"/>
  <c r="G312"/>
  <c r="G314"/>
  <c r="G310"/>
  <c r="F311"/>
  <c r="F312"/>
  <c r="F314"/>
  <c r="F310"/>
  <c r="E311"/>
  <c r="E312"/>
  <c r="E314"/>
  <c r="E310"/>
  <c r="D311"/>
  <c r="D312"/>
  <c r="D310"/>
  <c r="C312"/>
  <c r="C311"/>
  <c r="C310"/>
  <c r="B311"/>
  <c r="B312"/>
  <c r="B310"/>
  <c r="Q311"/>
  <c r="Q312"/>
  <c r="Q310"/>
  <c r="Q298"/>
  <c r="Q300"/>
  <c r="Q302"/>
  <c r="Q303"/>
  <c r="Q304"/>
  <c r="Q305"/>
  <c r="Q297"/>
  <c r="Q288"/>
  <c r="Q289"/>
  <c r="Q290"/>
  <c r="Q291"/>
  <c r="Q292"/>
  <c r="Q287"/>
  <c r="H298"/>
  <c r="H299"/>
  <c r="H300"/>
  <c r="H302"/>
  <c r="H303"/>
  <c r="H304"/>
  <c r="H305"/>
  <c r="H307"/>
  <c r="H297"/>
  <c r="G298"/>
  <c r="G299"/>
  <c r="G300"/>
  <c r="G302"/>
  <c r="G303"/>
  <c r="G304"/>
  <c r="G305"/>
  <c r="G307"/>
  <c r="G297"/>
  <c r="F298"/>
  <c r="F299"/>
  <c r="F300"/>
  <c r="F302"/>
  <c r="F303"/>
  <c r="F304"/>
  <c r="F305"/>
  <c r="F307"/>
  <c r="F297"/>
  <c r="E298"/>
  <c r="E299"/>
  <c r="E300"/>
  <c r="E302"/>
  <c r="E303"/>
  <c r="E304"/>
  <c r="E305"/>
  <c r="E307"/>
  <c r="E297"/>
  <c r="D298"/>
  <c r="D299"/>
  <c r="D300"/>
  <c r="D302"/>
  <c r="D303"/>
  <c r="D304"/>
  <c r="D305"/>
  <c r="D297"/>
  <c r="C298"/>
  <c r="C299"/>
  <c r="C300"/>
  <c r="C301"/>
  <c r="C302"/>
  <c r="C303"/>
  <c r="C304"/>
  <c r="C305"/>
  <c r="C297"/>
  <c r="B298"/>
  <c r="B299"/>
  <c r="B300"/>
  <c r="B302"/>
  <c r="B303"/>
  <c r="B304"/>
  <c r="B305"/>
  <c r="B297"/>
  <c r="H288"/>
  <c r="H289"/>
  <c r="H290"/>
  <c r="H291"/>
  <c r="H292"/>
  <c r="H294"/>
  <c r="H287"/>
  <c r="G288"/>
  <c r="G289"/>
  <c r="G290"/>
  <c r="G291"/>
  <c r="G292"/>
  <c r="G294"/>
  <c r="G287"/>
  <c r="F288"/>
  <c r="F289"/>
  <c r="F290"/>
  <c r="F291"/>
  <c r="F292"/>
  <c r="F294"/>
  <c r="F287"/>
  <c r="E288"/>
  <c r="E289"/>
  <c r="E290"/>
  <c r="E291"/>
  <c r="E292"/>
  <c r="E294"/>
  <c r="E287"/>
  <c r="D288"/>
  <c r="D289"/>
  <c r="D290"/>
  <c r="D291"/>
  <c r="D292"/>
  <c r="D287"/>
  <c r="C288"/>
  <c r="C289"/>
  <c r="C290"/>
  <c r="C291"/>
  <c r="C292"/>
  <c r="C287"/>
  <c r="B288"/>
  <c r="B289"/>
  <c r="B290"/>
  <c r="B291"/>
  <c r="B292"/>
  <c r="B287"/>
  <c r="H264"/>
  <c r="H268"/>
  <c r="H272"/>
  <c r="G264"/>
  <c r="G268"/>
  <c r="G272"/>
  <c r="F264"/>
  <c r="F268"/>
  <c r="F272"/>
  <c r="E264"/>
  <c r="E268"/>
  <c r="E272"/>
  <c r="Q256"/>
  <c r="Q255"/>
  <c r="H256"/>
  <c r="H259"/>
  <c r="H255"/>
  <c r="G256"/>
  <c r="G259"/>
  <c r="G255"/>
  <c r="F256"/>
  <c r="F259"/>
  <c r="F255"/>
  <c r="E256"/>
  <c r="E259"/>
  <c r="E255"/>
  <c r="D256"/>
  <c r="D255"/>
  <c r="C256"/>
  <c r="C257"/>
  <c r="C255"/>
  <c r="B256"/>
  <c r="B255"/>
  <c r="Q245"/>
  <c r="Q246"/>
  <c r="Q247"/>
  <c r="Q248"/>
  <c r="Q249"/>
  <c r="Q250"/>
  <c r="Q244"/>
  <c r="I251"/>
  <c r="H245"/>
  <c r="H246"/>
  <c r="H247"/>
  <c r="H248"/>
  <c r="H249"/>
  <c r="H250"/>
  <c r="H252"/>
  <c r="H244"/>
  <c r="G245"/>
  <c r="G246"/>
  <c r="G247"/>
  <c r="G248"/>
  <c r="G249"/>
  <c r="G250"/>
  <c r="G252"/>
  <c r="G244"/>
  <c r="F245"/>
  <c r="F246"/>
  <c r="F247"/>
  <c r="F248"/>
  <c r="F249"/>
  <c r="F250"/>
  <c r="F252"/>
  <c r="F244"/>
  <c r="E245"/>
  <c r="E246"/>
  <c r="E247"/>
  <c r="E248"/>
  <c r="E249"/>
  <c r="E250"/>
  <c r="E252"/>
  <c r="E244"/>
  <c r="D245"/>
  <c r="D246"/>
  <c r="D247"/>
  <c r="D248"/>
  <c r="D249"/>
  <c r="D250"/>
  <c r="D244"/>
  <c r="C245"/>
  <c r="C246"/>
  <c r="C247"/>
  <c r="C248"/>
  <c r="C249"/>
  <c r="C250"/>
  <c r="C244"/>
  <c r="B245"/>
  <c r="B246"/>
  <c r="B247"/>
  <c r="B248"/>
  <c r="B249"/>
  <c r="B250"/>
  <c r="B244"/>
  <c r="H236"/>
  <c r="H237"/>
  <c r="H238"/>
  <c r="H239"/>
  <c r="H241"/>
  <c r="H235"/>
  <c r="G236"/>
  <c r="G237"/>
  <c r="G238"/>
  <c r="G239"/>
  <c r="G241"/>
  <c r="G235"/>
  <c r="F236"/>
  <c r="F237"/>
  <c r="F238"/>
  <c r="F239"/>
  <c r="F241"/>
  <c r="F235"/>
  <c r="E236"/>
  <c r="E237"/>
  <c r="E238"/>
  <c r="E239"/>
  <c r="E241"/>
  <c r="E235"/>
  <c r="Q236"/>
  <c r="Q237"/>
  <c r="Q238"/>
  <c r="Q239"/>
  <c r="Q235"/>
  <c r="I240"/>
  <c r="I242" s="1"/>
  <c r="D236"/>
  <c r="D237"/>
  <c r="D238"/>
  <c r="D239"/>
  <c r="D235"/>
  <c r="C236"/>
  <c r="C237"/>
  <c r="C238"/>
  <c r="C239"/>
  <c r="C235"/>
  <c r="B236"/>
  <c r="B237"/>
  <c r="B238"/>
  <c r="B239"/>
  <c r="B235"/>
  <c r="C232" i="14"/>
  <c r="D240" i="30" s="1"/>
  <c r="I666"/>
  <c r="I703" s="1"/>
  <c r="J666"/>
  <c r="J703" s="1"/>
  <c r="K666"/>
  <c r="K703" s="1"/>
  <c r="L666"/>
  <c r="L703" s="1"/>
  <c r="M666"/>
  <c r="M703" s="1"/>
  <c r="N666"/>
  <c r="N703" s="1"/>
  <c r="O666"/>
  <c r="O703" s="1"/>
  <c r="P666"/>
  <c r="P703" s="1"/>
  <c r="I662"/>
  <c r="J662"/>
  <c r="K662"/>
  <c r="L662"/>
  <c r="M662"/>
  <c r="N662"/>
  <c r="O662"/>
  <c r="P662"/>
  <c r="I658"/>
  <c r="J658"/>
  <c r="K658"/>
  <c r="L658"/>
  <c r="M658"/>
  <c r="N658"/>
  <c r="O658"/>
  <c r="P658"/>
  <c r="I654"/>
  <c r="J654"/>
  <c r="K654"/>
  <c r="L654"/>
  <c r="M654"/>
  <c r="N654"/>
  <c r="O654"/>
  <c r="P654"/>
  <c r="I646"/>
  <c r="J646"/>
  <c r="K646"/>
  <c r="L646"/>
  <c r="M646"/>
  <c r="N646"/>
  <c r="O646"/>
  <c r="P646"/>
  <c r="F642"/>
  <c r="F666" s="1"/>
  <c r="F703" s="1"/>
  <c r="G642"/>
  <c r="G666" s="1"/>
  <c r="G703" s="1"/>
  <c r="H642"/>
  <c r="H666" s="1"/>
  <c r="H703" s="1"/>
  <c r="E642"/>
  <c r="E666" s="1"/>
  <c r="E703" s="1"/>
  <c r="F638"/>
  <c r="G638"/>
  <c r="H638"/>
  <c r="E638"/>
  <c r="F634"/>
  <c r="G634"/>
  <c r="H634"/>
  <c r="E634"/>
  <c r="F630"/>
  <c r="G630"/>
  <c r="H630"/>
  <c r="E630"/>
  <c r="F626"/>
  <c r="G626"/>
  <c r="H626"/>
  <c r="E626"/>
  <c r="P626"/>
  <c r="O626"/>
  <c r="N626"/>
  <c r="M626"/>
  <c r="L626"/>
  <c r="K626"/>
  <c r="J626"/>
  <c r="I626"/>
  <c r="F622"/>
  <c r="G622"/>
  <c r="H622"/>
  <c r="E622"/>
  <c r="I293"/>
  <c r="I295" s="1"/>
  <c r="J293"/>
  <c r="J295" s="1"/>
  <c r="K293"/>
  <c r="K295" s="1"/>
  <c r="L293"/>
  <c r="L295" s="1"/>
  <c r="M293"/>
  <c r="M295" s="1"/>
  <c r="N293"/>
  <c r="N295" s="1"/>
  <c r="O293"/>
  <c r="O295" s="1"/>
  <c r="P293"/>
  <c r="P295" s="1"/>
  <c r="I306"/>
  <c r="J306"/>
  <c r="K306"/>
  <c r="L306"/>
  <c r="M306"/>
  <c r="M308" s="1"/>
  <c r="N306"/>
  <c r="O306"/>
  <c r="P306"/>
  <c r="P308" s="1"/>
  <c r="I313"/>
  <c r="I315" s="1"/>
  <c r="J313"/>
  <c r="J315" s="1"/>
  <c r="K313"/>
  <c r="K315" s="1"/>
  <c r="L313"/>
  <c r="L315" s="1"/>
  <c r="M313"/>
  <c r="M315" s="1"/>
  <c r="N313"/>
  <c r="N315" s="1"/>
  <c r="O313"/>
  <c r="O315" s="1"/>
  <c r="P313"/>
  <c r="P315" s="1"/>
  <c r="F620"/>
  <c r="F681" s="1"/>
  <c r="G620"/>
  <c r="G681" s="1"/>
  <c r="H620"/>
  <c r="H681" s="1"/>
  <c r="E620"/>
  <c r="E681" s="1"/>
  <c r="J240"/>
  <c r="J242" s="1"/>
  <c r="K240"/>
  <c r="K242" s="1"/>
  <c r="L240"/>
  <c r="L242" s="1"/>
  <c r="M240"/>
  <c r="M242" s="1"/>
  <c r="N240"/>
  <c r="N242" s="1"/>
  <c r="O240"/>
  <c r="O242" s="1"/>
  <c r="P240"/>
  <c r="P242" s="1"/>
  <c r="J251"/>
  <c r="K251"/>
  <c r="K253" s="1"/>
  <c r="L251"/>
  <c r="L253" s="1"/>
  <c r="M251"/>
  <c r="M253" s="1"/>
  <c r="N251"/>
  <c r="N253" s="1"/>
  <c r="O251"/>
  <c r="O253" s="1"/>
  <c r="P251"/>
  <c r="I258"/>
  <c r="I260" s="1"/>
  <c r="J258"/>
  <c r="J260" s="1"/>
  <c r="K258"/>
  <c r="L258"/>
  <c r="M258"/>
  <c r="M260" s="1"/>
  <c r="N258"/>
  <c r="N260" s="1"/>
  <c r="O258"/>
  <c r="O260" s="1"/>
  <c r="P258"/>
  <c r="P260" s="1"/>
  <c r="Q203"/>
  <c r="Q204"/>
  <c r="Q205"/>
  <c r="Q202"/>
  <c r="Q191"/>
  <c r="Q192"/>
  <c r="Q193"/>
  <c r="Q194"/>
  <c r="Q195"/>
  <c r="Q196"/>
  <c r="Q197"/>
  <c r="Q190"/>
  <c r="Q180"/>
  <c r="Q181"/>
  <c r="Q183"/>
  <c r="Q184"/>
  <c r="Q185"/>
  <c r="Q179"/>
  <c r="H211"/>
  <c r="H215"/>
  <c r="H219"/>
  <c r="G211"/>
  <c r="G215"/>
  <c r="G219"/>
  <c r="F211"/>
  <c r="F215"/>
  <c r="F219"/>
  <c r="E211"/>
  <c r="E215"/>
  <c r="E219"/>
  <c r="H203"/>
  <c r="H204"/>
  <c r="H205"/>
  <c r="H207"/>
  <c r="H202"/>
  <c r="G203"/>
  <c r="G204"/>
  <c r="G205"/>
  <c r="G207"/>
  <c r="G202"/>
  <c r="F203"/>
  <c r="F204"/>
  <c r="F205"/>
  <c r="F207"/>
  <c r="F202"/>
  <c r="E203"/>
  <c r="E204"/>
  <c r="E205"/>
  <c r="E207"/>
  <c r="E202"/>
  <c r="D203"/>
  <c r="D204"/>
  <c r="D205"/>
  <c r="D202"/>
  <c r="C203"/>
  <c r="C204"/>
  <c r="C205"/>
  <c r="C202"/>
  <c r="B203"/>
  <c r="B204"/>
  <c r="B205"/>
  <c r="B202"/>
  <c r="H191"/>
  <c r="H192"/>
  <c r="H193"/>
  <c r="H194"/>
  <c r="H195"/>
  <c r="H196"/>
  <c r="H197"/>
  <c r="H199"/>
  <c r="H190"/>
  <c r="G191"/>
  <c r="G192"/>
  <c r="G193"/>
  <c r="G194"/>
  <c r="G195"/>
  <c r="G196"/>
  <c r="G197"/>
  <c r="G199"/>
  <c r="G190"/>
  <c r="F191"/>
  <c r="F192"/>
  <c r="F193"/>
  <c r="F194"/>
  <c r="F195"/>
  <c r="F196"/>
  <c r="F197"/>
  <c r="F199"/>
  <c r="F190"/>
  <c r="E191"/>
  <c r="E192"/>
  <c r="E193"/>
  <c r="E194"/>
  <c r="E195"/>
  <c r="E196"/>
  <c r="E197"/>
  <c r="E199"/>
  <c r="E190"/>
  <c r="D191"/>
  <c r="D192"/>
  <c r="D193"/>
  <c r="D194"/>
  <c r="D195"/>
  <c r="D196"/>
  <c r="D197"/>
  <c r="D190"/>
  <c r="C191"/>
  <c r="C192"/>
  <c r="C193"/>
  <c r="C194"/>
  <c r="C195"/>
  <c r="C196"/>
  <c r="C197"/>
  <c r="C190"/>
  <c r="B191"/>
  <c r="B192"/>
  <c r="B193"/>
  <c r="B194"/>
  <c r="B195"/>
  <c r="B196"/>
  <c r="B197"/>
  <c r="B190"/>
  <c r="H180"/>
  <c r="H181"/>
  <c r="H182"/>
  <c r="H183"/>
  <c r="H184"/>
  <c r="H185"/>
  <c r="H187"/>
  <c r="H179"/>
  <c r="G180"/>
  <c r="G181"/>
  <c r="G182"/>
  <c r="G183"/>
  <c r="G184"/>
  <c r="G185"/>
  <c r="G187"/>
  <c r="G179"/>
  <c r="F180"/>
  <c r="F181"/>
  <c r="F182"/>
  <c r="F183"/>
  <c r="F184"/>
  <c r="F185"/>
  <c r="F187"/>
  <c r="F179"/>
  <c r="E180"/>
  <c r="E181"/>
  <c r="E182"/>
  <c r="E183"/>
  <c r="E184"/>
  <c r="E185"/>
  <c r="E187"/>
  <c r="E179"/>
  <c r="I186"/>
  <c r="I188" s="1"/>
  <c r="J186"/>
  <c r="J188" s="1"/>
  <c r="K186"/>
  <c r="L186"/>
  <c r="M186"/>
  <c r="M188" s="1"/>
  <c r="N186"/>
  <c r="N188" s="1"/>
  <c r="O186"/>
  <c r="O188" s="1"/>
  <c r="P186"/>
  <c r="I198"/>
  <c r="J198"/>
  <c r="J200" s="1"/>
  <c r="K198"/>
  <c r="K200" s="1"/>
  <c r="L198"/>
  <c r="M198"/>
  <c r="M200" s="1"/>
  <c r="N198"/>
  <c r="N200" s="1"/>
  <c r="O198"/>
  <c r="P198"/>
  <c r="P200" s="1"/>
  <c r="I206"/>
  <c r="I208" s="1"/>
  <c r="J206"/>
  <c r="J208" s="1"/>
  <c r="K206"/>
  <c r="K208" s="1"/>
  <c r="L206"/>
  <c r="L208" s="1"/>
  <c r="M206"/>
  <c r="M208" s="1"/>
  <c r="N206"/>
  <c r="N208" s="1"/>
  <c r="O206"/>
  <c r="O208" s="1"/>
  <c r="P206"/>
  <c r="P208" s="1"/>
  <c r="D180"/>
  <c r="D181"/>
  <c r="D182"/>
  <c r="D183"/>
  <c r="D184"/>
  <c r="D185"/>
  <c r="D179"/>
  <c r="C180"/>
  <c r="C181"/>
  <c r="C182"/>
  <c r="C183"/>
  <c r="C184"/>
  <c r="C185"/>
  <c r="C179"/>
  <c r="B180"/>
  <c r="B181"/>
  <c r="B182"/>
  <c r="B183"/>
  <c r="B184"/>
  <c r="B185"/>
  <c r="B179"/>
  <c r="O436" l="1"/>
  <c r="O438" s="1"/>
  <c r="M376"/>
  <c r="M378" s="1"/>
  <c r="O650"/>
  <c r="O687"/>
  <c r="G658"/>
  <c r="G695"/>
  <c r="P650"/>
  <c r="P687"/>
  <c r="F658"/>
  <c r="F695"/>
  <c r="E646"/>
  <c r="E683"/>
  <c r="E650"/>
  <c r="E687"/>
  <c r="E662"/>
  <c r="E699"/>
  <c r="H646"/>
  <c r="H683"/>
  <c r="H650"/>
  <c r="H687"/>
  <c r="H662"/>
  <c r="H699"/>
  <c r="G646"/>
  <c r="G683"/>
  <c r="G650"/>
  <c r="G687"/>
  <c r="G662"/>
  <c r="G699"/>
  <c r="F646"/>
  <c r="F683"/>
  <c r="F650"/>
  <c r="F687"/>
  <c r="F662"/>
  <c r="F699"/>
  <c r="I650"/>
  <c r="I687"/>
  <c r="E654"/>
  <c r="E691"/>
  <c r="J650"/>
  <c r="J687"/>
  <c r="H654"/>
  <c r="H691"/>
  <c r="K650"/>
  <c r="K687"/>
  <c r="G654"/>
  <c r="G691"/>
  <c r="L650"/>
  <c r="L687"/>
  <c r="F654"/>
  <c r="F691"/>
  <c r="M650"/>
  <c r="M687"/>
  <c r="E658"/>
  <c r="E695"/>
  <c r="N650"/>
  <c r="N687"/>
  <c r="H658"/>
  <c r="H695"/>
  <c r="N436"/>
  <c r="N438" s="1"/>
  <c r="M436"/>
  <c r="M438" s="1"/>
  <c r="J440"/>
  <c r="J442" s="1"/>
  <c r="M440"/>
  <c r="M442" s="1"/>
  <c r="L440"/>
  <c r="L442" s="1"/>
  <c r="N422"/>
  <c r="M422"/>
  <c r="L422"/>
  <c r="P429"/>
  <c r="K440"/>
  <c r="K442" s="1"/>
  <c r="O429"/>
  <c r="P440"/>
  <c r="P442" s="1"/>
  <c r="P422"/>
  <c r="K429"/>
  <c r="J429"/>
  <c r="I440"/>
  <c r="I442" s="1"/>
  <c r="L436"/>
  <c r="L438" s="1"/>
  <c r="P432"/>
  <c r="P434" s="1"/>
  <c r="K436"/>
  <c r="K438" s="1"/>
  <c r="O432"/>
  <c r="O434" s="1"/>
  <c r="J436"/>
  <c r="J438" s="1"/>
  <c r="N432"/>
  <c r="N434" s="1"/>
  <c r="I436"/>
  <c r="I438" s="1"/>
  <c r="M432"/>
  <c r="M434" s="1"/>
  <c r="L432"/>
  <c r="L434" s="1"/>
  <c r="O440"/>
  <c r="O442" s="1"/>
  <c r="K432"/>
  <c r="K434" s="1"/>
  <c r="N440"/>
  <c r="N442" s="1"/>
  <c r="J432"/>
  <c r="J434" s="1"/>
  <c r="I432"/>
  <c r="I434" s="1"/>
  <c r="M370"/>
  <c r="J380"/>
  <c r="J382" s="1"/>
  <c r="I376"/>
  <c r="I378" s="1"/>
  <c r="O380"/>
  <c r="O382" s="1"/>
  <c r="N380"/>
  <c r="N382" s="1"/>
  <c r="M372"/>
  <c r="M374" s="1"/>
  <c r="I380"/>
  <c r="I382" s="1"/>
  <c r="N376"/>
  <c r="N378" s="1"/>
  <c r="J353"/>
  <c r="O364"/>
  <c r="K372"/>
  <c r="K374" s="1"/>
  <c r="M380"/>
  <c r="M382" s="1"/>
  <c r="N364"/>
  <c r="M364"/>
  <c r="L380"/>
  <c r="L382" s="1"/>
  <c r="I370"/>
  <c r="K380"/>
  <c r="K382" s="1"/>
  <c r="O376"/>
  <c r="O378" s="1"/>
  <c r="P376"/>
  <c r="P378" s="1"/>
  <c r="L376"/>
  <c r="L378" s="1"/>
  <c r="P372"/>
  <c r="P374" s="1"/>
  <c r="K376"/>
  <c r="K378" s="1"/>
  <c r="O372"/>
  <c r="O374" s="1"/>
  <c r="J376"/>
  <c r="J378" s="1"/>
  <c r="N372"/>
  <c r="N374" s="1"/>
  <c r="P380"/>
  <c r="P382" s="1"/>
  <c r="L372"/>
  <c r="L374" s="1"/>
  <c r="J372"/>
  <c r="J374" s="1"/>
  <c r="I372"/>
  <c r="I374" s="1"/>
  <c r="G40" i="22"/>
  <c r="J263" i="30"/>
  <c r="J265" s="1"/>
  <c r="I263"/>
  <c r="I265" s="1"/>
  <c r="L271"/>
  <c r="L273" s="1"/>
  <c r="K271"/>
  <c r="K273" s="1"/>
  <c r="L318"/>
  <c r="L320" s="1"/>
  <c r="K318"/>
  <c r="K320" s="1"/>
  <c r="J318"/>
  <c r="J320" s="1"/>
  <c r="I318"/>
  <c r="I320" s="1"/>
  <c r="M326"/>
  <c r="M328" s="1"/>
  <c r="P318"/>
  <c r="P320" s="1"/>
  <c r="P271"/>
  <c r="P273" s="1"/>
  <c r="K260"/>
  <c r="L308"/>
  <c r="O214"/>
  <c r="O216" s="1"/>
  <c r="J253"/>
  <c r="L260"/>
  <c r="L214"/>
  <c r="L216" s="1"/>
  <c r="J271"/>
  <c r="J273" s="1"/>
  <c r="P326"/>
  <c r="P328" s="1"/>
  <c r="J308"/>
  <c r="I271"/>
  <c r="I273" s="1"/>
  <c r="K308"/>
  <c r="O267"/>
  <c r="O269" s="1"/>
  <c r="K326"/>
  <c r="K328" s="1"/>
  <c r="N267"/>
  <c r="N269" s="1"/>
  <c r="P253"/>
  <c r="I253"/>
  <c r="L322"/>
  <c r="L324" s="1"/>
  <c r="M267"/>
  <c r="M269" s="1"/>
  <c r="K263"/>
  <c r="K265" s="1"/>
  <c r="O271"/>
  <c r="O273" s="1"/>
  <c r="I308"/>
  <c r="N271"/>
  <c r="N273" s="1"/>
  <c r="O326"/>
  <c r="O328" s="1"/>
  <c r="M271"/>
  <c r="M273" s="1"/>
  <c r="N326"/>
  <c r="N328" s="1"/>
  <c r="O308"/>
  <c r="N308"/>
  <c r="J326"/>
  <c r="J328" s="1"/>
  <c r="L326"/>
  <c r="L328" s="1"/>
  <c r="P322"/>
  <c r="P324" s="1"/>
  <c r="I326"/>
  <c r="I328" s="1"/>
  <c r="M322"/>
  <c r="M324" s="1"/>
  <c r="K322"/>
  <c r="K324" s="1"/>
  <c r="O318"/>
  <c r="O320" s="1"/>
  <c r="J322"/>
  <c r="J324" s="1"/>
  <c r="N318"/>
  <c r="N320" s="1"/>
  <c r="I322"/>
  <c r="I324" s="1"/>
  <c r="M318"/>
  <c r="M320" s="1"/>
  <c r="O322"/>
  <c r="O324" s="1"/>
  <c r="N322"/>
  <c r="N324" s="1"/>
  <c r="L267"/>
  <c r="L269" s="1"/>
  <c r="P263"/>
  <c r="P265" s="1"/>
  <c r="P267"/>
  <c r="P269" s="1"/>
  <c r="K267"/>
  <c r="K269" s="1"/>
  <c r="O263"/>
  <c r="O265" s="1"/>
  <c r="J267"/>
  <c r="J269" s="1"/>
  <c r="N263"/>
  <c r="N265" s="1"/>
  <c r="I267"/>
  <c r="I269" s="1"/>
  <c r="M263"/>
  <c r="M265" s="1"/>
  <c r="L263"/>
  <c r="L265" s="1"/>
  <c r="I214"/>
  <c r="I216" s="1"/>
  <c r="O200"/>
  <c r="L200"/>
  <c r="K210"/>
  <c r="K212" s="1"/>
  <c r="P218"/>
  <c r="P220" s="1"/>
  <c r="L210"/>
  <c r="L212" s="1"/>
  <c r="I200"/>
  <c r="M210"/>
  <c r="M212" s="1"/>
  <c r="P210"/>
  <c r="P212" s="1"/>
  <c r="L218"/>
  <c r="L220" s="1"/>
  <c r="I210"/>
  <c r="I212" s="1"/>
  <c r="M218"/>
  <c r="M220" s="1"/>
  <c r="L188"/>
  <c r="K218"/>
  <c r="K220" s="1"/>
  <c r="K188"/>
  <c r="J218"/>
  <c r="J220" s="1"/>
  <c r="J210"/>
  <c r="J212" s="1"/>
  <c r="P188"/>
  <c r="N218"/>
  <c r="N220" s="1"/>
  <c r="P214"/>
  <c r="P216" s="1"/>
  <c r="I218"/>
  <c r="I220" s="1"/>
  <c r="M214"/>
  <c r="M216" s="1"/>
  <c r="N214"/>
  <c r="N216" s="1"/>
  <c r="K214"/>
  <c r="K216" s="1"/>
  <c r="O210"/>
  <c r="O212" s="1"/>
  <c r="J214"/>
  <c r="J216" s="1"/>
  <c r="N210"/>
  <c r="N212" s="1"/>
  <c r="O218"/>
  <c r="O220" s="1"/>
  <c r="Q148" l="1"/>
  <c r="Q149"/>
  <c r="Q147"/>
  <c r="H155"/>
  <c r="H159"/>
  <c r="H163"/>
  <c r="G155"/>
  <c r="G159"/>
  <c r="G163"/>
  <c r="F155"/>
  <c r="F159"/>
  <c r="F163"/>
  <c r="E155"/>
  <c r="E159"/>
  <c r="E163"/>
  <c r="I150"/>
  <c r="I152" s="1"/>
  <c r="H148"/>
  <c r="H149"/>
  <c r="H151"/>
  <c r="H147"/>
  <c r="G148"/>
  <c r="G149"/>
  <c r="G151"/>
  <c r="G147"/>
  <c r="F148"/>
  <c r="F149"/>
  <c r="F151"/>
  <c r="F147"/>
  <c r="E148"/>
  <c r="E149"/>
  <c r="E151"/>
  <c r="E147"/>
  <c r="D148"/>
  <c r="D149"/>
  <c r="D147"/>
  <c r="C148"/>
  <c r="C149"/>
  <c r="C147"/>
  <c r="B148"/>
  <c r="B149"/>
  <c r="B147"/>
  <c r="Q137"/>
  <c r="Q138"/>
  <c r="Q139"/>
  <c r="Q140"/>
  <c r="Q141"/>
  <c r="Q142"/>
  <c r="Q136"/>
  <c r="H137"/>
  <c r="H138"/>
  <c r="H139"/>
  <c r="H140"/>
  <c r="H141"/>
  <c r="H142"/>
  <c r="H144"/>
  <c r="H136"/>
  <c r="G137"/>
  <c r="G138"/>
  <c r="G139"/>
  <c r="G140"/>
  <c r="G141"/>
  <c r="G142"/>
  <c r="G144"/>
  <c r="G136"/>
  <c r="F137"/>
  <c r="F138"/>
  <c r="F139"/>
  <c r="F140"/>
  <c r="F141"/>
  <c r="F142"/>
  <c r="F144"/>
  <c r="F136"/>
  <c r="E137"/>
  <c r="E138"/>
  <c r="E139"/>
  <c r="E140"/>
  <c r="E141"/>
  <c r="E142"/>
  <c r="E144"/>
  <c r="E136"/>
  <c r="D137"/>
  <c r="D138"/>
  <c r="D139"/>
  <c r="D140"/>
  <c r="D141"/>
  <c r="D142"/>
  <c r="D136"/>
  <c r="C137"/>
  <c r="C138"/>
  <c r="C139"/>
  <c r="C140"/>
  <c r="C141"/>
  <c r="C142"/>
  <c r="C136"/>
  <c r="B137"/>
  <c r="B138"/>
  <c r="B139"/>
  <c r="B140"/>
  <c r="B141"/>
  <c r="B142"/>
  <c r="B136"/>
  <c r="Q128"/>
  <c r="Q129"/>
  <c r="Q130"/>
  <c r="Q131"/>
  <c r="Q127"/>
  <c r="H128"/>
  <c r="H129"/>
  <c r="H130"/>
  <c r="H131"/>
  <c r="H133"/>
  <c r="H127"/>
  <c r="G128"/>
  <c r="G129"/>
  <c r="G130"/>
  <c r="G131"/>
  <c r="G133"/>
  <c r="G127"/>
  <c r="F128"/>
  <c r="F129"/>
  <c r="F130"/>
  <c r="F131"/>
  <c r="F133"/>
  <c r="F127"/>
  <c r="E128"/>
  <c r="E129"/>
  <c r="E130"/>
  <c r="E131"/>
  <c r="E133"/>
  <c r="E127"/>
  <c r="D128"/>
  <c r="D129"/>
  <c r="D130"/>
  <c r="D131"/>
  <c r="D127"/>
  <c r="C128"/>
  <c r="C129"/>
  <c r="C130"/>
  <c r="C131"/>
  <c r="C127"/>
  <c r="B128"/>
  <c r="B129"/>
  <c r="B130"/>
  <c r="B131"/>
  <c r="B127"/>
  <c r="I132"/>
  <c r="J132"/>
  <c r="K132"/>
  <c r="K134" s="1"/>
  <c r="L132"/>
  <c r="L134" s="1"/>
  <c r="M132"/>
  <c r="M134" s="1"/>
  <c r="N132"/>
  <c r="N134" s="1"/>
  <c r="O132"/>
  <c r="O134" s="1"/>
  <c r="P132"/>
  <c r="P134" s="1"/>
  <c r="I143"/>
  <c r="I145" s="1"/>
  <c r="J143"/>
  <c r="J145" s="1"/>
  <c r="K143"/>
  <c r="K145" s="1"/>
  <c r="L143"/>
  <c r="L145" s="1"/>
  <c r="M143"/>
  <c r="M145" s="1"/>
  <c r="N143"/>
  <c r="N145" s="1"/>
  <c r="O143"/>
  <c r="O145" s="1"/>
  <c r="P143"/>
  <c r="P145" s="1"/>
  <c r="J150"/>
  <c r="J152" s="1"/>
  <c r="K150"/>
  <c r="K152" s="1"/>
  <c r="L150"/>
  <c r="L152" s="1"/>
  <c r="M150"/>
  <c r="M152" s="1"/>
  <c r="N150"/>
  <c r="N152" s="1"/>
  <c r="O150"/>
  <c r="O152" s="1"/>
  <c r="P150"/>
  <c r="P152" s="1"/>
  <c r="H109"/>
  <c r="G109"/>
  <c r="F109"/>
  <c r="E109"/>
  <c r="H105"/>
  <c r="G105"/>
  <c r="F105"/>
  <c r="E105"/>
  <c r="H101"/>
  <c r="G101"/>
  <c r="F101"/>
  <c r="E101"/>
  <c r="H93"/>
  <c r="H94"/>
  <c r="H96"/>
  <c r="H92"/>
  <c r="G93"/>
  <c r="G94"/>
  <c r="G96"/>
  <c r="G92"/>
  <c r="F93"/>
  <c r="F94"/>
  <c r="F96"/>
  <c r="F92"/>
  <c r="E93"/>
  <c r="E94"/>
  <c r="E96"/>
  <c r="E92"/>
  <c r="D93"/>
  <c r="D94"/>
  <c r="D92"/>
  <c r="C93"/>
  <c r="C94"/>
  <c r="C92"/>
  <c r="B93"/>
  <c r="B94"/>
  <c r="B92"/>
  <c r="Q93"/>
  <c r="Q94"/>
  <c r="Q92"/>
  <c r="Q82"/>
  <c r="Q83"/>
  <c r="Q84"/>
  <c r="Q85"/>
  <c r="Q86"/>
  <c r="Q87"/>
  <c r="Q81"/>
  <c r="Q72"/>
  <c r="Q73"/>
  <c r="Q74"/>
  <c r="Q75"/>
  <c r="Q76"/>
  <c r="Q71"/>
  <c r="H82"/>
  <c r="H83"/>
  <c r="H84"/>
  <c r="H85"/>
  <c r="H86"/>
  <c r="H87"/>
  <c r="H89"/>
  <c r="H81"/>
  <c r="G82"/>
  <c r="G83"/>
  <c r="G84"/>
  <c r="G85"/>
  <c r="G86"/>
  <c r="G87"/>
  <c r="G89"/>
  <c r="G81"/>
  <c r="F82"/>
  <c r="F83"/>
  <c r="F84"/>
  <c r="F85"/>
  <c r="F86"/>
  <c r="F87"/>
  <c r="F89"/>
  <c r="F81"/>
  <c r="E82"/>
  <c r="E83"/>
  <c r="E84"/>
  <c r="E85"/>
  <c r="E86"/>
  <c r="E87"/>
  <c r="E89"/>
  <c r="E81"/>
  <c r="D82"/>
  <c r="D83"/>
  <c r="D84"/>
  <c r="D85"/>
  <c r="D86"/>
  <c r="D87"/>
  <c r="D81"/>
  <c r="C82"/>
  <c r="C83"/>
  <c r="C84"/>
  <c r="C85"/>
  <c r="C86"/>
  <c r="C87"/>
  <c r="C81"/>
  <c r="B82"/>
  <c r="B83"/>
  <c r="B84"/>
  <c r="B85"/>
  <c r="B86"/>
  <c r="B87"/>
  <c r="B81"/>
  <c r="E78"/>
  <c r="H72"/>
  <c r="H73"/>
  <c r="H74"/>
  <c r="H75"/>
  <c r="H76"/>
  <c r="H78"/>
  <c r="H71"/>
  <c r="G72"/>
  <c r="G73"/>
  <c r="G74"/>
  <c r="G75"/>
  <c r="G76"/>
  <c r="G78"/>
  <c r="G71"/>
  <c r="F72"/>
  <c r="F73"/>
  <c r="F74"/>
  <c r="F75"/>
  <c r="F76"/>
  <c r="F78"/>
  <c r="F71"/>
  <c r="E72"/>
  <c r="E73"/>
  <c r="E74"/>
  <c r="E75"/>
  <c r="E76"/>
  <c r="E71"/>
  <c r="I77"/>
  <c r="J77"/>
  <c r="J684" s="1"/>
  <c r="J685" s="1"/>
  <c r="K77"/>
  <c r="K684" s="1"/>
  <c r="K685" s="1"/>
  <c r="L77"/>
  <c r="L684" s="1"/>
  <c r="L685" s="1"/>
  <c r="M77"/>
  <c r="M684" s="1"/>
  <c r="M685" s="1"/>
  <c r="N77"/>
  <c r="N684" s="1"/>
  <c r="N685" s="1"/>
  <c r="O77"/>
  <c r="O684" s="1"/>
  <c r="O685" s="1"/>
  <c r="P77"/>
  <c r="P684" s="1"/>
  <c r="P685" s="1"/>
  <c r="I88"/>
  <c r="I688" s="1"/>
  <c r="I689" s="1"/>
  <c r="J88"/>
  <c r="K88"/>
  <c r="K688" s="1"/>
  <c r="K689" s="1"/>
  <c r="L88"/>
  <c r="L688" s="1"/>
  <c r="L689" s="1"/>
  <c r="M88"/>
  <c r="M688" s="1"/>
  <c r="M689" s="1"/>
  <c r="N88"/>
  <c r="N688" s="1"/>
  <c r="N689" s="1"/>
  <c r="O88"/>
  <c r="P88"/>
  <c r="P688" s="1"/>
  <c r="P689" s="1"/>
  <c r="I95"/>
  <c r="I692" s="1"/>
  <c r="I693" s="1"/>
  <c r="J95"/>
  <c r="J692" s="1"/>
  <c r="J693" s="1"/>
  <c r="K95"/>
  <c r="K692" s="1"/>
  <c r="K693" s="1"/>
  <c r="L95"/>
  <c r="L692" s="1"/>
  <c r="L693" s="1"/>
  <c r="M95"/>
  <c r="M692" s="1"/>
  <c r="M693" s="1"/>
  <c r="N95"/>
  <c r="O95"/>
  <c r="P95"/>
  <c r="D72"/>
  <c r="D73"/>
  <c r="D74"/>
  <c r="D75"/>
  <c r="D76"/>
  <c r="D71"/>
  <c r="C72"/>
  <c r="C73"/>
  <c r="C74"/>
  <c r="C75"/>
  <c r="C76"/>
  <c r="C71"/>
  <c r="B72"/>
  <c r="B73"/>
  <c r="B74"/>
  <c r="B75"/>
  <c r="B76"/>
  <c r="B71"/>
  <c r="R425" i="7"/>
  <c r="Q425"/>
  <c r="O407"/>
  <c r="P407"/>
  <c r="C435"/>
  <c r="R316"/>
  <c r="Q316"/>
  <c r="R317"/>
  <c r="R325"/>
  <c r="Q325"/>
  <c r="Q317"/>
  <c r="R465"/>
  <c r="C519"/>
  <c r="S27"/>
  <c r="P479"/>
  <c r="P692" i="30" l="1"/>
  <c r="P693" s="1"/>
  <c r="N692"/>
  <c r="N693" s="1"/>
  <c r="J688"/>
  <c r="J689" s="1"/>
  <c r="O692"/>
  <c r="O693" s="1"/>
  <c r="O627"/>
  <c r="O628" s="1"/>
  <c r="O688"/>
  <c r="O689" s="1"/>
  <c r="I623"/>
  <c r="I624" s="1"/>
  <c r="I684"/>
  <c r="I685" s="1"/>
  <c r="N97"/>
  <c r="N631"/>
  <c r="N632" s="1"/>
  <c r="J90"/>
  <c r="J627"/>
  <c r="J628" s="1"/>
  <c r="M97"/>
  <c r="M631"/>
  <c r="M632" s="1"/>
  <c r="I90"/>
  <c r="I627"/>
  <c r="I628" s="1"/>
  <c r="L97"/>
  <c r="L631"/>
  <c r="L632" s="1"/>
  <c r="P79"/>
  <c r="P623"/>
  <c r="P624" s="1"/>
  <c r="K97"/>
  <c r="K631"/>
  <c r="K632" s="1"/>
  <c r="O79"/>
  <c r="O623"/>
  <c r="O624" s="1"/>
  <c r="J97"/>
  <c r="J631"/>
  <c r="J632" s="1"/>
  <c r="N79"/>
  <c r="N623"/>
  <c r="N624" s="1"/>
  <c r="I97"/>
  <c r="I631"/>
  <c r="I632" s="1"/>
  <c r="M79"/>
  <c r="M623"/>
  <c r="M624" s="1"/>
  <c r="P90"/>
  <c r="P627"/>
  <c r="P628" s="1"/>
  <c r="L79"/>
  <c r="L623"/>
  <c r="L624" s="1"/>
  <c r="K79"/>
  <c r="K623"/>
  <c r="K624" s="1"/>
  <c r="N90"/>
  <c r="N627"/>
  <c r="N628" s="1"/>
  <c r="J79"/>
  <c r="J623"/>
  <c r="J624" s="1"/>
  <c r="M90"/>
  <c r="M627"/>
  <c r="M628" s="1"/>
  <c r="I79"/>
  <c r="P97"/>
  <c r="P631"/>
  <c r="P632" s="1"/>
  <c r="L90"/>
  <c r="L627"/>
  <c r="L628" s="1"/>
  <c r="O97"/>
  <c r="O631"/>
  <c r="O632" s="1"/>
  <c r="K90"/>
  <c r="K627"/>
  <c r="K628" s="1"/>
  <c r="J162"/>
  <c r="J164" s="1"/>
  <c r="P158"/>
  <c r="P160" s="1"/>
  <c r="N158"/>
  <c r="N160" s="1"/>
  <c r="M158"/>
  <c r="M160" s="1"/>
  <c r="I162"/>
  <c r="I164" s="1"/>
  <c r="O154"/>
  <c r="O156" s="1"/>
  <c r="N162"/>
  <c r="N164" s="1"/>
  <c r="M162"/>
  <c r="M164" s="1"/>
  <c r="L162"/>
  <c r="L164" s="1"/>
  <c r="J154"/>
  <c r="J156" s="1"/>
  <c r="J134"/>
  <c r="I134"/>
  <c r="M104"/>
  <c r="O104"/>
  <c r="P104"/>
  <c r="O90"/>
  <c r="L108"/>
  <c r="I108"/>
  <c r="I704" s="1"/>
  <c r="K108"/>
  <c r="J108"/>
  <c r="M108"/>
  <c r="K162"/>
  <c r="K164" s="1"/>
  <c r="L158"/>
  <c r="L160" s="1"/>
  <c r="P154"/>
  <c r="P156" s="1"/>
  <c r="K158"/>
  <c r="K160" s="1"/>
  <c r="J158"/>
  <c r="J160" s="1"/>
  <c r="N154"/>
  <c r="N156" s="1"/>
  <c r="I158"/>
  <c r="I160" s="1"/>
  <c r="M154"/>
  <c r="M156" s="1"/>
  <c r="P162"/>
  <c r="P164" s="1"/>
  <c r="L154"/>
  <c r="L156" s="1"/>
  <c r="O158"/>
  <c r="O160" s="1"/>
  <c r="O162"/>
  <c r="O164" s="1"/>
  <c r="K154"/>
  <c r="K156" s="1"/>
  <c r="I154"/>
  <c r="I156" s="1"/>
  <c r="N104"/>
  <c r="L104"/>
  <c r="L700" s="1"/>
  <c r="L701" s="1"/>
  <c r="P100"/>
  <c r="K104"/>
  <c r="K700" s="1"/>
  <c r="K701" s="1"/>
  <c r="O100"/>
  <c r="J104"/>
  <c r="J700" s="1"/>
  <c r="J701" s="1"/>
  <c r="N100"/>
  <c r="N696" s="1"/>
  <c r="N697" s="1"/>
  <c r="I104"/>
  <c r="I700" s="1"/>
  <c r="I701" s="1"/>
  <c r="M100"/>
  <c r="P108"/>
  <c r="L100"/>
  <c r="O108"/>
  <c r="K100"/>
  <c r="N108"/>
  <c r="J100"/>
  <c r="I100"/>
  <c r="I696" s="1"/>
  <c r="I697" s="1"/>
  <c r="J704" l="1"/>
  <c r="I705"/>
  <c r="N700"/>
  <c r="N701" s="1"/>
  <c r="M704"/>
  <c r="N704"/>
  <c r="L696"/>
  <c r="L697" s="1"/>
  <c r="P704"/>
  <c r="O696"/>
  <c r="O697" s="1"/>
  <c r="M696"/>
  <c r="M697" s="1"/>
  <c r="K704"/>
  <c r="L704"/>
  <c r="P700"/>
  <c r="P701" s="1"/>
  <c r="J696"/>
  <c r="J697" s="1"/>
  <c r="P635"/>
  <c r="P636" s="1"/>
  <c r="P696"/>
  <c r="P697" s="1"/>
  <c r="O700"/>
  <c r="O701" s="1"/>
  <c r="M700"/>
  <c r="M701" s="1"/>
  <c r="K696"/>
  <c r="K697" s="1"/>
  <c r="O704"/>
  <c r="I635"/>
  <c r="I636" s="1"/>
  <c r="J102"/>
  <c r="J635"/>
  <c r="J636" s="1"/>
  <c r="M106"/>
  <c r="M639"/>
  <c r="M640" s="1"/>
  <c r="O110"/>
  <c r="O643"/>
  <c r="O644" s="1"/>
  <c r="L106"/>
  <c r="L639"/>
  <c r="L640" s="1"/>
  <c r="N106"/>
  <c r="N639"/>
  <c r="N640" s="1"/>
  <c r="M110"/>
  <c r="M643"/>
  <c r="M644" s="1"/>
  <c r="J110"/>
  <c r="J643"/>
  <c r="J644" s="1"/>
  <c r="O106"/>
  <c r="O639"/>
  <c r="O640" s="1"/>
  <c r="I106"/>
  <c r="I639"/>
  <c r="I640" s="1"/>
  <c r="K110"/>
  <c r="K643"/>
  <c r="K644" s="1"/>
  <c r="P102"/>
  <c r="L102"/>
  <c r="L635"/>
  <c r="L636" s="1"/>
  <c r="P110"/>
  <c r="P643"/>
  <c r="P644" s="1"/>
  <c r="N110"/>
  <c r="N643"/>
  <c r="N644" s="1"/>
  <c r="K102"/>
  <c r="K635"/>
  <c r="K636" s="1"/>
  <c r="I110"/>
  <c r="I643"/>
  <c r="I644" s="1"/>
  <c r="L643"/>
  <c r="L644" s="1"/>
  <c r="N102"/>
  <c r="N635"/>
  <c r="N636" s="1"/>
  <c r="M102"/>
  <c r="M635"/>
  <c r="M636" s="1"/>
  <c r="J106"/>
  <c r="J639"/>
  <c r="J640" s="1"/>
  <c r="O102"/>
  <c r="O635"/>
  <c r="O636" s="1"/>
  <c r="I102"/>
  <c r="K106"/>
  <c r="K639"/>
  <c r="K640" s="1"/>
  <c r="P106"/>
  <c r="P639"/>
  <c r="P640" s="1"/>
  <c r="L110"/>
  <c r="Q423" i="7"/>
  <c r="P423"/>
  <c r="P257"/>
  <c r="R257"/>
  <c r="P141"/>
  <c r="R26"/>
  <c r="T240"/>
  <c r="S240"/>
  <c r="S353"/>
  <c r="T536"/>
  <c r="T539"/>
  <c r="T510"/>
  <c r="T527"/>
  <c r="T522"/>
  <c r="AE524"/>
  <c r="R527"/>
  <c r="R536"/>
  <c r="R539"/>
  <c r="R509"/>
  <c r="T488"/>
  <c r="T479"/>
  <c r="AE476"/>
  <c r="R480"/>
  <c r="R479"/>
  <c r="R461"/>
  <c r="R488"/>
  <c r="R491"/>
  <c r="R462"/>
  <c r="R471"/>
  <c r="AE468"/>
  <c r="R481"/>
  <c r="P482"/>
  <c r="P474"/>
  <c r="T410"/>
  <c r="R412"/>
  <c r="AE409"/>
  <c r="AE414"/>
  <c r="AE413"/>
  <c r="R415"/>
  <c r="R427"/>
  <c r="P436"/>
  <c r="AC413"/>
  <c r="AC409"/>
  <c r="P425"/>
  <c r="P433"/>
  <c r="P424"/>
  <c r="P419"/>
  <c r="AE369"/>
  <c r="R381"/>
  <c r="R355"/>
  <c r="AE361"/>
  <c r="AE362"/>
  <c r="R372"/>
  <c r="R384"/>
  <c r="AE353"/>
  <c r="R358"/>
  <c r="R387"/>
  <c r="R375"/>
  <c r="R373"/>
  <c r="T373"/>
  <c r="AE359"/>
  <c r="AC369"/>
  <c r="AC362"/>
  <c r="AC361"/>
  <c r="T311"/>
  <c r="T316"/>
  <c r="S316"/>
  <c r="AE313"/>
  <c r="R306"/>
  <c r="R328"/>
  <c r="AE305"/>
  <c r="AE306"/>
  <c r="R302"/>
  <c r="R298"/>
  <c r="R308"/>
  <c r="P308"/>
  <c r="P325"/>
  <c r="S325"/>
  <c r="AC313"/>
  <c r="P311"/>
  <c r="AC308"/>
  <c r="P316"/>
  <c r="T260"/>
  <c r="AG247"/>
  <c r="AE247"/>
  <c r="AE255"/>
  <c r="R267"/>
  <c r="R258"/>
  <c r="R260"/>
  <c r="R261"/>
  <c r="R270"/>
  <c r="AE243"/>
  <c r="AE248"/>
  <c r="AC255"/>
  <c r="P248"/>
  <c r="P259"/>
  <c r="P261"/>
  <c r="AC247"/>
  <c r="P241"/>
  <c r="P267"/>
  <c r="P240"/>
  <c r="P270"/>
  <c r="P258"/>
  <c r="T198"/>
  <c r="R201"/>
  <c r="R215"/>
  <c r="R216"/>
  <c r="R203"/>
  <c r="AE192"/>
  <c r="AE193"/>
  <c r="R189"/>
  <c r="AE206"/>
  <c r="AE205"/>
  <c r="R212"/>
  <c r="P203"/>
  <c r="P206"/>
  <c r="P198"/>
  <c r="T124"/>
  <c r="T143"/>
  <c r="T137"/>
  <c r="AE139"/>
  <c r="R142"/>
  <c r="R151"/>
  <c r="R145"/>
  <c r="R143"/>
  <c r="AE131"/>
  <c r="AE127"/>
  <c r="R154"/>
  <c r="AE132"/>
  <c r="R133"/>
  <c r="AE123"/>
  <c r="AC139"/>
  <c r="AC135"/>
  <c r="P142"/>
  <c r="P151"/>
  <c r="P137"/>
  <c r="AC132"/>
  <c r="AC131"/>
  <c r="P125"/>
  <c r="P144"/>
  <c r="P124"/>
  <c r="T91"/>
  <c r="T88"/>
  <c r="T83"/>
  <c r="T89"/>
  <c r="T90"/>
  <c r="R83"/>
  <c r="R91"/>
  <c r="R97"/>
  <c r="R103"/>
  <c r="R89"/>
  <c r="AE77"/>
  <c r="AE78"/>
  <c r="R88"/>
  <c r="AE80"/>
  <c r="R80"/>
  <c r="R100"/>
  <c r="AC85"/>
  <c r="AE24"/>
  <c r="T27"/>
  <c r="R30"/>
  <c r="R36"/>
  <c r="R27"/>
  <c r="AE12"/>
  <c r="AE17"/>
  <c r="R39"/>
  <c r="AE16"/>
  <c r="R18"/>
  <c r="P27"/>
  <c r="P30"/>
  <c r="P22"/>
  <c r="AC34"/>
  <c r="J705" i="30" l="1"/>
  <c r="K705"/>
  <c r="O705"/>
  <c r="P705"/>
  <c r="N705"/>
  <c r="M705"/>
  <c r="L705"/>
  <c r="R414" i="7"/>
  <c r="Q414"/>
  <c r="P132"/>
  <c r="O132"/>
  <c r="R244" l="1"/>
  <c r="P244"/>
  <c r="P130"/>
  <c r="O130"/>
  <c r="C545"/>
  <c r="C533"/>
  <c r="C495"/>
  <c r="C487"/>
  <c r="C473"/>
  <c r="C444"/>
  <c r="Q412"/>
  <c r="C421"/>
  <c r="C387"/>
  <c r="Q362"/>
  <c r="C380"/>
  <c r="C362"/>
  <c r="C333"/>
  <c r="C323"/>
  <c r="C308"/>
  <c r="C276"/>
  <c r="C268"/>
  <c r="C253"/>
  <c r="C212"/>
  <c r="C205"/>
  <c r="C191"/>
  <c r="C165"/>
  <c r="C158"/>
  <c r="C142"/>
  <c r="P145"/>
  <c r="O145"/>
  <c r="P152"/>
  <c r="O152"/>
  <c r="C40"/>
  <c r="C33"/>
  <c r="C18"/>
  <c r="C75"/>
  <c r="C90"/>
  <c r="C99"/>
  <c r="O248"/>
  <c r="O261"/>
  <c r="R517"/>
  <c r="Q517"/>
  <c r="R531" l="1"/>
  <c r="Q531"/>
  <c r="R522"/>
  <c r="Q522"/>
  <c r="R495"/>
  <c r="Q495"/>
  <c r="Q462"/>
  <c r="P363"/>
  <c r="S22"/>
  <c r="T22"/>
  <c r="C406" i="14"/>
  <c r="G110" i="22" s="1"/>
  <c r="C413" i="14"/>
  <c r="G115" i="22" s="1"/>
  <c r="S373" i="7"/>
  <c r="S381"/>
  <c r="T374"/>
  <c r="T388"/>
  <c r="S388"/>
  <c r="T364"/>
  <c r="S364"/>
  <c r="Q371"/>
  <c r="Q381"/>
  <c r="Q355"/>
  <c r="AD361"/>
  <c r="AD362"/>
  <c r="R371"/>
  <c r="AE357"/>
  <c r="AD357"/>
  <c r="Q384"/>
  <c r="Q372"/>
  <c r="AD353"/>
  <c r="Q358"/>
  <c r="Q387"/>
  <c r="Q375"/>
  <c r="Q373"/>
  <c r="AD359"/>
  <c r="R365"/>
  <c r="R364"/>
  <c r="Q364"/>
  <c r="AE382"/>
  <c r="AD382"/>
  <c r="P354"/>
  <c r="P353"/>
  <c r="P387"/>
  <c r="P375"/>
  <c r="P361"/>
  <c r="P381"/>
  <c r="P371"/>
  <c r="P355"/>
  <c r="O367"/>
  <c r="O372"/>
  <c r="AB362"/>
  <c r="O363"/>
  <c r="P373"/>
  <c r="AC357"/>
  <c r="P357"/>
  <c r="AB361"/>
  <c r="O381"/>
  <c r="O355"/>
  <c r="P372"/>
  <c r="O373"/>
  <c r="D427" i="30" l="1"/>
  <c r="D420"/>
  <c r="R259" i="7"/>
  <c r="Q267"/>
  <c r="R272"/>
  <c r="Q272"/>
  <c r="Q261"/>
  <c r="Q241"/>
  <c r="R241"/>
  <c r="Q253"/>
  <c r="R265"/>
  <c r="Q265"/>
  <c r="R246"/>
  <c r="AE239"/>
  <c r="AD239"/>
  <c r="Q270"/>
  <c r="Q258"/>
  <c r="AD243"/>
  <c r="AD247"/>
  <c r="AD248"/>
  <c r="Q244"/>
  <c r="Q269"/>
  <c r="R253"/>
  <c r="Q26"/>
  <c r="Q36"/>
  <c r="Q39"/>
  <c r="R10"/>
  <c r="Q10"/>
  <c r="Q27"/>
  <c r="AD12"/>
  <c r="AD16"/>
  <c r="Q18"/>
  <c r="C571" i="14" l="1"/>
  <c r="C171" i="22" s="1"/>
  <c r="C521" i="14"/>
  <c r="G148" i="22" s="1"/>
  <c r="C514" i="14"/>
  <c r="G143" i="22" s="1"/>
  <c r="C501" i="14"/>
  <c r="G132" i="22" s="1"/>
  <c r="C465" i="14"/>
  <c r="C146" i="22" s="1"/>
  <c r="C458" i="14"/>
  <c r="C141" i="22" s="1"/>
  <c r="C447" i="14"/>
  <c r="C132" i="22" s="1"/>
  <c r="C394" i="14"/>
  <c r="G100" i="22" s="1"/>
  <c r="C358" i="14"/>
  <c r="C114" i="22" s="1"/>
  <c r="C352" i="14"/>
  <c r="C110" i="22" s="1"/>
  <c r="C341" i="14"/>
  <c r="C101" i="22" s="1"/>
  <c r="C305" i="14"/>
  <c r="C298"/>
  <c r="C82" i="22" s="1"/>
  <c r="C285" i="14"/>
  <c r="C71" i="22" s="1"/>
  <c r="C250" i="14"/>
  <c r="G54" i="22" s="1"/>
  <c r="C243" i="14"/>
  <c r="G49" i="22" s="1"/>
  <c r="C199" i="14"/>
  <c r="C56" i="22" s="1"/>
  <c r="C191" i="14"/>
  <c r="C50" i="22" s="1"/>
  <c r="C179" i="14"/>
  <c r="C40" i="22" s="1"/>
  <c r="C143" i="14"/>
  <c r="G28" i="22" s="1"/>
  <c r="C136" i="14"/>
  <c r="G23" i="22" s="1"/>
  <c r="C125" i="14"/>
  <c r="G14" i="22" s="1"/>
  <c r="C90" i="14"/>
  <c r="C29" i="22" s="1"/>
  <c r="C83" i="14"/>
  <c r="C24" i="22" s="1"/>
  <c r="C72" i="14"/>
  <c r="C15" i="22" s="1"/>
  <c r="D77" i="30"/>
  <c r="D539" l="1"/>
  <c r="D592"/>
  <c r="D532"/>
  <c r="D519"/>
  <c r="D464"/>
  <c r="D475"/>
  <c r="D482"/>
  <c r="D408"/>
  <c r="D362"/>
  <c r="D368"/>
  <c r="D351"/>
  <c r="D313"/>
  <c r="C87" i="22"/>
  <c r="D258" i="30"/>
  <c r="D293"/>
  <c r="D306"/>
  <c r="D251"/>
  <c r="D150"/>
  <c r="D206"/>
  <c r="D198"/>
  <c r="D186"/>
  <c r="D132"/>
  <c r="D143"/>
  <c r="D88"/>
  <c r="D95"/>
  <c r="S508" i="7"/>
  <c r="S515"/>
  <c r="S530"/>
  <c r="S532"/>
  <c r="W532" s="1"/>
  <c r="S536"/>
  <c r="S539"/>
  <c r="S510"/>
  <c r="S527"/>
  <c r="S522"/>
  <c r="S540"/>
  <c r="S526"/>
  <c r="S543"/>
  <c r="AF534"/>
  <c r="AJ534" s="1"/>
  <c r="AF514"/>
  <c r="S513"/>
  <c r="S469"/>
  <c r="Y469" s="1"/>
  <c r="S460"/>
  <c r="S488"/>
  <c r="S491"/>
  <c r="S462"/>
  <c r="S478"/>
  <c r="S474"/>
  <c r="S492"/>
  <c r="AF491"/>
  <c r="AJ491" s="1"/>
  <c r="S479"/>
  <c r="AF469"/>
  <c r="AJ469" s="1"/>
  <c r="AF468"/>
  <c r="AF466"/>
  <c r="AL466" s="1"/>
  <c r="S471"/>
  <c r="S470"/>
  <c r="S406"/>
  <c r="S412"/>
  <c r="S427"/>
  <c r="S429"/>
  <c r="Y429" s="1"/>
  <c r="S433"/>
  <c r="S436"/>
  <c r="S435" s="1"/>
  <c r="S407"/>
  <c r="W407" s="1"/>
  <c r="S419"/>
  <c r="W419" s="1"/>
  <c r="S425"/>
  <c r="S440"/>
  <c r="S424"/>
  <c r="W424" s="1"/>
  <c r="AF414"/>
  <c r="AF413"/>
  <c r="S410"/>
  <c r="S375"/>
  <c r="W375" s="1"/>
  <c r="S361"/>
  <c r="W361" s="1"/>
  <c r="AF368"/>
  <c r="W371"/>
  <c r="Y382"/>
  <c r="W366"/>
  <c r="S319"/>
  <c r="S323"/>
  <c r="S311"/>
  <c r="S328"/>
  <c r="S327" s="1"/>
  <c r="S299"/>
  <c r="AF306"/>
  <c r="AF297"/>
  <c r="AL297" s="1"/>
  <c r="S301"/>
  <c r="W301" s="1"/>
  <c r="S239"/>
  <c r="S246"/>
  <c r="S261"/>
  <c r="S263"/>
  <c r="S259"/>
  <c r="S258"/>
  <c r="S274"/>
  <c r="S267"/>
  <c r="AF247"/>
  <c r="AF254" s="1"/>
  <c r="S245" s="1"/>
  <c r="S253"/>
  <c r="W253" s="1"/>
  <c r="S250"/>
  <c r="S249"/>
  <c r="W249" s="1"/>
  <c r="S214"/>
  <c r="S208"/>
  <c r="W208" s="1"/>
  <c r="S198"/>
  <c r="AG218"/>
  <c r="AF218"/>
  <c r="AG219"/>
  <c r="AG220" s="1"/>
  <c r="AF219"/>
  <c r="S202"/>
  <c r="S219"/>
  <c r="S203"/>
  <c r="T205"/>
  <c r="S205" s="1"/>
  <c r="W205" s="1"/>
  <c r="AF193"/>
  <c r="AF199" s="1"/>
  <c r="S206"/>
  <c r="AF210"/>
  <c r="AJ210" s="1"/>
  <c r="S200"/>
  <c r="S153"/>
  <c r="S146"/>
  <c r="S130"/>
  <c r="S145"/>
  <c r="S147"/>
  <c r="Y147" s="1"/>
  <c r="S143"/>
  <c r="S151"/>
  <c r="S158"/>
  <c r="S125"/>
  <c r="T144"/>
  <c r="S144" s="1"/>
  <c r="W144" s="1"/>
  <c r="AF131"/>
  <c r="AF138" s="1"/>
  <c r="S137"/>
  <c r="S124"/>
  <c r="S135"/>
  <c r="W135" s="1"/>
  <c r="S70"/>
  <c r="S91"/>
  <c r="S97"/>
  <c r="T101"/>
  <c r="S101"/>
  <c r="S71"/>
  <c r="W71" s="1"/>
  <c r="S88"/>
  <c r="S83"/>
  <c r="S89"/>
  <c r="S105"/>
  <c r="AF78"/>
  <c r="AF100"/>
  <c r="AJ100" s="1"/>
  <c r="S84"/>
  <c r="W84" s="1"/>
  <c r="AM69"/>
  <c r="AL69"/>
  <c r="AL522"/>
  <c r="AL521"/>
  <c r="AL518"/>
  <c r="AL515"/>
  <c r="AL513"/>
  <c r="AL511"/>
  <c r="AL510"/>
  <c r="AL509"/>
  <c r="AL508"/>
  <c r="AL474"/>
  <c r="AL473"/>
  <c r="AL472"/>
  <c r="AL471"/>
  <c r="AL470"/>
  <c r="AL467"/>
  <c r="AL465"/>
  <c r="AL464"/>
  <c r="AL463"/>
  <c r="AL462"/>
  <c r="AL461"/>
  <c r="AL419"/>
  <c r="AL418"/>
  <c r="AL412"/>
  <c r="AL408"/>
  <c r="AL407"/>
  <c r="AL406"/>
  <c r="AL405"/>
  <c r="AL367"/>
  <c r="AL366"/>
  <c r="AL364"/>
  <c r="AL363"/>
  <c r="AL359"/>
  <c r="AL358"/>
  <c r="AL356"/>
  <c r="AL355"/>
  <c r="AL354"/>
  <c r="AL353"/>
  <c r="AL311"/>
  <c r="AL307"/>
  <c r="AL304"/>
  <c r="AL302"/>
  <c r="AL301"/>
  <c r="AL300"/>
  <c r="AL298"/>
  <c r="AL253"/>
  <c r="AL252"/>
  <c r="AL251"/>
  <c r="AL249"/>
  <c r="AL245"/>
  <c r="AL244"/>
  <c r="AL242"/>
  <c r="AL241"/>
  <c r="AL240"/>
  <c r="AL239"/>
  <c r="AL198"/>
  <c r="AL197"/>
  <c r="AL195"/>
  <c r="AL194"/>
  <c r="AL191"/>
  <c r="AL190"/>
  <c r="AL189"/>
  <c r="AL188"/>
  <c r="AL187"/>
  <c r="AL186"/>
  <c r="AL185"/>
  <c r="AL184"/>
  <c r="AL137"/>
  <c r="AL136"/>
  <c r="AL134"/>
  <c r="AL130"/>
  <c r="AL128"/>
  <c r="AL126"/>
  <c r="AL125"/>
  <c r="AL124"/>
  <c r="AL83"/>
  <c r="AL82"/>
  <c r="AL81"/>
  <c r="AL79"/>
  <c r="AL76"/>
  <c r="AL75"/>
  <c r="AL74"/>
  <c r="AL72"/>
  <c r="AL71"/>
  <c r="AL70"/>
  <c r="AK69"/>
  <c r="AJ69"/>
  <c r="AJ539"/>
  <c r="AJ538"/>
  <c r="AJ537"/>
  <c r="AJ536"/>
  <c r="AJ535"/>
  <c r="AJ533"/>
  <c r="AJ531"/>
  <c r="AJ530"/>
  <c r="AJ529"/>
  <c r="AJ528"/>
  <c r="AJ527"/>
  <c r="AJ522"/>
  <c r="AJ521"/>
  <c r="AJ520"/>
  <c r="AJ518"/>
  <c r="AJ515"/>
  <c r="AJ513"/>
  <c r="AJ511"/>
  <c r="AJ510"/>
  <c r="AJ509"/>
  <c r="AJ508"/>
  <c r="AJ490"/>
  <c r="AJ489"/>
  <c r="AJ488"/>
  <c r="AJ487"/>
  <c r="AJ486"/>
  <c r="AJ485"/>
  <c r="AJ484"/>
  <c r="AJ483"/>
  <c r="AJ482"/>
  <c r="AJ481"/>
  <c r="AJ480"/>
  <c r="AJ479"/>
  <c r="AJ474"/>
  <c r="AJ473"/>
  <c r="AJ472"/>
  <c r="AJ471"/>
  <c r="AJ470"/>
  <c r="AJ467"/>
  <c r="AJ465"/>
  <c r="AJ464"/>
  <c r="AJ463"/>
  <c r="AJ462"/>
  <c r="AJ461"/>
  <c r="AJ435"/>
  <c r="AJ434"/>
  <c r="AJ433"/>
  <c r="AJ432"/>
  <c r="AJ431"/>
  <c r="AJ430"/>
  <c r="AJ429"/>
  <c r="AJ428"/>
  <c r="AJ427"/>
  <c r="AJ426"/>
  <c r="AJ425"/>
  <c r="AJ424"/>
  <c r="AJ419"/>
  <c r="AJ418"/>
  <c r="AJ416"/>
  <c r="AJ412"/>
  <c r="AJ411"/>
  <c r="AJ410"/>
  <c r="AJ408"/>
  <c r="AJ407"/>
  <c r="AJ406"/>
  <c r="AJ405"/>
  <c r="AJ384"/>
  <c r="AJ382"/>
  <c r="AJ381"/>
  <c r="AJ380"/>
  <c r="AJ379"/>
  <c r="AJ378"/>
  <c r="AJ377"/>
  <c r="AJ376"/>
  <c r="AJ375"/>
  <c r="AJ374"/>
  <c r="AJ373"/>
  <c r="AJ372"/>
  <c r="AJ367"/>
  <c r="AJ366"/>
  <c r="AJ365"/>
  <c r="AJ364"/>
  <c r="AJ363"/>
  <c r="AJ359"/>
  <c r="AJ358"/>
  <c r="AJ357"/>
  <c r="AJ356"/>
  <c r="AJ355"/>
  <c r="AJ354"/>
  <c r="AJ353"/>
  <c r="AJ328"/>
  <c r="AJ327"/>
  <c r="AJ326"/>
  <c r="AJ324"/>
  <c r="AJ323"/>
  <c r="AJ322"/>
  <c r="AJ321"/>
  <c r="AJ320"/>
  <c r="AJ319"/>
  <c r="AJ318"/>
  <c r="AJ317"/>
  <c r="AJ316"/>
  <c r="AJ311"/>
  <c r="AJ308"/>
  <c r="AJ307"/>
  <c r="AJ304"/>
  <c r="AJ302"/>
  <c r="AJ301"/>
  <c r="AJ300"/>
  <c r="AJ298"/>
  <c r="AJ270"/>
  <c r="AJ269"/>
  <c r="AJ268"/>
  <c r="AJ267"/>
  <c r="AJ266"/>
  <c r="AJ265"/>
  <c r="AJ264"/>
  <c r="AJ263"/>
  <c r="AJ262"/>
  <c r="AJ261"/>
  <c r="AJ260"/>
  <c r="AJ259"/>
  <c r="AJ258"/>
  <c r="AJ253"/>
  <c r="AJ252"/>
  <c r="AJ251"/>
  <c r="AJ249"/>
  <c r="AJ246"/>
  <c r="AJ245"/>
  <c r="AJ244"/>
  <c r="AJ243"/>
  <c r="AJ242"/>
  <c r="AJ241"/>
  <c r="AJ240"/>
  <c r="AJ239"/>
  <c r="AJ215"/>
  <c r="AJ214"/>
  <c r="AJ213"/>
  <c r="AJ212"/>
  <c r="AJ211"/>
  <c r="AJ208"/>
  <c r="AJ207"/>
  <c r="AJ206"/>
  <c r="AJ205"/>
  <c r="AJ204"/>
  <c r="AJ203"/>
  <c r="AJ198"/>
  <c r="AJ197"/>
  <c r="AJ195"/>
  <c r="AJ194"/>
  <c r="AJ191"/>
  <c r="AJ190"/>
  <c r="AJ189"/>
  <c r="AJ188"/>
  <c r="AJ187"/>
  <c r="AJ186"/>
  <c r="AJ185"/>
  <c r="AJ184"/>
  <c r="AJ154"/>
  <c r="AJ153"/>
  <c r="AJ152"/>
  <c r="AJ151"/>
  <c r="AJ150"/>
  <c r="AJ149"/>
  <c r="AJ148"/>
  <c r="AJ146"/>
  <c r="AJ145"/>
  <c r="AJ144"/>
  <c r="AJ143"/>
  <c r="AJ142"/>
  <c r="AJ137"/>
  <c r="AJ136"/>
  <c r="AJ135"/>
  <c r="AJ134"/>
  <c r="AJ130"/>
  <c r="AJ128"/>
  <c r="AJ126"/>
  <c r="AJ125"/>
  <c r="AJ124"/>
  <c r="AJ99"/>
  <c r="AJ98"/>
  <c r="AJ97"/>
  <c r="AJ96"/>
  <c r="AJ95"/>
  <c r="AJ94"/>
  <c r="AJ93"/>
  <c r="AJ92"/>
  <c r="AJ91"/>
  <c r="AJ90"/>
  <c r="AJ89"/>
  <c r="AJ88"/>
  <c r="AJ83"/>
  <c r="AJ82"/>
  <c r="AJ81"/>
  <c r="AJ79"/>
  <c r="AJ76"/>
  <c r="AJ75"/>
  <c r="AJ74"/>
  <c r="AJ72"/>
  <c r="AJ71"/>
  <c r="AJ70"/>
  <c r="AI69"/>
  <c r="AH69"/>
  <c r="AH539"/>
  <c r="AH538"/>
  <c r="AH537"/>
  <c r="AH536"/>
  <c r="AH535"/>
  <c r="AH534"/>
  <c r="AH533"/>
  <c r="AH531"/>
  <c r="AH530"/>
  <c r="AH529"/>
  <c r="AH528"/>
  <c r="AH527"/>
  <c r="AH522"/>
  <c r="AH521"/>
  <c r="AH518"/>
  <c r="AH515"/>
  <c r="AH513"/>
  <c r="AH511"/>
  <c r="AH510"/>
  <c r="AH509"/>
  <c r="AH508"/>
  <c r="AH490"/>
  <c r="AH489"/>
  <c r="AH488"/>
  <c r="AH487"/>
  <c r="AH486"/>
  <c r="AH485"/>
  <c r="AH484"/>
  <c r="AH483"/>
  <c r="AH482"/>
  <c r="AH481"/>
  <c r="AH480"/>
  <c r="AH479"/>
  <c r="AH474"/>
  <c r="AH473"/>
  <c r="AH472"/>
  <c r="AH471"/>
  <c r="AH470"/>
  <c r="AH469"/>
  <c r="AH467"/>
  <c r="AH466"/>
  <c r="AH465"/>
  <c r="AH464"/>
  <c r="AH463"/>
  <c r="AH462"/>
  <c r="AH461"/>
  <c r="AH435"/>
  <c r="AH434"/>
  <c r="AH433"/>
  <c r="AH432"/>
  <c r="AH431"/>
  <c r="AH430"/>
  <c r="AH429"/>
  <c r="AH428"/>
  <c r="AH427"/>
  <c r="AH426"/>
  <c r="AH425"/>
  <c r="AH424"/>
  <c r="AH419"/>
  <c r="AH418"/>
  <c r="AH412"/>
  <c r="AH408"/>
  <c r="AH407"/>
  <c r="AH406"/>
  <c r="AH405"/>
  <c r="AH384"/>
  <c r="AH382"/>
  <c r="AH381"/>
  <c r="AH380"/>
  <c r="AH379"/>
  <c r="AH378"/>
  <c r="AH377"/>
  <c r="AH376"/>
  <c r="AH375"/>
  <c r="AH374"/>
  <c r="AH373"/>
  <c r="AH372"/>
  <c r="AH367"/>
  <c r="AH366"/>
  <c r="AH364"/>
  <c r="AH363"/>
  <c r="AH359"/>
  <c r="AH358"/>
  <c r="AH356"/>
  <c r="AH355"/>
  <c r="AH354"/>
  <c r="AH353"/>
  <c r="AH328"/>
  <c r="AH327"/>
  <c r="AH326"/>
  <c r="AH324"/>
  <c r="AH323"/>
  <c r="AH322"/>
  <c r="AH321"/>
  <c r="AH320"/>
  <c r="AH319"/>
  <c r="AH318"/>
  <c r="AH317"/>
  <c r="AH316"/>
  <c r="AH311"/>
  <c r="AH307"/>
  <c r="AH304"/>
  <c r="AH302"/>
  <c r="AH301"/>
  <c r="AH300"/>
  <c r="AH298"/>
  <c r="AH297"/>
  <c r="AH270"/>
  <c r="AH269"/>
  <c r="AH268"/>
  <c r="AH267"/>
  <c r="AH266"/>
  <c r="AH265"/>
  <c r="AH264"/>
  <c r="AH263"/>
  <c r="AH262"/>
  <c r="AH261"/>
  <c r="AH260"/>
  <c r="AH259"/>
  <c r="AH258"/>
  <c r="AH253"/>
  <c r="AH252"/>
  <c r="AH251"/>
  <c r="AH249"/>
  <c r="AH245"/>
  <c r="AH244"/>
  <c r="AH242"/>
  <c r="AH241"/>
  <c r="AH240"/>
  <c r="AH239"/>
  <c r="AH215"/>
  <c r="AH214"/>
  <c r="AH213"/>
  <c r="AH212"/>
  <c r="AH211"/>
  <c r="AH210"/>
  <c r="AH208"/>
  <c r="AH207"/>
  <c r="AH206"/>
  <c r="AH205"/>
  <c r="AH204"/>
  <c r="AH203"/>
  <c r="AH198"/>
  <c r="AH197"/>
  <c r="AH195"/>
  <c r="AH194"/>
  <c r="AH191"/>
  <c r="AH190"/>
  <c r="AH189"/>
  <c r="AH188"/>
  <c r="AH187"/>
  <c r="AH186"/>
  <c r="AH185"/>
  <c r="AH184"/>
  <c r="AH154"/>
  <c r="AH153"/>
  <c r="AH152"/>
  <c r="AH151"/>
  <c r="AH150"/>
  <c r="AH149"/>
  <c r="AH148"/>
  <c r="AH146"/>
  <c r="AH145"/>
  <c r="AH144"/>
  <c r="AH143"/>
  <c r="AH142"/>
  <c r="AH137"/>
  <c r="AH136"/>
  <c r="AH134"/>
  <c r="AH130"/>
  <c r="AH128"/>
  <c r="AH126"/>
  <c r="AH125"/>
  <c r="AH124"/>
  <c r="AH99"/>
  <c r="AH98"/>
  <c r="AH97"/>
  <c r="AH96"/>
  <c r="AH95"/>
  <c r="AH94"/>
  <c r="AH93"/>
  <c r="AH92"/>
  <c r="AH91"/>
  <c r="AH90"/>
  <c r="AH89"/>
  <c r="AH88"/>
  <c r="AH83"/>
  <c r="AH82"/>
  <c r="AH81"/>
  <c r="AH79"/>
  <c r="AH76"/>
  <c r="AH75"/>
  <c r="AH74"/>
  <c r="AH72"/>
  <c r="AH71"/>
  <c r="AH70"/>
  <c r="Y537"/>
  <c r="Y535"/>
  <c r="Y533"/>
  <c r="Y531"/>
  <c r="Y525"/>
  <c r="Y524"/>
  <c r="Y523"/>
  <c r="Y521"/>
  <c r="Y519"/>
  <c r="Y517"/>
  <c r="Y516"/>
  <c r="Y512"/>
  <c r="Y487"/>
  <c r="Y486"/>
  <c r="Y484"/>
  <c r="Y475"/>
  <c r="Y473"/>
  <c r="Y472"/>
  <c r="Y470"/>
  <c r="Y464"/>
  <c r="Y432"/>
  <c r="Y431"/>
  <c r="Y430"/>
  <c r="Y428"/>
  <c r="Y422"/>
  <c r="Y421"/>
  <c r="Y420"/>
  <c r="Y418"/>
  <c r="Y416"/>
  <c r="Y409"/>
  <c r="Y380"/>
  <c r="Y379"/>
  <c r="Y378"/>
  <c r="Y377"/>
  <c r="Y376"/>
  <c r="Y369"/>
  <c r="Y368"/>
  <c r="Y363"/>
  <c r="Y326"/>
  <c r="Y324"/>
  <c r="Y322"/>
  <c r="Y321"/>
  <c r="Y320"/>
  <c r="Y313"/>
  <c r="Y312"/>
  <c r="Y310"/>
  <c r="Y309"/>
  <c r="Y305"/>
  <c r="Y266"/>
  <c r="Y265"/>
  <c r="Y264"/>
  <c r="Y263"/>
  <c r="Y262"/>
  <c r="Y256"/>
  <c r="Y254"/>
  <c r="Y252"/>
  <c r="Y243"/>
  <c r="Y213"/>
  <c r="Y211"/>
  <c r="Y210"/>
  <c r="Y207"/>
  <c r="Y204"/>
  <c r="Y199"/>
  <c r="Y197"/>
  <c r="Y196"/>
  <c r="Y195"/>
  <c r="Y193"/>
  <c r="Y192"/>
  <c r="Y188"/>
  <c r="Y152"/>
  <c r="Y150"/>
  <c r="Y149"/>
  <c r="Y148"/>
  <c r="Y146"/>
  <c r="Y140"/>
  <c r="Y139"/>
  <c r="Y138"/>
  <c r="Y136"/>
  <c r="Y134"/>
  <c r="Y127"/>
  <c r="Y98"/>
  <c r="Y96"/>
  <c r="Y94"/>
  <c r="Y93"/>
  <c r="Y92"/>
  <c r="Y87"/>
  <c r="Y85"/>
  <c r="Y82"/>
  <c r="Y81"/>
  <c r="Y78"/>
  <c r="Y74"/>
  <c r="Y71"/>
  <c r="W537"/>
  <c r="W535"/>
  <c r="W533"/>
  <c r="W531"/>
  <c r="W525"/>
  <c r="W524"/>
  <c r="W523"/>
  <c r="W521"/>
  <c r="W519"/>
  <c r="W517"/>
  <c r="W516"/>
  <c r="W512"/>
  <c r="W487"/>
  <c r="W486"/>
  <c r="W485"/>
  <c r="W484"/>
  <c r="W477"/>
  <c r="W475"/>
  <c r="W473"/>
  <c r="W472"/>
  <c r="W470"/>
  <c r="W469"/>
  <c r="W467"/>
  <c r="W464"/>
  <c r="W432"/>
  <c r="W431"/>
  <c r="W430"/>
  <c r="W428"/>
  <c r="W423"/>
  <c r="W422"/>
  <c r="W421"/>
  <c r="W420"/>
  <c r="W418"/>
  <c r="W417"/>
  <c r="W416"/>
  <c r="W409"/>
  <c r="W380"/>
  <c r="W379"/>
  <c r="W378"/>
  <c r="W377"/>
  <c r="W376"/>
  <c r="W374"/>
  <c r="W369"/>
  <c r="W368"/>
  <c r="W363"/>
  <c r="W357"/>
  <c r="W326"/>
  <c r="W324"/>
  <c r="W323"/>
  <c r="W322"/>
  <c r="W321"/>
  <c r="W320"/>
  <c r="W319"/>
  <c r="W314"/>
  <c r="W313"/>
  <c r="W312"/>
  <c r="W310"/>
  <c r="W309"/>
  <c r="W305"/>
  <c r="W304"/>
  <c r="W266"/>
  <c r="W265"/>
  <c r="W264"/>
  <c r="W263"/>
  <c r="W262"/>
  <c r="W261"/>
  <c r="W256"/>
  <c r="W254"/>
  <c r="W252"/>
  <c r="W247"/>
  <c r="W243"/>
  <c r="W213"/>
  <c r="W211"/>
  <c r="W210"/>
  <c r="W207"/>
  <c r="W204"/>
  <c r="W200"/>
  <c r="W199"/>
  <c r="W197"/>
  <c r="W196"/>
  <c r="W195"/>
  <c r="W193"/>
  <c r="W192"/>
  <c r="W191"/>
  <c r="W188"/>
  <c r="W186"/>
  <c r="W152"/>
  <c r="W150"/>
  <c r="W149"/>
  <c r="W148"/>
  <c r="W146"/>
  <c r="W141"/>
  <c r="W140"/>
  <c r="W139"/>
  <c r="W138"/>
  <c r="W137"/>
  <c r="W136"/>
  <c r="W134"/>
  <c r="W132"/>
  <c r="W127"/>
  <c r="W98"/>
  <c r="W96"/>
  <c r="W94"/>
  <c r="W93"/>
  <c r="W92"/>
  <c r="W87"/>
  <c r="W85"/>
  <c r="W82"/>
  <c r="W81"/>
  <c r="W79"/>
  <c r="W78"/>
  <c r="W77"/>
  <c r="W74"/>
  <c r="U537"/>
  <c r="U535"/>
  <c r="U533"/>
  <c r="U531"/>
  <c r="U529"/>
  <c r="U525"/>
  <c r="U524"/>
  <c r="U523"/>
  <c r="U521"/>
  <c r="U519"/>
  <c r="U517"/>
  <c r="U516"/>
  <c r="U512"/>
  <c r="U487"/>
  <c r="U486"/>
  <c r="U484"/>
  <c r="U475"/>
  <c r="U473"/>
  <c r="U472"/>
  <c r="U470"/>
  <c r="U469"/>
  <c r="U464"/>
  <c r="U432"/>
  <c r="U431"/>
  <c r="U430"/>
  <c r="U429"/>
  <c r="U428"/>
  <c r="U422"/>
  <c r="U421"/>
  <c r="U420"/>
  <c r="U418"/>
  <c r="U416"/>
  <c r="U409"/>
  <c r="U382"/>
  <c r="U380"/>
  <c r="U379"/>
  <c r="U378"/>
  <c r="U377"/>
  <c r="U376"/>
  <c r="U369"/>
  <c r="U368"/>
  <c r="U363"/>
  <c r="U326"/>
  <c r="U324"/>
  <c r="U322"/>
  <c r="U321"/>
  <c r="U320"/>
  <c r="U313"/>
  <c r="U312"/>
  <c r="U310"/>
  <c r="U309"/>
  <c r="U305"/>
  <c r="U301"/>
  <c r="U266"/>
  <c r="U265"/>
  <c r="U264"/>
  <c r="U263"/>
  <c r="U262"/>
  <c r="U256"/>
  <c r="U254"/>
  <c r="U252"/>
  <c r="U243"/>
  <c r="U213"/>
  <c r="U211"/>
  <c r="U210"/>
  <c r="U207"/>
  <c r="U204"/>
  <c r="U199"/>
  <c r="U197"/>
  <c r="U196"/>
  <c r="U195"/>
  <c r="U193"/>
  <c r="U192"/>
  <c r="U188"/>
  <c r="U152"/>
  <c r="U150"/>
  <c r="U149"/>
  <c r="U148"/>
  <c r="U147"/>
  <c r="U146"/>
  <c r="U140"/>
  <c r="U139"/>
  <c r="U138"/>
  <c r="U136"/>
  <c r="U134"/>
  <c r="U127"/>
  <c r="U98"/>
  <c r="U96"/>
  <c r="U94"/>
  <c r="U93"/>
  <c r="U92"/>
  <c r="U87"/>
  <c r="U85"/>
  <c r="U84"/>
  <c r="U82"/>
  <c r="U81"/>
  <c r="U78"/>
  <c r="U74"/>
  <c r="U71"/>
  <c r="AK27"/>
  <c r="AJ27"/>
  <c r="AI27"/>
  <c r="AH27"/>
  <c r="AJ39"/>
  <c r="AJ38"/>
  <c r="AJ37"/>
  <c r="AJ36"/>
  <c r="AJ35"/>
  <c r="AJ34"/>
  <c r="AJ33"/>
  <c r="AJ32"/>
  <c r="AJ31"/>
  <c r="AJ30"/>
  <c r="AJ29"/>
  <c r="AJ28"/>
  <c r="AH39"/>
  <c r="AH38"/>
  <c r="AH37"/>
  <c r="AH36"/>
  <c r="AH35"/>
  <c r="AH33"/>
  <c r="AH32"/>
  <c r="AH31"/>
  <c r="AH30"/>
  <c r="AH29"/>
  <c r="AH28"/>
  <c r="AH22"/>
  <c r="AH21"/>
  <c r="AH19"/>
  <c r="AH15"/>
  <c r="AH11"/>
  <c r="AH10"/>
  <c r="AH9"/>
  <c r="AJ22"/>
  <c r="AJ21"/>
  <c r="AJ19"/>
  <c r="AJ15"/>
  <c r="AJ11"/>
  <c r="AJ10"/>
  <c r="AJ9"/>
  <c r="AL22"/>
  <c r="AL21"/>
  <c r="AL19"/>
  <c r="AL15"/>
  <c r="AL11"/>
  <c r="AL10"/>
  <c r="AL9"/>
  <c r="W37"/>
  <c r="W35"/>
  <c r="W34"/>
  <c r="W31"/>
  <c r="W29"/>
  <c r="W24"/>
  <c r="W23"/>
  <c r="W20"/>
  <c r="W19"/>
  <c r="W17"/>
  <c r="W16"/>
  <c r="U37"/>
  <c r="U35"/>
  <c r="U34"/>
  <c r="U29"/>
  <c r="U25"/>
  <c r="U24"/>
  <c r="U23"/>
  <c r="U20"/>
  <c r="U19"/>
  <c r="U17"/>
  <c r="U16"/>
  <c r="S15"/>
  <c r="W15" s="1"/>
  <c r="S9"/>
  <c r="S25"/>
  <c r="W25" s="1"/>
  <c r="S30"/>
  <c r="S32"/>
  <c r="W32" s="1"/>
  <c r="Y37"/>
  <c r="Y35"/>
  <c r="Y34"/>
  <c r="Y29"/>
  <c r="Y24"/>
  <c r="Y23"/>
  <c r="Y20"/>
  <c r="Y19"/>
  <c r="Y17"/>
  <c r="Y16"/>
  <c r="AL40"/>
  <c r="AF540"/>
  <c r="AF523"/>
  <c r="S514" s="1"/>
  <c r="AF437"/>
  <c r="S408" s="1"/>
  <c r="AF420"/>
  <c r="AF385"/>
  <c r="S356" s="1"/>
  <c r="AF329"/>
  <c r="S300" s="1"/>
  <c r="AF271"/>
  <c r="S242" s="1"/>
  <c r="AF216"/>
  <c r="AF155"/>
  <c r="S126" s="1"/>
  <c r="S269"/>
  <c r="S99"/>
  <c r="S38"/>
  <c r="AF40"/>
  <c r="S11" s="1"/>
  <c r="AF23"/>
  <c r="S14" s="1"/>
  <c r="R520"/>
  <c r="R515"/>
  <c r="R513"/>
  <c r="Q508"/>
  <c r="AD519"/>
  <c r="AJ519" s="1"/>
  <c r="W530"/>
  <c r="U522"/>
  <c r="U534"/>
  <c r="Q527"/>
  <c r="W527" s="1"/>
  <c r="AD532"/>
  <c r="AH532" s="1"/>
  <c r="Q515"/>
  <c r="W515" s="1"/>
  <c r="Q536"/>
  <c r="Q539"/>
  <c r="Q510"/>
  <c r="W510" s="1"/>
  <c r="Q526"/>
  <c r="Q528"/>
  <c r="W528" s="1"/>
  <c r="Q543"/>
  <c r="Q509"/>
  <c r="W509" s="1"/>
  <c r="Q520"/>
  <c r="Y520" s="1"/>
  <c r="Q518"/>
  <c r="W518" s="1"/>
  <c r="Q540"/>
  <c r="AD512"/>
  <c r="AJ512" s="1"/>
  <c r="AD516"/>
  <c r="AJ516" s="1"/>
  <c r="AD517"/>
  <c r="AH517" s="1"/>
  <c r="Q513"/>
  <c r="W513" s="1"/>
  <c r="AD514"/>
  <c r="AJ514" s="1"/>
  <c r="Q479"/>
  <c r="Q461"/>
  <c r="Q471"/>
  <c r="Y471" s="1"/>
  <c r="Q488"/>
  <c r="Q491"/>
  <c r="Q490" s="1"/>
  <c r="U462"/>
  <c r="Q478"/>
  <c r="W478" s="1"/>
  <c r="AD468"/>
  <c r="AJ468" s="1"/>
  <c r="Q480"/>
  <c r="W480" s="1"/>
  <c r="Q460"/>
  <c r="Q483"/>
  <c r="Y483" s="1"/>
  <c r="Q482"/>
  <c r="W482" s="1"/>
  <c r="Q468"/>
  <c r="W468" s="1"/>
  <c r="Q474"/>
  <c r="W489"/>
  <c r="Q481"/>
  <c r="W476"/>
  <c r="Q465"/>
  <c r="W465" s="1"/>
  <c r="AD460"/>
  <c r="Q410"/>
  <c r="Q406"/>
  <c r="W406" s="1"/>
  <c r="Q405"/>
  <c r="W405" s="1"/>
  <c r="U412"/>
  <c r="Q434"/>
  <c r="U434" s="1"/>
  <c r="W414"/>
  <c r="Q427"/>
  <c r="W413"/>
  <c r="AD417"/>
  <c r="AJ417" s="1"/>
  <c r="Q438"/>
  <c r="AD409"/>
  <c r="AJ409" s="1"/>
  <c r="AD414"/>
  <c r="AJ414" s="1"/>
  <c r="AD413"/>
  <c r="AJ413" s="1"/>
  <c r="AD436"/>
  <c r="AJ436" s="1"/>
  <c r="Q415"/>
  <c r="W415" s="1"/>
  <c r="Q436"/>
  <c r="Q433"/>
  <c r="AD415"/>
  <c r="AJ415" s="1"/>
  <c r="W367"/>
  <c r="Q365"/>
  <c r="W365" s="1"/>
  <c r="U358"/>
  <c r="Y362"/>
  <c r="Q354"/>
  <c r="Q353"/>
  <c r="W373"/>
  <c r="AJ360"/>
  <c r="W381"/>
  <c r="Q383"/>
  <c r="Q360"/>
  <c r="Y360" s="1"/>
  <c r="W370"/>
  <c r="U364"/>
  <c r="AJ362"/>
  <c r="AD385"/>
  <c r="Q356" s="1"/>
  <c r="Q307"/>
  <c r="Y307" s="1"/>
  <c r="Q306"/>
  <c r="U306" s="1"/>
  <c r="Q298"/>
  <c r="W298" s="1"/>
  <c r="Q297"/>
  <c r="W297" s="1"/>
  <c r="W325"/>
  <c r="Q328"/>
  <c r="Q327" s="1"/>
  <c r="Q299"/>
  <c r="Q315"/>
  <c r="W315" s="1"/>
  <c r="W317"/>
  <c r="AD303"/>
  <c r="AH303" s="1"/>
  <c r="AD299"/>
  <c r="AH299" s="1"/>
  <c r="AD305"/>
  <c r="AJ305" s="1"/>
  <c r="AD306"/>
  <c r="Q302"/>
  <c r="W302" s="1"/>
  <c r="AD309"/>
  <c r="AJ309" s="1"/>
  <c r="Q332"/>
  <c r="Q311"/>
  <c r="Q308"/>
  <c r="W308" s="1"/>
  <c r="AD310"/>
  <c r="AL310" s="1"/>
  <c r="AD325"/>
  <c r="AJ325" s="1"/>
  <c r="W248"/>
  <c r="Q240"/>
  <c r="W240" s="1"/>
  <c r="Q239"/>
  <c r="W267"/>
  <c r="W269"/>
  <c r="W241"/>
  <c r="Q257"/>
  <c r="W257" s="1"/>
  <c r="W268"/>
  <c r="Q260"/>
  <c r="W244"/>
  <c r="Q255"/>
  <c r="U255" s="1"/>
  <c r="Q246"/>
  <c r="Q259"/>
  <c r="W259" s="1"/>
  <c r="Q251"/>
  <c r="W251" s="1"/>
  <c r="AH250"/>
  <c r="AJ248"/>
  <c r="AB219"/>
  <c r="AB220" s="1"/>
  <c r="AC219"/>
  <c r="AC220" s="1"/>
  <c r="Q185"/>
  <c r="W185" s="1"/>
  <c r="Q184"/>
  <c r="Y184" s="1"/>
  <c r="Q206"/>
  <c r="Q198"/>
  <c r="AD218" s="1"/>
  <c r="AD220" s="1"/>
  <c r="Q209"/>
  <c r="U209" s="1"/>
  <c r="AD196"/>
  <c r="AL196" s="1"/>
  <c r="Q201"/>
  <c r="Y201" s="1"/>
  <c r="Q215"/>
  <c r="Q216"/>
  <c r="Q203"/>
  <c r="AD192"/>
  <c r="AJ192" s="1"/>
  <c r="AD193"/>
  <c r="Q189"/>
  <c r="W189" s="1"/>
  <c r="Q194"/>
  <c r="U194" s="1"/>
  <c r="Q212"/>
  <c r="W212" s="1"/>
  <c r="AD209"/>
  <c r="AD216" s="1"/>
  <c r="Q187" s="1"/>
  <c r="R128"/>
  <c r="Q124"/>
  <c r="Q123"/>
  <c r="W123" s="1"/>
  <c r="Q142"/>
  <c r="W142" s="1"/>
  <c r="AD147"/>
  <c r="AH147" s="1"/>
  <c r="Q151"/>
  <c r="Q157"/>
  <c r="Q145"/>
  <c r="Q143"/>
  <c r="AD131"/>
  <c r="AD127"/>
  <c r="AJ127" s="1"/>
  <c r="AD133"/>
  <c r="AJ133" s="1"/>
  <c r="Q131"/>
  <c r="Y131" s="1"/>
  <c r="Q154"/>
  <c r="Q125"/>
  <c r="AD132"/>
  <c r="AJ132" s="1"/>
  <c r="Q133"/>
  <c r="Y133" s="1"/>
  <c r="Q130"/>
  <c r="Q155"/>
  <c r="AD123"/>
  <c r="AJ123" s="1"/>
  <c r="Q128"/>
  <c r="W128" s="1"/>
  <c r="AD129"/>
  <c r="AJ129" s="1"/>
  <c r="AD78"/>
  <c r="Q70"/>
  <c r="W70" s="1"/>
  <c r="Q69"/>
  <c r="W69" s="1"/>
  <c r="Q83"/>
  <c r="Q91"/>
  <c r="Q95"/>
  <c r="Y95" s="1"/>
  <c r="Q97"/>
  <c r="Q103"/>
  <c r="Q89"/>
  <c r="AD77"/>
  <c r="AJ77" s="1"/>
  <c r="AD73"/>
  <c r="AJ73" s="1"/>
  <c r="Q76"/>
  <c r="W76" s="1"/>
  <c r="Q88"/>
  <c r="Q86"/>
  <c r="Y86" s="1"/>
  <c r="AD80"/>
  <c r="AJ80" s="1"/>
  <c r="Q80"/>
  <c r="W80" s="1"/>
  <c r="Q100"/>
  <c r="Q73"/>
  <c r="W73" s="1"/>
  <c r="AD17"/>
  <c r="AL17" s="1"/>
  <c r="AL16"/>
  <c r="AD14"/>
  <c r="AL14" s="1"/>
  <c r="AD8"/>
  <c r="AJ8" s="1"/>
  <c r="R13"/>
  <c r="Q9"/>
  <c r="Q8"/>
  <c r="W8" s="1"/>
  <c r="Q30"/>
  <c r="W30" s="1"/>
  <c r="Q22"/>
  <c r="W22" s="1"/>
  <c r="Q33"/>
  <c r="U33" s="1"/>
  <c r="W36"/>
  <c r="AD13"/>
  <c r="AL13" s="1"/>
  <c r="AJ12"/>
  <c r="Q12"/>
  <c r="W12" s="1"/>
  <c r="AD20"/>
  <c r="AJ20" s="1"/>
  <c r="U10"/>
  <c r="W26"/>
  <c r="W28"/>
  <c r="U21"/>
  <c r="U18"/>
  <c r="Q40"/>
  <c r="Q13"/>
  <c r="W13" s="1"/>
  <c r="AD18"/>
  <c r="AL18" s="1"/>
  <c r="AD492"/>
  <c r="Q463" s="1"/>
  <c r="AD271"/>
  <c r="Q242" s="1"/>
  <c r="AD101"/>
  <c r="Q72" s="1"/>
  <c r="AD40"/>
  <c r="Q11" s="1"/>
  <c r="P513"/>
  <c r="O509"/>
  <c r="O508"/>
  <c r="O515"/>
  <c r="O530"/>
  <c r="O532"/>
  <c r="O540"/>
  <c r="O536"/>
  <c r="U536" s="1"/>
  <c r="O539"/>
  <c r="O528"/>
  <c r="Y528" s="1"/>
  <c r="O527"/>
  <c r="AB520"/>
  <c r="AL520" s="1"/>
  <c r="AB512"/>
  <c r="AB516"/>
  <c r="O513"/>
  <c r="O518"/>
  <c r="O461"/>
  <c r="O460"/>
  <c r="U460" s="1"/>
  <c r="O467"/>
  <c r="Y467" s="1"/>
  <c r="O482"/>
  <c r="O474"/>
  <c r="O485"/>
  <c r="Y485" s="1"/>
  <c r="O479"/>
  <c r="O477"/>
  <c r="Y477" s="1"/>
  <c r="O488"/>
  <c r="Y488" s="1"/>
  <c r="AB491"/>
  <c r="AB492" s="1"/>
  <c r="O463" s="1"/>
  <c r="O419"/>
  <c r="Y419" s="1"/>
  <c r="O253"/>
  <c r="O137"/>
  <c r="U137" s="1"/>
  <c r="AB413"/>
  <c r="AB410"/>
  <c r="AL410" s="1"/>
  <c r="O410"/>
  <c r="O414"/>
  <c r="O406"/>
  <c r="O405"/>
  <c r="Y405" s="1"/>
  <c r="O439"/>
  <c r="O427"/>
  <c r="Y407"/>
  <c r="O436"/>
  <c r="AB414"/>
  <c r="AB409"/>
  <c r="AL409" s="1"/>
  <c r="O425"/>
  <c r="U425" s="1"/>
  <c r="AB411"/>
  <c r="AL411" s="1"/>
  <c r="O433"/>
  <c r="O424"/>
  <c r="U424" s="1"/>
  <c r="AB416"/>
  <c r="AH416" s="1"/>
  <c r="O423"/>
  <c r="U423" s="1"/>
  <c r="O440"/>
  <c r="O417"/>
  <c r="Y417" s="1"/>
  <c r="AB365"/>
  <c r="AH365" s="1"/>
  <c r="O354"/>
  <c r="O353"/>
  <c r="O387"/>
  <c r="O375"/>
  <c r="O361"/>
  <c r="U361" s="1"/>
  <c r="AB357"/>
  <c r="AL357" s="1"/>
  <c r="O357"/>
  <c r="Y357" s="1"/>
  <c r="Y372"/>
  <c r="U355"/>
  <c r="O371"/>
  <c r="Y371" s="1"/>
  <c r="U366"/>
  <c r="AC248"/>
  <c r="AB308"/>
  <c r="AB312" s="1"/>
  <c r="O303" s="1"/>
  <c r="O298"/>
  <c r="O297"/>
  <c r="Y297" s="1"/>
  <c r="O319"/>
  <c r="Y319" s="1"/>
  <c r="O323"/>
  <c r="O311"/>
  <c r="O304"/>
  <c r="U304" s="1"/>
  <c r="O316"/>
  <c r="O325"/>
  <c r="U325" s="1"/>
  <c r="P318"/>
  <c r="O318" s="1"/>
  <c r="U318" s="1"/>
  <c r="O314"/>
  <c r="U314" s="1"/>
  <c r="O308"/>
  <c r="O240"/>
  <c r="O239"/>
  <c r="O259"/>
  <c r="Y261"/>
  <c r="AB247"/>
  <c r="AB246"/>
  <c r="AH246" s="1"/>
  <c r="Y268"/>
  <c r="Y247"/>
  <c r="O241"/>
  <c r="Y241" s="1"/>
  <c r="O274"/>
  <c r="O267"/>
  <c r="Y267" s="1"/>
  <c r="P260"/>
  <c r="O260" s="1"/>
  <c r="O250"/>
  <c r="O249"/>
  <c r="O270"/>
  <c r="AB243"/>
  <c r="AL243" s="1"/>
  <c r="O257"/>
  <c r="O271"/>
  <c r="O258"/>
  <c r="U258" s="1"/>
  <c r="AB248"/>
  <c r="AH248" s="1"/>
  <c r="O244"/>
  <c r="O191"/>
  <c r="U191" s="1"/>
  <c r="O185"/>
  <c r="Y185" s="1"/>
  <c r="O203"/>
  <c r="O206"/>
  <c r="O208"/>
  <c r="U208" s="1"/>
  <c r="O202"/>
  <c r="U202" s="1"/>
  <c r="O219"/>
  <c r="O186"/>
  <c r="Y186" s="1"/>
  <c r="O200"/>
  <c r="U200" s="1"/>
  <c r="P128"/>
  <c r="Y132"/>
  <c r="O123"/>
  <c r="Y123" s="1"/>
  <c r="O142"/>
  <c r="AB129"/>
  <c r="O151"/>
  <c r="U151" s="1"/>
  <c r="O128"/>
  <c r="O154"/>
  <c r="O153" s="1"/>
  <c r="AB132"/>
  <c r="AB131"/>
  <c r="O141"/>
  <c r="U141" s="1"/>
  <c r="AB127"/>
  <c r="O125"/>
  <c r="AB135"/>
  <c r="AL135" s="1"/>
  <c r="O143"/>
  <c r="O124"/>
  <c r="O135"/>
  <c r="U135" s="1"/>
  <c r="AB540"/>
  <c r="O511" s="1"/>
  <c r="AB475"/>
  <c r="O466" s="1"/>
  <c r="AB437"/>
  <c r="O408" s="1"/>
  <c r="AB385"/>
  <c r="O356" s="1"/>
  <c r="AB329"/>
  <c r="O300" s="1"/>
  <c r="AB271"/>
  <c r="O242" s="1"/>
  <c r="AB216"/>
  <c r="O187" s="1"/>
  <c r="AB199"/>
  <c r="O190" s="1"/>
  <c r="AB34"/>
  <c r="AB40" s="1"/>
  <c r="O11" s="1"/>
  <c r="AB23"/>
  <c r="AB155"/>
  <c r="O126" s="1"/>
  <c r="AB100"/>
  <c r="AB101" s="1"/>
  <c r="O72" s="1"/>
  <c r="O490"/>
  <c r="O327"/>
  <c r="O214"/>
  <c r="O70"/>
  <c r="O69"/>
  <c r="O103"/>
  <c r="O91"/>
  <c r="O77"/>
  <c r="U77" s="1"/>
  <c r="AB80"/>
  <c r="O102"/>
  <c r="O97"/>
  <c r="AB73"/>
  <c r="AB78"/>
  <c r="AB77"/>
  <c r="O89"/>
  <c r="O79"/>
  <c r="U79" s="1"/>
  <c r="O31"/>
  <c r="U31" s="1"/>
  <c r="O9"/>
  <c r="O8"/>
  <c r="O15"/>
  <c r="U15" s="1"/>
  <c r="O30"/>
  <c r="O32"/>
  <c r="U32" s="1"/>
  <c r="O36"/>
  <c r="U36" s="1"/>
  <c r="O27"/>
  <c r="O22"/>
  <c r="U308" l="1"/>
  <c r="W410"/>
  <c r="U327"/>
  <c r="Y257"/>
  <c r="Y250"/>
  <c r="Y323"/>
  <c r="U513"/>
  <c r="Y130"/>
  <c r="AJ131"/>
  <c r="AJ138" s="1"/>
  <c r="W151"/>
  <c r="W203"/>
  <c r="W479"/>
  <c r="AF475"/>
  <c r="S466" s="1"/>
  <c r="Y203"/>
  <c r="Y532"/>
  <c r="Y142"/>
  <c r="Y311"/>
  <c r="U298"/>
  <c r="W89"/>
  <c r="W536"/>
  <c r="Y253"/>
  <c r="U508"/>
  <c r="W143"/>
  <c r="U97"/>
  <c r="U91"/>
  <c r="U125"/>
  <c r="Y427"/>
  <c r="W427"/>
  <c r="Y299"/>
  <c r="W474"/>
  <c r="AL132"/>
  <c r="Y145"/>
  <c r="U463"/>
  <c r="U479"/>
  <c r="AJ247"/>
  <c r="W147"/>
  <c r="W97"/>
  <c r="U242"/>
  <c r="U509"/>
  <c r="Y406"/>
  <c r="U30"/>
  <c r="U187"/>
  <c r="Y527"/>
  <c r="AL77"/>
  <c r="AL413"/>
  <c r="AL73"/>
  <c r="U128"/>
  <c r="Y83"/>
  <c r="Y143"/>
  <c r="Y530"/>
  <c r="Y244"/>
  <c r="U89"/>
  <c r="U316"/>
  <c r="Y11"/>
  <c r="U410"/>
  <c r="AD329"/>
  <c r="Q300" s="1"/>
  <c r="W300" s="1"/>
  <c r="AH414"/>
  <c r="Y259"/>
  <c r="U260"/>
  <c r="Y240"/>
  <c r="U461"/>
  <c r="W239"/>
  <c r="AL127"/>
  <c r="Q538"/>
  <c r="W242"/>
  <c r="W206"/>
  <c r="W246"/>
  <c r="Y69"/>
  <c r="U375"/>
  <c r="U414"/>
  <c r="W354"/>
  <c r="U70"/>
  <c r="W11"/>
  <c r="AL193"/>
  <c r="W429"/>
  <c r="U22"/>
  <c r="AH247"/>
  <c r="Y249"/>
  <c r="AH361"/>
  <c r="W125"/>
  <c r="U239"/>
  <c r="Y27"/>
  <c r="AF492"/>
  <c r="S463" s="1"/>
  <c r="Y463" s="1"/>
  <c r="U72"/>
  <c r="U206"/>
  <c r="AL129"/>
  <c r="Y518"/>
  <c r="W433"/>
  <c r="U246"/>
  <c r="AL131"/>
  <c r="Y248"/>
  <c r="Y433"/>
  <c r="W88"/>
  <c r="U417"/>
  <c r="Y208"/>
  <c r="Y413"/>
  <c r="AH193"/>
  <c r="Y125"/>
  <c r="Y209"/>
  <c r="Y239"/>
  <c r="W194"/>
  <c r="AJ196"/>
  <c r="AL246"/>
  <c r="W250"/>
  <c r="U259"/>
  <c r="AL247"/>
  <c r="Y298"/>
  <c r="U184"/>
  <c r="Y137"/>
  <c r="Y194"/>
  <c r="AH417"/>
  <c r="Y202"/>
  <c r="S490"/>
  <c r="Y490" s="1"/>
  <c r="Y246"/>
  <c r="Y425"/>
  <c r="AF220"/>
  <c r="S383"/>
  <c r="W383" s="1"/>
  <c r="Y258"/>
  <c r="U405"/>
  <c r="U532"/>
  <c r="W86"/>
  <c r="W130"/>
  <c r="U250"/>
  <c r="U212"/>
  <c r="U407"/>
  <c r="U488"/>
  <c r="W425"/>
  <c r="U123"/>
  <c r="U86"/>
  <c r="U124"/>
  <c r="Y12"/>
  <c r="U145"/>
  <c r="U413"/>
  <c r="W434"/>
  <c r="AH243"/>
  <c r="Y15"/>
  <c r="U248"/>
  <c r="U467"/>
  <c r="W209"/>
  <c r="AH192"/>
  <c r="AH209"/>
  <c r="AJ16"/>
  <c r="U465"/>
  <c r="AH512"/>
  <c r="U530"/>
  <c r="W520"/>
  <c r="Y522"/>
  <c r="U518"/>
  <c r="AD540"/>
  <c r="Q511" s="1"/>
  <c r="U511" s="1"/>
  <c r="U520"/>
  <c r="Y534"/>
  <c r="S538"/>
  <c r="Y515"/>
  <c r="W526"/>
  <c r="AH516"/>
  <c r="U478"/>
  <c r="W462"/>
  <c r="Y478"/>
  <c r="Y474"/>
  <c r="U489"/>
  <c r="Y462"/>
  <c r="Y489"/>
  <c r="Y482"/>
  <c r="W488"/>
  <c r="W460"/>
  <c r="Y461"/>
  <c r="AD475"/>
  <c r="Q466" s="1"/>
  <c r="AH468"/>
  <c r="U476"/>
  <c r="U477"/>
  <c r="Y476"/>
  <c r="U353"/>
  <c r="AL362"/>
  <c r="Y373"/>
  <c r="U362"/>
  <c r="AJ306"/>
  <c r="U323"/>
  <c r="U307"/>
  <c r="AH308"/>
  <c r="AF312"/>
  <c r="S303" s="1"/>
  <c r="U311"/>
  <c r="AL303"/>
  <c r="Y88"/>
  <c r="AL78"/>
  <c r="AJ78"/>
  <c r="AJ84" s="1"/>
  <c r="U88"/>
  <c r="Y76"/>
  <c r="AL80"/>
  <c r="AF101"/>
  <c r="S72" s="1"/>
  <c r="W72" s="1"/>
  <c r="U76"/>
  <c r="W91"/>
  <c r="Y84"/>
  <c r="W18"/>
  <c r="AH40"/>
  <c r="Y30"/>
  <c r="U26"/>
  <c r="U28"/>
  <c r="W21"/>
  <c r="W9"/>
  <c r="U27"/>
  <c r="Y8"/>
  <c r="Y26"/>
  <c r="AH12"/>
  <c r="U9"/>
  <c r="Y28"/>
  <c r="U8"/>
  <c r="AH14"/>
  <c r="Y364"/>
  <c r="Y356"/>
  <c r="O383"/>
  <c r="U383" s="1"/>
  <c r="W362"/>
  <c r="U354"/>
  <c r="W356"/>
  <c r="U371"/>
  <c r="W382"/>
  <c r="W353"/>
  <c r="W364"/>
  <c r="Y381"/>
  <c r="U372"/>
  <c r="U367"/>
  <c r="Y414"/>
  <c r="U11"/>
  <c r="W27"/>
  <c r="U83"/>
  <c r="U95"/>
  <c r="U130"/>
  <c r="U142"/>
  <c r="U244"/>
  <c r="U268"/>
  <c r="U319"/>
  <c r="U485"/>
  <c r="U526"/>
  <c r="W306"/>
  <c r="W358"/>
  <c r="Y70"/>
  <c r="Y189"/>
  <c r="Y242"/>
  <c r="Y255"/>
  <c r="Y308"/>
  <c r="Y361"/>
  <c r="Y434"/>
  <c r="AH100"/>
  <c r="AH133"/>
  <c r="AH383"/>
  <c r="AH492"/>
  <c r="AH519"/>
  <c r="AJ193"/>
  <c r="AJ209"/>
  <c r="AJ310"/>
  <c r="AL133"/>
  <c r="AL299"/>
  <c r="AL365"/>
  <c r="AL415"/>
  <c r="AL512"/>
  <c r="AL414"/>
  <c r="W258"/>
  <c r="Y36"/>
  <c r="AJ13"/>
  <c r="AH20"/>
  <c r="U356"/>
  <c r="Y13"/>
  <c r="Y25"/>
  <c r="U12"/>
  <c r="AL20"/>
  <c r="AJ14"/>
  <c r="U131"/>
  <c r="U143"/>
  <c r="U185"/>
  <c r="U257"/>
  <c r="U357"/>
  <c r="U381"/>
  <c r="U474"/>
  <c r="U515"/>
  <c r="U527"/>
  <c r="W255"/>
  <c r="W307"/>
  <c r="W360"/>
  <c r="W372"/>
  <c r="W471"/>
  <c r="W483"/>
  <c r="Y97"/>
  <c r="Y135"/>
  <c r="Y191"/>
  <c r="Y206"/>
  <c r="Y375"/>
  <c r="Y423"/>
  <c r="AH73"/>
  <c r="AH101"/>
  <c r="AH305"/>
  <c r="AH415"/>
  <c r="AH520"/>
  <c r="AJ299"/>
  <c r="AJ460"/>
  <c r="AJ532"/>
  <c r="AL192"/>
  <c r="AL416"/>
  <c r="AL468"/>
  <c r="AL361"/>
  <c r="Y327"/>
  <c r="Y365"/>
  <c r="AF84"/>
  <c r="S75" s="1"/>
  <c r="U13"/>
  <c r="U73"/>
  <c r="U132"/>
  <c r="U186"/>
  <c r="U297"/>
  <c r="U370"/>
  <c r="U415"/>
  <c r="U427"/>
  <c r="U528"/>
  <c r="U69"/>
  <c r="W83"/>
  <c r="Y73"/>
  <c r="Y412"/>
  <c r="Y424"/>
  <c r="Y460"/>
  <c r="AH123"/>
  <c r="AH135"/>
  <c r="AH306"/>
  <c r="AH357"/>
  <c r="AH385"/>
  <c r="AJ517"/>
  <c r="AJ523" s="1"/>
  <c r="AL123"/>
  <c r="AL417"/>
  <c r="AL469"/>
  <c r="AL514"/>
  <c r="W522"/>
  <c r="AL12"/>
  <c r="AL8"/>
  <c r="AJ18"/>
  <c r="AH13"/>
  <c r="AH8"/>
  <c r="U189"/>
  <c r="U201"/>
  <c r="U249"/>
  <c r="U261"/>
  <c r="U373"/>
  <c r="U406"/>
  <c r="U490"/>
  <c r="W311"/>
  <c r="W461"/>
  <c r="Y77"/>
  <c r="Y89"/>
  <c r="Y151"/>
  <c r="Y325"/>
  <c r="Y366"/>
  <c r="Y415"/>
  <c r="Y509"/>
  <c r="AH77"/>
  <c r="AH309"/>
  <c r="AH325"/>
  <c r="AH360"/>
  <c r="AJ303"/>
  <c r="AJ383"/>
  <c r="AL248"/>
  <c r="AL460"/>
  <c r="AL517"/>
  <c r="Y124"/>
  <c r="AB523"/>
  <c r="O514" s="1"/>
  <c r="AH271"/>
  <c r="AL516"/>
  <c r="Y18"/>
  <c r="U419"/>
  <c r="W534"/>
  <c r="Y301"/>
  <c r="Y314"/>
  <c r="Y367"/>
  <c r="Y465"/>
  <c r="Y510"/>
  <c r="Y536"/>
  <c r="AH78"/>
  <c r="AH127"/>
  <c r="AH310"/>
  <c r="AH436"/>
  <c r="AJ147"/>
  <c r="AJ250"/>
  <c r="AL305"/>
  <c r="Y353"/>
  <c r="AJ17"/>
  <c r="U299"/>
  <c r="W299"/>
  <c r="AD155"/>
  <c r="AD199"/>
  <c r="Q190" s="1"/>
  <c r="U190" s="1"/>
  <c r="AJ216"/>
  <c r="Y31"/>
  <c r="W10"/>
  <c r="U203"/>
  <c r="U251"/>
  <c r="U302"/>
  <c r="U468"/>
  <c r="U480"/>
  <c r="W184"/>
  <c r="W412"/>
  <c r="Y79"/>
  <c r="Y91"/>
  <c r="Y128"/>
  <c r="Y141"/>
  <c r="Y212"/>
  <c r="Y302"/>
  <c r="Y315"/>
  <c r="Y354"/>
  <c r="Y480"/>
  <c r="AH196"/>
  <c r="AH362"/>
  <c r="AH409"/>
  <c r="AH514"/>
  <c r="AJ385"/>
  <c r="AJ466"/>
  <c r="AL250"/>
  <c r="AL306"/>
  <c r="AL519"/>
  <c r="Y200"/>
  <c r="Y358"/>
  <c r="Y479"/>
  <c r="U247"/>
  <c r="U360"/>
  <c r="O269"/>
  <c r="AD254"/>
  <c r="Q245" s="1"/>
  <c r="W245" s="1"/>
  <c r="Y32"/>
  <c r="AH16"/>
  <c r="U240"/>
  <c r="U315"/>
  <c r="U433"/>
  <c r="U481"/>
  <c r="U510"/>
  <c r="W131"/>
  <c r="Y80"/>
  <c r="Y251"/>
  <c r="Y304"/>
  <c r="Y316"/>
  <c r="Y355"/>
  <c r="Y468"/>
  <c r="Y513"/>
  <c r="Y526"/>
  <c r="AH80"/>
  <c r="AH129"/>
  <c r="AH410"/>
  <c r="AH460"/>
  <c r="AL360"/>
  <c r="W316"/>
  <c r="AJ40"/>
  <c r="Y9"/>
  <c r="Y21"/>
  <c r="Y33"/>
  <c r="AH17"/>
  <c r="AH34"/>
  <c r="U80"/>
  <c r="U241"/>
  <c r="U253"/>
  <c r="U365"/>
  <c r="U482"/>
  <c r="W201"/>
  <c r="Y317"/>
  <c r="Y370"/>
  <c r="AH411"/>
  <c r="AL308"/>
  <c r="Y410"/>
  <c r="U133"/>
  <c r="AJ199"/>
  <c r="W33"/>
  <c r="O99"/>
  <c r="AD437"/>
  <c r="AH437" s="1"/>
  <c r="Y10"/>
  <c r="Y22"/>
  <c r="AH18"/>
  <c r="U317"/>
  <c r="U471"/>
  <c r="U483"/>
  <c r="W133"/>
  <c r="W145"/>
  <c r="W202"/>
  <c r="Y306"/>
  <c r="AH131"/>
  <c r="AL309"/>
  <c r="W355"/>
  <c r="W508"/>
  <c r="Q38"/>
  <c r="U267"/>
  <c r="W95"/>
  <c r="AH132"/>
  <c r="AH216"/>
  <c r="AH413"/>
  <c r="AH491"/>
  <c r="AJ271"/>
  <c r="Y508"/>
  <c r="S511"/>
  <c r="W490"/>
  <c r="S411"/>
  <c r="AJ420"/>
  <c r="AJ361"/>
  <c r="AJ368" s="1"/>
  <c r="S359"/>
  <c r="W327"/>
  <c r="AJ297"/>
  <c r="W198"/>
  <c r="S190"/>
  <c r="S187"/>
  <c r="S129"/>
  <c r="W124"/>
  <c r="O538"/>
  <c r="AD84"/>
  <c r="Q75" s="1"/>
  <c r="AD138"/>
  <c r="Q129" s="1"/>
  <c r="AB254"/>
  <c r="O245" s="1"/>
  <c r="AD420"/>
  <c r="Q411" s="1"/>
  <c r="AD368"/>
  <c r="Q359" s="1"/>
  <c r="O198"/>
  <c r="Q99"/>
  <c r="W99" s="1"/>
  <c r="Q435"/>
  <c r="W435" s="1"/>
  <c r="Q153"/>
  <c r="W153" s="1"/>
  <c r="Q214"/>
  <c r="W214" s="1"/>
  <c r="AB84"/>
  <c r="O435"/>
  <c r="AD523"/>
  <c r="Q514" s="1"/>
  <c r="W514" s="1"/>
  <c r="AB420"/>
  <c r="O411" s="1"/>
  <c r="AD312"/>
  <c r="Q303" s="1"/>
  <c r="U303" s="1"/>
  <c r="AD23"/>
  <c r="AB138"/>
  <c r="O129" s="1"/>
  <c r="AB368"/>
  <c r="O359" s="1"/>
  <c r="W466" l="1"/>
  <c r="AJ540"/>
  <c r="U300"/>
  <c r="AJ329"/>
  <c r="AH329"/>
  <c r="AJ254"/>
  <c r="Y72"/>
  <c r="AJ101"/>
  <c r="AJ492"/>
  <c r="W463"/>
  <c r="Y300"/>
  <c r="AH199"/>
  <c r="W538"/>
  <c r="AH475"/>
  <c r="AH254"/>
  <c r="Y383"/>
  <c r="U129"/>
  <c r="AH312"/>
  <c r="AL312"/>
  <c r="AH420"/>
  <c r="AH84"/>
  <c r="AL199"/>
  <c r="AH523"/>
  <c r="AH540"/>
  <c r="U466"/>
  <c r="Y466"/>
  <c r="AJ475"/>
  <c r="AL475"/>
  <c r="AJ312"/>
  <c r="W75"/>
  <c r="AJ23"/>
  <c r="AH368"/>
  <c r="AL420"/>
  <c r="AL368"/>
  <c r="U99"/>
  <c r="Y99"/>
  <c r="AH23"/>
  <c r="U359"/>
  <c r="Y198"/>
  <c r="U198"/>
  <c r="AL523"/>
  <c r="Y269"/>
  <c r="U269"/>
  <c r="AL138"/>
  <c r="U214"/>
  <c r="U153"/>
  <c r="Q126"/>
  <c r="AJ155"/>
  <c r="AH155"/>
  <c r="Q408"/>
  <c r="AJ437"/>
  <c r="U245"/>
  <c r="Y214"/>
  <c r="Y153"/>
  <c r="W38"/>
  <c r="U38"/>
  <c r="Y38"/>
  <c r="U411"/>
  <c r="Y411"/>
  <c r="AH138"/>
  <c r="Q14"/>
  <c r="AL23"/>
  <c r="U514"/>
  <c r="U435"/>
  <c r="Y435"/>
  <c r="Y538"/>
  <c r="U538"/>
  <c r="AL254"/>
  <c r="Y514"/>
  <c r="O75"/>
  <c r="AL84"/>
  <c r="Y245"/>
  <c r="Y511"/>
  <c r="W511"/>
  <c r="W411"/>
  <c r="Y359"/>
  <c r="W359"/>
  <c r="Y303"/>
  <c r="W303"/>
  <c r="W190"/>
  <c r="Y190"/>
  <c r="Y187"/>
  <c r="W187"/>
  <c r="Y129"/>
  <c r="W129"/>
  <c r="T239"/>
  <c r="W126" l="1"/>
  <c r="U126"/>
  <c r="Y126"/>
  <c r="W408"/>
  <c r="U408"/>
  <c r="Y408"/>
  <c r="U75"/>
  <c r="Y75"/>
  <c r="W14"/>
  <c r="U14"/>
  <c r="Y14"/>
  <c r="T508"/>
  <c r="G90" i="14"/>
  <c r="T125" i="7"/>
  <c r="T32"/>
  <c r="T15"/>
  <c r="T9"/>
  <c r="T25"/>
  <c r="G92" i="14" l="1"/>
  <c r="H97" i="30" s="1"/>
  <c r="H95"/>
  <c r="T540" i="7" l="1"/>
  <c r="T469"/>
  <c r="T407"/>
  <c r="T433"/>
  <c r="T319"/>
  <c r="R22"/>
  <c r="AE14"/>
  <c r="AE18"/>
  <c r="R70"/>
  <c r="R69"/>
  <c r="X69" s="1"/>
  <c r="R95"/>
  <c r="AE73"/>
  <c r="R76"/>
  <c r="R90"/>
  <c r="Q90" s="1"/>
  <c r="R86"/>
  <c r="R73"/>
  <c r="AE133"/>
  <c r="R131"/>
  <c r="R125"/>
  <c r="R130"/>
  <c r="R155"/>
  <c r="R206"/>
  <c r="R198"/>
  <c r="AE218" s="1"/>
  <c r="AE220" s="1"/>
  <c r="R239"/>
  <c r="R297"/>
  <c r="AE303"/>
  <c r="AE299"/>
  <c r="AE309"/>
  <c r="R332"/>
  <c r="R311"/>
  <c r="R307"/>
  <c r="AE310"/>
  <c r="R360"/>
  <c r="R438"/>
  <c r="R436"/>
  <c r="R433"/>
  <c r="R410"/>
  <c r="AE415"/>
  <c r="R482"/>
  <c r="R468"/>
  <c r="R474"/>
  <c r="R483"/>
  <c r="R460"/>
  <c r="R478"/>
  <c r="AE460"/>
  <c r="R508"/>
  <c r="R528"/>
  <c r="R543"/>
  <c r="R518"/>
  <c r="R540"/>
  <c r="P536"/>
  <c r="P539"/>
  <c r="P528"/>
  <c r="P527"/>
  <c r="P467"/>
  <c r="P488"/>
  <c r="P414"/>
  <c r="P439"/>
  <c r="P427"/>
  <c r="AC414"/>
  <c r="AC411"/>
  <c r="P410"/>
  <c r="AC416"/>
  <c r="AC365"/>
  <c r="O374"/>
  <c r="P367"/>
  <c r="P297"/>
  <c r="AC540"/>
  <c r="AE492"/>
  <c r="AC491"/>
  <c r="AC492" s="1"/>
  <c r="AC475"/>
  <c r="AG437"/>
  <c r="AC437"/>
  <c r="AG385"/>
  <c r="AC385"/>
  <c r="AG329"/>
  <c r="AC329"/>
  <c r="AC312"/>
  <c r="AC216"/>
  <c r="AG155"/>
  <c r="AC155"/>
  <c r="AE101"/>
  <c r="AG40"/>
  <c r="AE40"/>
  <c r="AG23"/>
  <c r="AC23"/>
  <c r="AC199"/>
  <c r="P239"/>
  <c r="P274"/>
  <c r="P253"/>
  <c r="P250"/>
  <c r="P249"/>
  <c r="AC243"/>
  <c r="P185"/>
  <c r="P208"/>
  <c r="P191"/>
  <c r="P202"/>
  <c r="P219"/>
  <c r="P205"/>
  <c r="O205" s="1"/>
  <c r="P186"/>
  <c r="P200"/>
  <c r="P9"/>
  <c r="P8"/>
  <c r="P70"/>
  <c r="P69"/>
  <c r="P123"/>
  <c r="AC129"/>
  <c r="P154"/>
  <c r="AC127"/>
  <c r="P143"/>
  <c r="P135"/>
  <c r="P103"/>
  <c r="P91"/>
  <c r="P77"/>
  <c r="AC80"/>
  <c r="P102"/>
  <c r="P97"/>
  <c r="AC73"/>
  <c r="AC78"/>
  <c r="AC77"/>
  <c r="P89"/>
  <c r="AC100"/>
  <c r="AC101" s="1"/>
  <c r="P72" s="1"/>
  <c r="P79"/>
  <c r="P15"/>
  <c r="P32"/>
  <c r="P36"/>
  <c r="AC40"/>
  <c r="F571" i="14"/>
  <c r="F564"/>
  <c r="D551"/>
  <c r="G521"/>
  <c r="F514"/>
  <c r="D501"/>
  <c r="E465"/>
  <c r="G458"/>
  <c r="D447"/>
  <c r="F413"/>
  <c r="D406"/>
  <c r="G394"/>
  <c r="D394"/>
  <c r="G358"/>
  <c r="G352"/>
  <c r="D352"/>
  <c r="G341"/>
  <c r="D341"/>
  <c r="G305"/>
  <c r="D305"/>
  <c r="G285"/>
  <c r="D285"/>
  <c r="G243"/>
  <c r="F243"/>
  <c r="D243"/>
  <c r="G232"/>
  <c r="F232"/>
  <c r="D232"/>
  <c r="D199"/>
  <c r="G191"/>
  <c r="D191"/>
  <c r="G179"/>
  <c r="D179"/>
  <c r="G143"/>
  <c r="D143"/>
  <c r="G136"/>
  <c r="D136"/>
  <c r="G125"/>
  <c r="D125"/>
  <c r="D90"/>
  <c r="D83"/>
  <c r="G83"/>
  <c r="G72"/>
  <c r="D72"/>
  <c r="E406"/>
  <c r="G406"/>
  <c r="F573" l="1"/>
  <c r="G594" i="30" s="1"/>
  <c r="G592"/>
  <c r="G523" i="14"/>
  <c r="H541" i="30" s="1"/>
  <c r="H539"/>
  <c r="F566" i="14"/>
  <c r="G587" i="30" s="1"/>
  <c r="G585"/>
  <c r="E572"/>
  <c r="D553" i="14"/>
  <c r="E574" i="30" s="1"/>
  <c r="F516" i="14"/>
  <c r="G534" i="30" s="1"/>
  <c r="G532"/>
  <c r="D503" i="14"/>
  <c r="E521" i="30" s="1"/>
  <c r="E519"/>
  <c r="D449" i="14"/>
  <c r="E466" i="30" s="1"/>
  <c r="E464"/>
  <c r="G460" i="14"/>
  <c r="H477" i="30" s="1"/>
  <c r="H475"/>
  <c r="E467" i="14"/>
  <c r="F484" i="30" s="1"/>
  <c r="F482"/>
  <c r="F415" i="14"/>
  <c r="G429" i="30" s="1"/>
  <c r="G427"/>
  <c r="H420"/>
  <c r="G408" i="14"/>
  <c r="H422" i="30" s="1"/>
  <c r="F420"/>
  <c r="E408" i="14"/>
  <c r="F422" i="30" s="1"/>
  <c r="E420"/>
  <c r="D408" i="14"/>
  <c r="E422" i="30" s="1"/>
  <c r="G396" i="14"/>
  <c r="H410" i="30" s="1"/>
  <c r="H408"/>
  <c r="D396" i="14"/>
  <c r="E410" i="30" s="1"/>
  <c r="E408"/>
  <c r="G343" i="14"/>
  <c r="H353" i="30" s="1"/>
  <c r="H351"/>
  <c r="G354" i="14"/>
  <c r="H364" i="30" s="1"/>
  <c r="H362"/>
  <c r="G360" i="14"/>
  <c r="H370" i="30" s="1"/>
  <c r="H368"/>
  <c r="D354" i="14"/>
  <c r="E364" i="30" s="1"/>
  <c r="E362"/>
  <c r="D343" i="14"/>
  <c r="E353" i="30" s="1"/>
  <c r="E351"/>
  <c r="D234" i="14"/>
  <c r="E242" i="30" s="1"/>
  <c r="E240"/>
  <c r="F234" i="14"/>
  <c r="G242" i="30" s="1"/>
  <c r="G240"/>
  <c r="G234" i="14"/>
  <c r="H242" i="30" s="1"/>
  <c r="H240"/>
  <c r="D287" i="14"/>
  <c r="E295" i="30" s="1"/>
  <c r="E293"/>
  <c r="G287" i="14"/>
  <c r="H295" i="30" s="1"/>
  <c r="H293"/>
  <c r="D307" i="14"/>
  <c r="F313" i="30"/>
  <c r="E313"/>
  <c r="G307" i="14"/>
  <c r="H315" i="30" s="1"/>
  <c r="H313"/>
  <c r="D245" i="14"/>
  <c r="E253" i="30" s="1"/>
  <c r="E251"/>
  <c r="F245" i="14"/>
  <c r="G253" i="30" s="1"/>
  <c r="G251"/>
  <c r="G245" i="14"/>
  <c r="H253" i="30" s="1"/>
  <c r="H251"/>
  <c r="D145" i="14"/>
  <c r="E152" i="30" s="1"/>
  <c r="E150"/>
  <c r="E206"/>
  <c r="D201" i="14"/>
  <c r="E208" i="30" s="1"/>
  <c r="G193" i="14"/>
  <c r="H200" i="30" s="1"/>
  <c r="H198"/>
  <c r="D193" i="14"/>
  <c r="E200" i="30" s="1"/>
  <c r="E198"/>
  <c r="D181" i="14"/>
  <c r="E188" i="30" s="1"/>
  <c r="E186"/>
  <c r="G181" i="14"/>
  <c r="H188" i="30" s="1"/>
  <c r="H186"/>
  <c r="G145" i="14"/>
  <c r="H152" i="30" s="1"/>
  <c r="H150"/>
  <c r="H132"/>
  <c r="G127" i="14"/>
  <c r="H134" i="30" s="1"/>
  <c r="E132"/>
  <c r="D127" i="14"/>
  <c r="E134" i="30" s="1"/>
  <c r="E143"/>
  <c r="D138" i="14"/>
  <c r="E145" i="30" s="1"/>
  <c r="H143"/>
  <c r="G138" i="14"/>
  <c r="H145" i="30" s="1"/>
  <c r="D85" i="14"/>
  <c r="E90" i="30" s="1"/>
  <c r="E88"/>
  <c r="D92" i="14"/>
  <c r="E97" i="30" s="1"/>
  <c r="E95"/>
  <c r="E77"/>
  <c r="D74" i="14"/>
  <c r="E79" i="30" s="1"/>
  <c r="G74" i="14"/>
  <c r="H79" i="30" s="1"/>
  <c r="H77"/>
  <c r="H88"/>
  <c r="G85" i="14"/>
  <c r="H90" i="30" s="1"/>
  <c r="AE84" i="7"/>
  <c r="U90"/>
  <c r="Z69"/>
  <c r="V69"/>
  <c r="U205"/>
  <c r="Y205"/>
  <c r="U374"/>
  <c r="Y374"/>
  <c r="R538"/>
  <c r="AE312"/>
  <c r="AC138"/>
  <c r="AC84"/>
  <c r="D627" i="14"/>
  <c r="D628" s="1"/>
  <c r="P42" i="28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E684" i="30" l="1"/>
  <c r="E685" s="1"/>
  <c r="E647"/>
  <c r="E648" s="1"/>
  <c r="E315"/>
  <c r="F315"/>
  <c r="E623"/>
  <c r="E624" s="1"/>
  <c r="AE13" i="7"/>
  <c r="AE8"/>
  <c r="AK8" l="1"/>
  <c r="AM8"/>
  <c r="AI8"/>
  <c r="R157" l="1"/>
  <c r="P530"/>
  <c r="P319"/>
  <c r="T206"/>
  <c r="G199" i="14" l="1"/>
  <c r="H206" i="30" l="1"/>
  <c r="G201" i="14"/>
  <c r="H208" i="30" s="1"/>
  <c r="N655"/>
  <c r="N656" s="1"/>
  <c r="O655" l="1"/>
  <c r="O656" s="1"/>
  <c r="P651"/>
  <c r="P652" s="1"/>
  <c r="N651"/>
  <c r="N652" s="1"/>
  <c r="P647"/>
  <c r="P648" s="1"/>
  <c r="I655"/>
  <c r="I656" s="1"/>
  <c r="L655"/>
  <c r="L656" s="1"/>
  <c r="I647"/>
  <c r="I648" s="1"/>
  <c r="I651"/>
  <c r="I652" s="1"/>
  <c r="J655"/>
  <c r="J656" s="1"/>
  <c r="N647"/>
  <c r="N648" s="1"/>
  <c r="J647"/>
  <c r="J648" s="1"/>
  <c r="J651"/>
  <c r="J652" s="1"/>
  <c r="K655"/>
  <c r="K656" s="1"/>
  <c r="P655"/>
  <c r="P656" s="1"/>
  <c r="K647"/>
  <c r="K648" s="1"/>
  <c r="K651"/>
  <c r="K652" s="1"/>
  <c r="L647"/>
  <c r="L648" s="1"/>
  <c r="L651"/>
  <c r="L652" s="1"/>
  <c r="M655"/>
  <c r="M656" s="1"/>
  <c r="O651"/>
  <c r="O652" s="1"/>
  <c r="M647"/>
  <c r="M648" s="1"/>
  <c r="M651"/>
  <c r="M652" s="1"/>
  <c r="O647"/>
  <c r="O648" s="1"/>
  <c r="H623"/>
  <c r="H624" s="1"/>
  <c r="AE421" i="7"/>
  <c r="AE200"/>
  <c r="AE85"/>
  <c r="M659" i="30" l="1"/>
  <c r="M660" s="1"/>
  <c r="K663"/>
  <c r="K664" s="1"/>
  <c r="I667"/>
  <c r="I668" s="1"/>
  <c r="L667"/>
  <c r="L668" s="1"/>
  <c r="P659"/>
  <c r="P660" s="1"/>
  <c r="P663"/>
  <c r="P664" s="1"/>
  <c r="K659"/>
  <c r="K660" s="1"/>
  <c r="J663"/>
  <c r="J664" s="1"/>
  <c r="L663"/>
  <c r="L664" s="1"/>
  <c r="K667"/>
  <c r="K668" s="1"/>
  <c r="O667"/>
  <c r="O668" s="1"/>
  <c r="M667"/>
  <c r="M668" s="1"/>
  <c r="N663"/>
  <c r="N664" s="1"/>
  <c r="L659"/>
  <c r="L660" s="1"/>
  <c r="M663"/>
  <c r="M664" s="1"/>
  <c r="I663"/>
  <c r="I664" s="1"/>
  <c r="J659"/>
  <c r="J660" s="1"/>
  <c r="N659"/>
  <c r="N660" s="1"/>
  <c r="N667"/>
  <c r="N668" s="1"/>
  <c r="O663"/>
  <c r="O664" s="1"/>
  <c r="J667"/>
  <c r="J668" s="1"/>
  <c r="I659"/>
  <c r="I660" s="1"/>
  <c r="P667"/>
  <c r="P668" s="1"/>
  <c r="O659"/>
  <c r="O660" s="1"/>
  <c r="AE196" i="7" l="1"/>
  <c r="AE199" s="1"/>
  <c r="AE20"/>
  <c r="AE519"/>
  <c r="R209"/>
  <c r="AG306"/>
  <c r="AE129"/>
  <c r="AE23" l="1"/>
  <c r="R14" s="1"/>
  <c r="D514" i="14"/>
  <c r="E514"/>
  <c r="E516" l="1"/>
  <c r="F534" i="30" s="1"/>
  <c r="F532"/>
  <c r="D516" i="14"/>
  <c r="E534" i="30" s="1"/>
  <c r="E532"/>
  <c r="P515" i="7"/>
  <c r="T426"/>
  <c r="S426" s="1"/>
  <c r="W426" s="1"/>
  <c r="F406" i="14" l="1"/>
  <c r="E352"/>
  <c r="E199"/>
  <c r="F199"/>
  <c r="G420" i="30" l="1"/>
  <c r="F408" i="14"/>
  <c r="G422" i="30" s="1"/>
  <c r="F362"/>
  <c r="E354" i="14"/>
  <c r="F364" i="30" s="1"/>
  <c r="G206"/>
  <c r="F201" i="14"/>
  <c r="G208" i="30" s="1"/>
  <c r="F206"/>
  <c r="E201" i="14"/>
  <c r="F208" i="30" s="1"/>
  <c r="E72" i="14"/>
  <c r="F72"/>
  <c r="P532" i="7"/>
  <c r="T146"/>
  <c r="F74" i="14" l="1"/>
  <c r="G79" i="30" s="1"/>
  <c r="G77"/>
  <c r="E74" i="14"/>
  <c r="F79" i="30" s="1"/>
  <c r="F77"/>
  <c r="T474" i="7"/>
  <c r="T158"/>
  <c r="AG466" l="1"/>
  <c r="T478" l="1"/>
  <c r="T253" l="1"/>
  <c r="T267"/>
  <c r="T269"/>
  <c r="T145"/>
  <c r="T147"/>
  <c r="T130"/>
  <c r="T151" l="1"/>
  <c r="AG131"/>
  <c r="AG138" s="1"/>
  <c r="AC246" l="1"/>
  <c r="R299" l="1"/>
  <c r="R315"/>
  <c r="AI239" l="1"/>
  <c r="AK239"/>
  <c r="AI240"/>
  <c r="AK240"/>
  <c r="AM240"/>
  <c r="AI241"/>
  <c r="AK241"/>
  <c r="AM241"/>
  <c r="AI242"/>
  <c r="AK242"/>
  <c r="AM242"/>
  <c r="AI243"/>
  <c r="AK243"/>
  <c r="AI244"/>
  <c r="AK244"/>
  <c r="AM244"/>
  <c r="AI245"/>
  <c r="AK245"/>
  <c r="AM245"/>
  <c r="AI246"/>
  <c r="AK246"/>
  <c r="AM246"/>
  <c r="AG254"/>
  <c r="AC254"/>
  <c r="AE254"/>
  <c r="AI249"/>
  <c r="AK249"/>
  <c r="AM249"/>
  <c r="AI250"/>
  <c r="AM251"/>
  <c r="AK251"/>
  <c r="AI252"/>
  <c r="AK252"/>
  <c r="AM252"/>
  <c r="AI253"/>
  <c r="AK253"/>
  <c r="AM253"/>
  <c r="AG297"/>
  <c r="AI297"/>
  <c r="AK298"/>
  <c r="AM299"/>
  <c r="AI300"/>
  <c r="AK300"/>
  <c r="AM300"/>
  <c r="AI301"/>
  <c r="AK301"/>
  <c r="AM301"/>
  <c r="AI302"/>
  <c r="AK302"/>
  <c r="AM302"/>
  <c r="AM303"/>
  <c r="AI304"/>
  <c r="AK304"/>
  <c r="AM304"/>
  <c r="AI305"/>
  <c r="AM306"/>
  <c r="AI307"/>
  <c r="AK307"/>
  <c r="AM307"/>
  <c r="AI308"/>
  <c r="AK308"/>
  <c r="AI309"/>
  <c r="AI310"/>
  <c r="AI311"/>
  <c r="AK311"/>
  <c r="AM311"/>
  <c r="AI353"/>
  <c r="AK353"/>
  <c r="AM353"/>
  <c r="AI354"/>
  <c r="AK354"/>
  <c r="AM354"/>
  <c r="AI355"/>
  <c r="AK355"/>
  <c r="AM355"/>
  <c r="AI356"/>
  <c r="AK356"/>
  <c r="AM356"/>
  <c r="AI357"/>
  <c r="AK357"/>
  <c r="AI358"/>
  <c r="AK358"/>
  <c r="AM358"/>
  <c r="AI359"/>
  <c r="AK359"/>
  <c r="AM359"/>
  <c r="AG368"/>
  <c r="AC368"/>
  <c r="AK362"/>
  <c r="AI363"/>
  <c r="AK363"/>
  <c r="AM363"/>
  <c r="AI364"/>
  <c r="AK364"/>
  <c r="AM364"/>
  <c r="AI365"/>
  <c r="AK365"/>
  <c r="AM365"/>
  <c r="AM366"/>
  <c r="AK366"/>
  <c r="AI367"/>
  <c r="AK367"/>
  <c r="AM367"/>
  <c r="Z85"/>
  <c r="Z87"/>
  <c r="Z92"/>
  <c r="Z93"/>
  <c r="Z94"/>
  <c r="Z96"/>
  <c r="Z98"/>
  <c r="E501" i="14"/>
  <c r="F501"/>
  <c r="E394"/>
  <c r="F394"/>
  <c r="D358"/>
  <c r="E358"/>
  <c r="F358"/>
  <c r="E341"/>
  <c r="F341"/>
  <c r="F503" l="1"/>
  <c r="G521" i="30" s="1"/>
  <c r="G519"/>
  <c r="E503" i="14"/>
  <c r="F521" i="30" s="1"/>
  <c r="F519"/>
  <c r="E396" i="14"/>
  <c r="F410" i="30" s="1"/>
  <c r="F408"/>
  <c r="F396" i="14"/>
  <c r="G410" i="30" s="1"/>
  <c r="G408"/>
  <c r="E368"/>
  <c r="D360" i="14"/>
  <c r="E370" i="30" s="1"/>
  <c r="G351"/>
  <c r="F343" i="14"/>
  <c r="G353" i="30" s="1"/>
  <c r="F360" i="14"/>
  <c r="G370" i="30" s="1"/>
  <c r="G368"/>
  <c r="F351"/>
  <c r="E343" i="14"/>
  <c r="F353" i="30" s="1"/>
  <c r="E360" i="14"/>
  <c r="F370" i="30" s="1"/>
  <c r="F368"/>
  <c r="AK360" i="7"/>
  <c r="AE368"/>
  <c r="AK297"/>
  <c r="AG312"/>
  <c r="G514" i="14"/>
  <c r="AI248" i="7"/>
  <c r="AI360"/>
  <c r="AI306"/>
  <c r="AM360"/>
  <c r="AK305"/>
  <c r="AI247"/>
  <c r="AI366"/>
  <c r="AM362"/>
  <c r="AK361"/>
  <c r="AM248"/>
  <c r="AM305"/>
  <c r="AI298"/>
  <c r="AM297"/>
  <c r="AM309"/>
  <c r="AM250"/>
  <c r="AK309"/>
  <c r="AK250"/>
  <c r="AI361"/>
  <c r="AK299"/>
  <c r="AI303"/>
  <c r="AI299"/>
  <c r="AM298"/>
  <c r="AM310"/>
  <c r="AK306"/>
  <c r="AM239"/>
  <c r="AK310"/>
  <c r="AI251"/>
  <c r="AK247"/>
  <c r="AI362"/>
  <c r="AK303"/>
  <c r="AK248"/>
  <c r="AM361"/>
  <c r="AM247"/>
  <c r="AM308"/>
  <c r="AM357"/>
  <c r="AM243"/>
  <c r="G551" i="14"/>
  <c r="H572" i="30" l="1"/>
  <c r="G553" i="14"/>
  <c r="H574" i="30" s="1"/>
  <c r="G516" i="14"/>
  <c r="H534" i="30" s="1"/>
  <c r="H532"/>
  <c r="AK368" i="7"/>
  <c r="AI312"/>
  <c r="AI254"/>
  <c r="AI368"/>
  <c r="AK254"/>
  <c r="AK312"/>
  <c r="AM254"/>
  <c r="AM368"/>
  <c r="AM312"/>
  <c r="G250" i="14" l="1"/>
  <c r="E191"/>
  <c r="F191"/>
  <c r="G252" l="1"/>
  <c r="H260" i="30" s="1"/>
  <c r="H258"/>
  <c r="E193" i="14"/>
  <c r="F200" i="30" s="1"/>
  <c r="F198"/>
  <c r="F193" i="14"/>
  <c r="G200" i="30" s="1"/>
  <c r="G198"/>
  <c r="H631" l="1"/>
  <c r="H632" s="1"/>
  <c r="G148" i="14"/>
  <c r="H154" i="30" l="1"/>
  <c r="G150" i="14"/>
  <c r="H156" i="30" s="1"/>
  <c r="D465" i="14"/>
  <c r="F83"/>
  <c r="D467" l="1"/>
  <c r="E484" i="30" s="1"/>
  <c r="E482"/>
  <c r="F85" i="14"/>
  <c r="G90" i="30" s="1"/>
  <c r="G88"/>
  <c r="F95" i="14"/>
  <c r="F97" l="1"/>
  <c r="G102" i="30" s="1"/>
  <c r="G100"/>
  <c r="X24" i="7"/>
  <c r="X29"/>
  <c r="X34"/>
  <c r="X35"/>
  <c r="X37"/>
  <c r="X23"/>
  <c r="Z199" l="1"/>
  <c r="G23" i="28" s="1"/>
  <c r="T84" i="7"/>
  <c r="X93"/>
  <c r="X28"/>
  <c r="X27"/>
  <c r="R362"/>
  <c r="R354"/>
  <c r="R353"/>
  <c r="R383"/>
  <c r="AE385"/>
  <c r="AE325"/>
  <c r="AE329" s="1"/>
  <c r="R33" l="1"/>
  <c r="X33" s="1"/>
  <c r="R434"/>
  <c r="T258" l="1"/>
  <c r="T424"/>
  <c r="T425"/>
  <c r="T492"/>
  <c r="T526"/>
  <c r="T529"/>
  <c r="T515"/>
  <c r="T530"/>
  <c r="T532"/>
  <c r="T543"/>
  <c r="AG534"/>
  <c r="AG540" s="1"/>
  <c r="AG514"/>
  <c r="AG523" s="1"/>
  <c r="T513"/>
  <c r="T462"/>
  <c r="X31"/>
  <c r="X25"/>
  <c r="T460"/>
  <c r="T491"/>
  <c r="T481"/>
  <c r="AG491"/>
  <c r="AG492" s="1"/>
  <c r="AG469"/>
  <c r="AG468"/>
  <c r="T471"/>
  <c r="T470"/>
  <c r="T406"/>
  <c r="T412"/>
  <c r="T427"/>
  <c r="T429"/>
  <c r="T436"/>
  <c r="T419"/>
  <c r="T440"/>
  <c r="AG414"/>
  <c r="AG413"/>
  <c r="T323"/>
  <c r="X304"/>
  <c r="T325"/>
  <c r="T328"/>
  <c r="T327" s="1"/>
  <c r="T299"/>
  <c r="T318"/>
  <c r="T301"/>
  <c r="T353"/>
  <c r="T375"/>
  <c r="T361"/>
  <c r="T381"/>
  <c r="T246"/>
  <c r="T261"/>
  <c r="T263"/>
  <c r="T259"/>
  <c r="T274"/>
  <c r="T250"/>
  <c r="T249"/>
  <c r="T208"/>
  <c r="T202"/>
  <c r="T219"/>
  <c r="T203"/>
  <c r="AG193"/>
  <c r="AG199" s="1"/>
  <c r="AG210"/>
  <c r="T200"/>
  <c r="T135"/>
  <c r="T70"/>
  <c r="T97"/>
  <c r="T99"/>
  <c r="T71"/>
  <c r="Z88"/>
  <c r="T105"/>
  <c r="AG78"/>
  <c r="AG84" s="1"/>
  <c r="AG100"/>
  <c r="AG101" s="1"/>
  <c r="AG475" l="1"/>
  <c r="S529"/>
  <c r="S260"/>
  <c r="S481"/>
  <c r="S318"/>
  <c r="S90"/>
  <c r="AG420"/>
  <c r="T411" s="1"/>
  <c r="Y260" l="1"/>
  <c r="W260"/>
  <c r="W90"/>
  <c r="Y90"/>
  <c r="W318"/>
  <c r="Y318"/>
  <c r="Y529"/>
  <c r="W529"/>
  <c r="W481"/>
  <c r="Y481"/>
  <c r="T30"/>
  <c r="X32" l="1"/>
  <c r="X30"/>
  <c r="V24"/>
  <c r="V25"/>
  <c r="V29"/>
  <c r="V33"/>
  <c r="V34"/>
  <c r="V35"/>
  <c r="V19"/>
  <c r="V20"/>
  <c r="V71"/>
  <c r="V74"/>
  <c r="V77"/>
  <c r="V78"/>
  <c r="V81"/>
  <c r="V82"/>
  <c r="V85"/>
  <c r="V87"/>
  <c r="V92"/>
  <c r="V93"/>
  <c r="V94"/>
  <c r="V96"/>
  <c r="V98"/>
  <c r="V127"/>
  <c r="V131"/>
  <c r="V134"/>
  <c r="V136"/>
  <c r="V139"/>
  <c r="V140"/>
  <c r="V145"/>
  <c r="V146"/>
  <c r="V147"/>
  <c r="V148"/>
  <c r="V149"/>
  <c r="V150"/>
  <c r="V152"/>
  <c r="V188"/>
  <c r="V192"/>
  <c r="V195"/>
  <c r="V196"/>
  <c r="V197"/>
  <c r="V201"/>
  <c r="V209"/>
  <c r="V210"/>
  <c r="V211"/>
  <c r="V213"/>
  <c r="V243"/>
  <c r="V252"/>
  <c r="V256"/>
  <c r="V262"/>
  <c r="V263"/>
  <c r="V265"/>
  <c r="V266"/>
  <c r="V301"/>
  <c r="V305"/>
  <c r="V307"/>
  <c r="V310"/>
  <c r="V313"/>
  <c r="V315"/>
  <c r="V320"/>
  <c r="V321"/>
  <c r="V322"/>
  <c r="V324"/>
  <c r="V326"/>
  <c r="V362"/>
  <c r="V363"/>
  <c r="V365"/>
  <c r="V369"/>
  <c r="V370"/>
  <c r="V376"/>
  <c r="V377"/>
  <c r="V378"/>
  <c r="V379"/>
  <c r="V380"/>
  <c r="V382"/>
  <c r="V409"/>
  <c r="V416"/>
  <c r="V418"/>
  <c r="V421"/>
  <c r="V422"/>
  <c r="V428"/>
  <c r="V429"/>
  <c r="V430"/>
  <c r="V431"/>
  <c r="V432"/>
  <c r="V434"/>
  <c r="V484"/>
  <c r="V487"/>
  <c r="V489"/>
  <c r="V475"/>
  <c r="V464"/>
  <c r="V468"/>
  <c r="V469"/>
  <c r="V472"/>
  <c r="V473"/>
  <c r="V524"/>
  <c r="V525"/>
  <c r="V529"/>
  <c r="V530"/>
  <c r="V531"/>
  <c r="V532"/>
  <c r="V533"/>
  <c r="V534"/>
  <c r="V535"/>
  <c r="V537"/>
  <c r="V512"/>
  <c r="V516"/>
  <c r="V519"/>
  <c r="V521"/>
  <c r="V88" l="1"/>
  <c r="V480"/>
  <c r="AE475"/>
  <c r="Z86"/>
  <c r="V471"/>
  <c r="V517"/>
  <c r="AE532"/>
  <c r="AE540" s="1"/>
  <c r="R510"/>
  <c r="R526"/>
  <c r="V526" s="1"/>
  <c r="AE512"/>
  <c r="AE516"/>
  <c r="AE517"/>
  <c r="AE514"/>
  <c r="AE523" l="1"/>
  <c r="V86"/>
  <c r="X36"/>
  <c r="V364"/>
  <c r="V520"/>
  <c r="V515"/>
  <c r="V80"/>
  <c r="V522"/>
  <c r="V470"/>
  <c r="V510"/>
  <c r="V212"/>
  <c r="V483"/>
  <c r="V133" l="1"/>
  <c r="V317"/>
  <c r="V481"/>
  <c r="V465"/>
  <c r="V360"/>
  <c r="V309"/>
  <c r="V462"/>
  <c r="V358"/>
  <c r="V302"/>
  <c r="V299"/>
  <c r="R255" l="1"/>
  <c r="V255" l="1"/>
  <c r="R406"/>
  <c r="R405"/>
  <c r="AE417"/>
  <c r="AE420" s="1"/>
  <c r="AE436"/>
  <c r="AE437" s="1"/>
  <c r="R240"/>
  <c r="R251"/>
  <c r="R185"/>
  <c r="R184"/>
  <c r="AE209"/>
  <c r="R124"/>
  <c r="R123"/>
  <c r="AE147"/>
  <c r="AE155" s="1"/>
  <c r="AE138"/>
  <c r="Z184" l="1"/>
  <c r="G8" i="28" s="1"/>
  <c r="V306" i="7"/>
  <c r="V412"/>
  <c r="V415"/>
  <c r="V476"/>
  <c r="V478"/>
  <c r="V204"/>
  <c r="V16"/>
  <c r="V486"/>
  <c r="V83"/>
  <c r="V207"/>
  <c r="V130"/>
  <c r="V10"/>
  <c r="V193"/>
  <c r="V264"/>
  <c r="V189"/>
  <c r="V251"/>
  <c r="V413"/>
  <c r="Z91"/>
  <c r="Z95"/>
  <c r="Z90"/>
  <c r="X91" l="1"/>
  <c r="V91"/>
  <c r="V76"/>
  <c r="V95"/>
  <c r="V73"/>
  <c r="V90"/>
  <c r="R9"/>
  <c r="R8"/>
  <c r="R12"/>
  <c r="X26"/>
  <c r="R40"/>
  <c r="X8" l="1"/>
  <c r="Z8"/>
  <c r="V8"/>
  <c r="V21"/>
  <c r="V26"/>
  <c r="V12"/>
  <c r="V28"/>
  <c r="V17"/>
  <c r="V13"/>
  <c r="V18"/>
  <c r="V37"/>
  <c r="V191"/>
  <c r="V433"/>
  <c r="V151"/>
  <c r="AC524"/>
  <c r="P509"/>
  <c r="V509" s="1"/>
  <c r="P508"/>
  <c r="V508" s="1"/>
  <c r="P540"/>
  <c r="AC520"/>
  <c r="AI520" s="1"/>
  <c r="AC512"/>
  <c r="AC516"/>
  <c r="AI516" s="1"/>
  <c r="P518"/>
  <c r="T538"/>
  <c r="R514"/>
  <c r="Z537"/>
  <c r="M37" i="28" s="1"/>
  <c r="X537" i="7"/>
  <c r="X522"/>
  <c r="Z522"/>
  <c r="M22" i="28" s="1"/>
  <c r="AM522" i="7"/>
  <c r="AK522"/>
  <c r="AI522"/>
  <c r="T511"/>
  <c r="R511"/>
  <c r="X536"/>
  <c r="Z521"/>
  <c r="M21" i="28" s="1"/>
  <c r="X521" i="7"/>
  <c r="AM521"/>
  <c r="AK521"/>
  <c r="AI521"/>
  <c r="AK539"/>
  <c r="Z535"/>
  <c r="M35" i="28" s="1"/>
  <c r="X535" i="7"/>
  <c r="Z520"/>
  <c r="M20" i="28" s="1"/>
  <c r="X520" i="7"/>
  <c r="AK520"/>
  <c r="AK538"/>
  <c r="AI538"/>
  <c r="Z534"/>
  <c r="M34" i="28" s="1"/>
  <c r="X534" i="7"/>
  <c r="Z519"/>
  <c r="M19" i="28" s="1"/>
  <c r="X519" i="7"/>
  <c r="AM519"/>
  <c r="AK519"/>
  <c r="AI519"/>
  <c r="AK537"/>
  <c r="AI537"/>
  <c r="X533"/>
  <c r="Z533"/>
  <c r="M33" i="28" s="1"/>
  <c r="X518" i="7"/>
  <c r="AM518"/>
  <c r="AK518"/>
  <c r="AI518"/>
  <c r="AK536"/>
  <c r="AI536"/>
  <c r="Z532"/>
  <c r="M32" i="28" s="1"/>
  <c r="X532" i="7"/>
  <c r="Z517"/>
  <c r="M17" i="28" s="1"/>
  <c r="X517" i="7"/>
  <c r="AM517"/>
  <c r="AK517"/>
  <c r="AI517"/>
  <c r="AK535"/>
  <c r="AI535"/>
  <c r="Z531"/>
  <c r="M31" i="28" s="1"/>
  <c r="X531" i="7"/>
  <c r="X516"/>
  <c r="Z516"/>
  <c r="M16" i="28" s="1"/>
  <c r="AK516" i="7"/>
  <c r="AK534"/>
  <c r="AI534"/>
  <c r="Z530"/>
  <c r="M30" i="28" s="1"/>
  <c r="X530" i="7"/>
  <c r="Z515"/>
  <c r="M15" i="28" s="1"/>
  <c r="X515" i="7"/>
  <c r="AM515"/>
  <c r="AK515"/>
  <c r="AI515"/>
  <c r="AK533"/>
  <c r="AI533"/>
  <c r="Z529"/>
  <c r="M29" i="28" s="1"/>
  <c r="X529" i="7"/>
  <c r="T514"/>
  <c r="AM514"/>
  <c r="AK514"/>
  <c r="AI514"/>
  <c r="AK532"/>
  <c r="AI532"/>
  <c r="X528"/>
  <c r="X513"/>
  <c r="AM513"/>
  <c r="AK513"/>
  <c r="AI513"/>
  <c r="AG531"/>
  <c r="AE531"/>
  <c r="AC531"/>
  <c r="X527"/>
  <c r="Z512"/>
  <c r="M12" i="28" s="1"/>
  <c r="X512" i="7"/>
  <c r="AK512"/>
  <c r="AK530"/>
  <c r="AI530"/>
  <c r="Z526"/>
  <c r="M26" i="28" s="1"/>
  <c r="X526" i="7"/>
  <c r="AM511"/>
  <c r="AK511"/>
  <c r="AI511"/>
  <c r="AK529"/>
  <c r="AI529"/>
  <c r="X525"/>
  <c r="Z525"/>
  <c r="M25" i="28" s="1"/>
  <c r="Z510" i="7"/>
  <c r="M10" i="28" s="1"/>
  <c r="X510" i="7"/>
  <c r="AM510"/>
  <c r="AK510"/>
  <c r="AI510"/>
  <c r="AG528"/>
  <c r="AE528"/>
  <c r="AC528"/>
  <c r="Z524"/>
  <c r="M24" i="28" s="1"/>
  <c r="X524" i="7"/>
  <c r="X509"/>
  <c r="AM509"/>
  <c r="AK509"/>
  <c r="AI509"/>
  <c r="AK527"/>
  <c r="AI527"/>
  <c r="X523"/>
  <c r="X508"/>
  <c r="AM508"/>
  <c r="AK508"/>
  <c r="AI508"/>
  <c r="P461"/>
  <c r="V461" s="1"/>
  <c r="P460"/>
  <c r="P485"/>
  <c r="P477"/>
  <c r="T490"/>
  <c r="R490"/>
  <c r="P490"/>
  <c r="R466"/>
  <c r="Z489"/>
  <c r="L37" i="28" s="1"/>
  <c r="X489" i="7"/>
  <c r="X474"/>
  <c r="AM474"/>
  <c r="AK474"/>
  <c r="AI474"/>
  <c r="T463"/>
  <c r="R463"/>
  <c r="X488"/>
  <c r="Z473"/>
  <c r="L21" i="28" s="1"/>
  <c r="X473" i="7"/>
  <c r="AM473"/>
  <c r="AK473"/>
  <c r="AI473"/>
  <c r="AK491"/>
  <c r="Z487"/>
  <c r="L35" i="28" s="1"/>
  <c r="X487" i="7"/>
  <c r="Z472"/>
  <c r="L20" i="28" s="1"/>
  <c r="X472" i="7"/>
  <c r="AM472"/>
  <c r="AK472"/>
  <c r="AI472"/>
  <c r="AK490"/>
  <c r="AI490"/>
  <c r="Z486"/>
  <c r="L34" i="28" s="1"/>
  <c r="X486" i="7"/>
  <c r="Z471"/>
  <c r="L19" i="28" s="1"/>
  <c r="X471" i="7"/>
  <c r="AK471"/>
  <c r="AM471"/>
  <c r="AK489"/>
  <c r="AI489"/>
  <c r="X485"/>
  <c r="Z470"/>
  <c r="L18" i="28" s="1"/>
  <c r="X470" i="7"/>
  <c r="AM470"/>
  <c r="AK470"/>
  <c r="AI470"/>
  <c r="AK488"/>
  <c r="AI488"/>
  <c r="Z484"/>
  <c r="L32" i="28" s="1"/>
  <c r="X484" i="7"/>
  <c r="X469"/>
  <c r="Z469"/>
  <c r="L17" i="28" s="1"/>
  <c r="AK469" i="7"/>
  <c r="AM469"/>
  <c r="AK487"/>
  <c r="AI487"/>
  <c r="Z483"/>
  <c r="L31" i="28" s="1"/>
  <c r="X483" i="7"/>
  <c r="Z468"/>
  <c r="L16" i="28" s="1"/>
  <c r="X468" i="7"/>
  <c r="AK468"/>
  <c r="AM468"/>
  <c r="AK486"/>
  <c r="AI486"/>
  <c r="X482"/>
  <c r="X467"/>
  <c r="AM467"/>
  <c r="AK467"/>
  <c r="AI467"/>
  <c r="AK485"/>
  <c r="AI485"/>
  <c r="X481"/>
  <c r="Z481"/>
  <c r="L29" i="28" s="1"/>
  <c r="T466" i="7"/>
  <c r="AM466"/>
  <c r="AK466"/>
  <c r="AI466"/>
  <c r="AK484"/>
  <c r="AI484"/>
  <c r="Z480"/>
  <c r="L28" i="28" s="1"/>
  <c r="X480" i="7"/>
  <c r="X465"/>
  <c r="Z465"/>
  <c r="L13" i="28" s="1"/>
  <c r="AK465" i="7"/>
  <c r="AM465"/>
  <c r="AG483"/>
  <c r="AE483"/>
  <c r="AC483"/>
  <c r="X479"/>
  <c r="Z464"/>
  <c r="L12" i="28" s="1"/>
  <c r="X464" i="7"/>
  <c r="AM464"/>
  <c r="AK464"/>
  <c r="AI464"/>
  <c r="AK482"/>
  <c r="AI482"/>
  <c r="Z478"/>
  <c r="L26" i="28" s="1"/>
  <c r="X478" i="7"/>
  <c r="AM463"/>
  <c r="AK463"/>
  <c r="AI463"/>
  <c r="AK481"/>
  <c r="AI481"/>
  <c r="X477"/>
  <c r="Z462"/>
  <c r="L10" i="28" s="1"/>
  <c r="X462" i="7"/>
  <c r="AM462"/>
  <c r="AK462"/>
  <c r="AI462"/>
  <c r="AG480"/>
  <c r="AE480"/>
  <c r="AC480"/>
  <c r="Z476"/>
  <c r="L24" i="28" s="1"/>
  <c r="X476" i="7"/>
  <c r="X461"/>
  <c r="AM461"/>
  <c r="AK461"/>
  <c r="AI461"/>
  <c r="AK479"/>
  <c r="AI479"/>
  <c r="Z475"/>
  <c r="L23" i="28" s="1"/>
  <c r="X475" i="7"/>
  <c r="X460"/>
  <c r="AM460"/>
  <c r="AK460"/>
  <c r="AI460"/>
  <c r="AC421"/>
  <c r="P405"/>
  <c r="P406"/>
  <c r="AM413"/>
  <c r="AI414"/>
  <c r="AI409"/>
  <c r="AM411"/>
  <c r="AM416"/>
  <c r="Z433"/>
  <c r="K36" i="28" s="1"/>
  <c r="P440" i="7"/>
  <c r="P426"/>
  <c r="O426" s="1"/>
  <c r="AC410"/>
  <c r="AC420" s="1"/>
  <c r="P417"/>
  <c r="V417" s="1"/>
  <c r="T435"/>
  <c r="R435"/>
  <c r="R411"/>
  <c r="Z434"/>
  <c r="K37" i="28" s="1"/>
  <c r="X434" i="7"/>
  <c r="X419"/>
  <c r="AM419"/>
  <c r="AK419"/>
  <c r="AI419"/>
  <c r="T408"/>
  <c r="R408"/>
  <c r="P408"/>
  <c r="X433"/>
  <c r="Z418"/>
  <c r="K21" i="28" s="1"/>
  <c r="X418" i="7"/>
  <c r="AM418"/>
  <c r="AK418"/>
  <c r="AI418"/>
  <c r="AK436"/>
  <c r="AI436"/>
  <c r="Z432"/>
  <c r="K35" i="28" s="1"/>
  <c r="X432" i="7"/>
  <c r="X417"/>
  <c r="AK417"/>
  <c r="AM417"/>
  <c r="AK435"/>
  <c r="AI435"/>
  <c r="Z431"/>
  <c r="K34" i="28" s="1"/>
  <c r="X431" i="7"/>
  <c r="Z416"/>
  <c r="K19" i="28" s="1"/>
  <c r="X416" i="7"/>
  <c r="AK416"/>
  <c r="AK434"/>
  <c r="AI434"/>
  <c r="Z430"/>
  <c r="K33" i="28" s="1"/>
  <c r="X430" i="7"/>
  <c r="Z415"/>
  <c r="K18" i="28" s="1"/>
  <c r="X415" i="7"/>
  <c r="AM415"/>
  <c r="AK415"/>
  <c r="AI415"/>
  <c r="AK433"/>
  <c r="AI433"/>
  <c r="Z429"/>
  <c r="K32" i="28" s="1"/>
  <c r="X429" i="7"/>
  <c r="X414"/>
  <c r="AK414"/>
  <c r="AK432"/>
  <c r="AI432"/>
  <c r="Z428"/>
  <c r="K31" i="28" s="1"/>
  <c r="X428" i="7"/>
  <c r="X413"/>
  <c r="Z413"/>
  <c r="K16" i="28" s="1"/>
  <c r="AK413" i="7"/>
  <c r="AK431"/>
  <c r="AI431"/>
  <c r="X427"/>
  <c r="Z412"/>
  <c r="K15" i="28" s="1"/>
  <c r="X412" i="7"/>
  <c r="AM412"/>
  <c r="AK412"/>
  <c r="AI412"/>
  <c r="AK430"/>
  <c r="AI430"/>
  <c r="X426"/>
  <c r="AK411"/>
  <c r="AK429"/>
  <c r="AI429"/>
  <c r="X425"/>
  <c r="X410"/>
  <c r="AK410"/>
  <c r="AG428"/>
  <c r="AE428"/>
  <c r="AC428"/>
  <c r="X424"/>
  <c r="X409"/>
  <c r="Z409"/>
  <c r="K12" i="28" s="1"/>
  <c r="AK409" i="7"/>
  <c r="AK427"/>
  <c r="AI427"/>
  <c r="X423"/>
  <c r="AM408"/>
  <c r="AK408"/>
  <c r="AI408"/>
  <c r="AK426"/>
  <c r="AI426"/>
  <c r="Z422"/>
  <c r="K25" i="28" s="1"/>
  <c r="X422" i="7"/>
  <c r="X407"/>
  <c r="AM407"/>
  <c r="AK407"/>
  <c r="AI407"/>
  <c r="AG425"/>
  <c r="AE425"/>
  <c r="AC425"/>
  <c r="Z421"/>
  <c r="K24" i="28" s="1"/>
  <c r="X421" i="7"/>
  <c r="X406"/>
  <c r="AM406"/>
  <c r="AK406"/>
  <c r="AI406"/>
  <c r="AK424"/>
  <c r="AI424"/>
  <c r="Z420"/>
  <c r="K23" i="28" s="1"/>
  <c r="X420" i="7"/>
  <c r="V420"/>
  <c r="X405"/>
  <c r="AM405"/>
  <c r="AK405"/>
  <c r="AI405"/>
  <c r="V353"/>
  <c r="V357"/>
  <c r="V371"/>
  <c r="V366"/>
  <c r="T383"/>
  <c r="R359"/>
  <c r="Z382"/>
  <c r="J37" i="28" s="1"/>
  <c r="X382" i="7"/>
  <c r="X367"/>
  <c r="T356"/>
  <c r="R356"/>
  <c r="P356"/>
  <c r="X381"/>
  <c r="X366"/>
  <c r="AK384"/>
  <c r="AI384"/>
  <c r="Z380"/>
  <c r="J35" i="28" s="1"/>
  <c r="X380" i="7"/>
  <c r="Z365"/>
  <c r="J20" i="28" s="1"/>
  <c r="X365" i="7"/>
  <c r="AK383"/>
  <c r="AI383"/>
  <c r="X379"/>
  <c r="Z379"/>
  <c r="J34" i="28" s="1"/>
  <c r="X364" i="7"/>
  <c r="Z364"/>
  <c r="J19" i="28" s="1"/>
  <c r="AK382" i="7"/>
  <c r="AI382"/>
  <c r="Z378"/>
  <c r="J33" i="28" s="1"/>
  <c r="X378" i="7"/>
  <c r="Z363"/>
  <c r="J18" i="28" s="1"/>
  <c r="X363" i="7"/>
  <c r="AK381"/>
  <c r="AI381"/>
  <c r="Z377"/>
  <c r="J32" i="28" s="1"/>
  <c r="X377" i="7"/>
  <c r="Z362"/>
  <c r="J17" i="28" s="1"/>
  <c r="X362" i="7"/>
  <c r="AK380"/>
  <c r="AI380"/>
  <c r="Z376"/>
  <c r="J31" i="28" s="1"/>
  <c r="X376" i="7"/>
  <c r="X361"/>
  <c r="AK379"/>
  <c r="AI379"/>
  <c r="X375"/>
  <c r="Z360"/>
  <c r="J15" i="28" s="1"/>
  <c r="X360" i="7"/>
  <c r="AK378"/>
  <c r="AI378"/>
  <c r="X374"/>
  <c r="T359"/>
  <c r="AK377"/>
  <c r="AI377"/>
  <c r="X373"/>
  <c r="Z358"/>
  <c r="J13" i="28" s="1"/>
  <c r="X358" i="7"/>
  <c r="AG376"/>
  <c r="AE376"/>
  <c r="AC376"/>
  <c r="X372"/>
  <c r="X357"/>
  <c r="AK375"/>
  <c r="AI375"/>
  <c r="X371"/>
  <c r="AK374"/>
  <c r="AI374"/>
  <c r="Z370"/>
  <c r="J25" i="28" s="1"/>
  <c r="X370" i="7"/>
  <c r="X355"/>
  <c r="AG373"/>
  <c r="AE373"/>
  <c r="AC373"/>
  <c r="Z369"/>
  <c r="J24" i="28" s="1"/>
  <c r="X369" i="7"/>
  <c r="X354"/>
  <c r="AK372"/>
  <c r="AI372"/>
  <c r="Z368"/>
  <c r="J23" i="28" s="1"/>
  <c r="X368" i="7"/>
  <c r="V368"/>
  <c r="X353"/>
  <c r="U426" l="1"/>
  <c r="Y426"/>
  <c r="AM512"/>
  <c r="AC523"/>
  <c r="AM410"/>
  <c r="V490"/>
  <c r="AI512"/>
  <c r="AI523" s="1"/>
  <c r="P538"/>
  <c r="V538" s="1"/>
  <c r="V374"/>
  <c r="V373"/>
  <c r="V425"/>
  <c r="V482"/>
  <c r="V523"/>
  <c r="V467"/>
  <c r="V408"/>
  <c r="V375"/>
  <c r="V518"/>
  <c r="V426"/>
  <c r="Z513"/>
  <c r="M13" i="28" s="1"/>
  <c r="V513" i="7"/>
  <c r="V355"/>
  <c r="V354"/>
  <c r="V423"/>
  <c r="V407"/>
  <c r="V381"/>
  <c r="V427"/>
  <c r="Z372"/>
  <c r="J27" i="28" s="1"/>
  <c r="V372" i="7"/>
  <c r="Z488"/>
  <c r="L36" i="28" s="1"/>
  <c r="V488" i="7"/>
  <c r="Z527"/>
  <c r="M27" i="28" s="1"/>
  <c r="V527" i="7"/>
  <c r="V410"/>
  <c r="Z414"/>
  <c r="K17" i="28" s="1"/>
  <c r="V414" i="7"/>
  <c r="V477"/>
  <c r="V528"/>
  <c r="V460"/>
  <c r="V419"/>
  <c r="V406"/>
  <c r="V479"/>
  <c r="Z509"/>
  <c r="M9" i="28" s="1"/>
  <c r="V356" i="7"/>
  <c r="V424"/>
  <c r="Z485"/>
  <c r="L33" i="28" s="1"/>
  <c r="V485" i="7"/>
  <c r="V536"/>
  <c r="V361"/>
  <c r="V367"/>
  <c r="Z474"/>
  <c r="L22" i="28" s="1"/>
  <c r="V474" i="7"/>
  <c r="Z528"/>
  <c r="M28" i="28" s="1"/>
  <c r="Z417" i="7"/>
  <c r="K20" i="28" s="1"/>
  <c r="Z536" i="7"/>
  <c r="M36" i="28" s="1"/>
  <c r="Z355" i="7"/>
  <c r="J10" i="28" s="1"/>
  <c r="Z354" i="7"/>
  <c r="J9" i="28" s="1"/>
  <c r="Z477" i="7"/>
  <c r="L25" i="28" s="1"/>
  <c r="Z374" i="7"/>
  <c r="J29" i="28" s="1"/>
  <c r="Z410" i="7"/>
  <c r="K13" i="28" s="1"/>
  <c r="AM516" i="7"/>
  <c r="Z479"/>
  <c r="L27" i="28" s="1"/>
  <c r="Z406" i="7"/>
  <c r="K9" i="28" s="1"/>
  <c r="V405" i="7"/>
  <c r="Z405"/>
  <c r="K8" i="28" s="1"/>
  <c r="Z424" i="7"/>
  <c r="K27" i="28" s="1"/>
  <c r="Z518" i="7"/>
  <c r="M18" i="28" s="1"/>
  <c r="AI410" i="7"/>
  <c r="Z460"/>
  <c r="L8" i="28" s="1"/>
  <c r="Z357" i="7"/>
  <c r="J12" i="28" s="1"/>
  <c r="Z426" i="7"/>
  <c r="K29" i="28" s="1"/>
  <c r="AM520" i="7"/>
  <c r="Z407"/>
  <c r="K10" i="28" s="1"/>
  <c r="AK428" i="7"/>
  <c r="Z367"/>
  <c r="J22" i="28" s="1"/>
  <c r="AI376" i="7"/>
  <c r="AK373"/>
  <c r="Z373"/>
  <c r="J28" i="28" s="1"/>
  <c r="Z361" i="7"/>
  <c r="J16" i="28" s="1"/>
  <c r="X514" i="7"/>
  <c r="Z427"/>
  <c r="K30" i="28" s="1"/>
  <c r="AI492" i="7"/>
  <c r="P463"/>
  <c r="X383"/>
  <c r="AK425"/>
  <c r="Z523"/>
  <c r="M23" i="28" s="1"/>
  <c r="AI491" i="7"/>
  <c r="AI373"/>
  <c r="Z419"/>
  <c r="K22" i="28" s="1"/>
  <c r="AI483" i="7"/>
  <c r="AK483"/>
  <c r="Z381"/>
  <c r="J36" i="28" s="1"/>
  <c r="AI531" i="7"/>
  <c r="AK385"/>
  <c r="AK531"/>
  <c r="X466"/>
  <c r="AI480"/>
  <c r="Z482"/>
  <c r="L30" i="28" s="1"/>
  <c r="Z490" i="7"/>
  <c r="L38" i="28" s="1"/>
  <c r="X411" i="7"/>
  <c r="P435"/>
  <c r="Z425"/>
  <c r="K28" i="28" s="1"/>
  <c r="Z371" i="7"/>
  <c r="J26" i="28" s="1"/>
  <c r="X408" i="7"/>
  <c r="AK480"/>
  <c r="AK523"/>
  <c r="X538"/>
  <c r="X359"/>
  <c r="Z375"/>
  <c r="J30" i="28" s="1"/>
  <c r="P383" i="7"/>
  <c r="AI428"/>
  <c r="AI416"/>
  <c r="Z508"/>
  <c r="M8" i="28" s="1"/>
  <c r="Z423" i="7"/>
  <c r="K26" i="28" s="1"/>
  <c r="AK475" i="7"/>
  <c r="Z461"/>
  <c r="L9" i="28" s="1"/>
  <c r="X490" i="7"/>
  <c r="AI425"/>
  <c r="AK437"/>
  <c r="X435"/>
  <c r="AK528"/>
  <c r="AM523"/>
  <c r="X356"/>
  <c r="AK376"/>
  <c r="P411"/>
  <c r="AK420"/>
  <c r="Z408"/>
  <c r="K11" i="28" s="1"/>
  <c r="Z467" i="7"/>
  <c r="L15" i="28" s="1"/>
  <c r="X511" i="7"/>
  <c r="P511"/>
  <c r="AI540"/>
  <c r="AK540"/>
  <c r="AI528"/>
  <c r="AI539"/>
  <c r="X463"/>
  <c r="AI465"/>
  <c r="AI468"/>
  <c r="AI469"/>
  <c r="AI471"/>
  <c r="AK492"/>
  <c r="AI413"/>
  <c r="AM414"/>
  <c r="AI411"/>
  <c r="AM409"/>
  <c r="AI417"/>
  <c r="AI437"/>
  <c r="Z353"/>
  <c r="J8" i="28" s="1"/>
  <c r="Z366" i="7"/>
  <c r="J21" i="28" s="1"/>
  <c r="Z356" i="7"/>
  <c r="J11" i="28" s="1"/>
  <c r="AI385" i="7"/>
  <c r="Z538" l="1"/>
  <c r="M38" i="28" s="1"/>
  <c r="V411" i="7"/>
  <c r="Z435"/>
  <c r="K38" i="28" s="1"/>
  <c r="V435" i="7"/>
  <c r="V511"/>
  <c r="V463"/>
  <c r="Z383"/>
  <c r="J38" i="28" s="1"/>
  <c r="V383" i="7"/>
  <c r="P514"/>
  <c r="Z463"/>
  <c r="L11" i="28" s="1"/>
  <c r="AI475" i="7"/>
  <c r="P359"/>
  <c r="AM420"/>
  <c r="Z511"/>
  <c r="M11" i="28" s="1"/>
  <c r="AM475" i="7"/>
  <c r="P466"/>
  <c r="AI420"/>
  <c r="Z411"/>
  <c r="K14" i="28" s="1"/>
  <c r="V514" i="7" l="1"/>
  <c r="Z359"/>
  <c r="J14" i="28" s="1"/>
  <c r="V359" i="7"/>
  <c r="V466"/>
  <c r="Z514"/>
  <c r="M14" i="28" s="1"/>
  <c r="Z466" i="7"/>
  <c r="L14" i="28" s="1"/>
  <c r="P298" i="7" l="1"/>
  <c r="P323"/>
  <c r="P304"/>
  <c r="Z304" s="1"/>
  <c r="I15" i="28" s="1"/>
  <c r="V325" i="7"/>
  <c r="P314"/>
  <c r="R327"/>
  <c r="P327"/>
  <c r="R303"/>
  <c r="Z326"/>
  <c r="I37" i="28" s="1"/>
  <c r="X326" i="7"/>
  <c r="X311"/>
  <c r="T300"/>
  <c r="P300"/>
  <c r="X325"/>
  <c r="Z310"/>
  <c r="I21" i="28" s="1"/>
  <c r="X310" i="7"/>
  <c r="AK328"/>
  <c r="AI328"/>
  <c r="Z324"/>
  <c r="I35" i="28" s="1"/>
  <c r="X324" i="7"/>
  <c r="Z309"/>
  <c r="I20" i="28" s="1"/>
  <c r="X309" i="7"/>
  <c r="AK327"/>
  <c r="AI327"/>
  <c r="X323"/>
  <c r="X308"/>
  <c r="AK326"/>
  <c r="AI326"/>
  <c r="Z322"/>
  <c r="I33" i="28" s="1"/>
  <c r="X322" i="7"/>
  <c r="Z307"/>
  <c r="I18" i="28" s="1"/>
  <c r="X307" i="7"/>
  <c r="AK325"/>
  <c r="AI325"/>
  <c r="Z321"/>
  <c r="I32" i="28" s="1"/>
  <c r="X321" i="7"/>
  <c r="Z306"/>
  <c r="I17" i="28" s="1"/>
  <c r="X306" i="7"/>
  <c r="AK324"/>
  <c r="AI324"/>
  <c r="Z320"/>
  <c r="I31" i="28" s="1"/>
  <c r="X320" i="7"/>
  <c r="X305"/>
  <c r="AK323"/>
  <c r="AI323"/>
  <c r="X319"/>
  <c r="AK322"/>
  <c r="AI322"/>
  <c r="X318"/>
  <c r="T303"/>
  <c r="AK321"/>
  <c r="AI321"/>
  <c r="X317"/>
  <c r="Z317"/>
  <c r="I28" i="28" s="1"/>
  <c r="Z302" i="7"/>
  <c r="I13" i="28" s="1"/>
  <c r="X302" i="7"/>
  <c r="AG320"/>
  <c r="AE320"/>
  <c r="AC320"/>
  <c r="X316"/>
  <c r="Z301"/>
  <c r="I12" i="28" s="1"/>
  <c r="X301" i="7"/>
  <c r="AK319"/>
  <c r="AI319"/>
  <c r="X315"/>
  <c r="Z315"/>
  <c r="I26" i="28" s="1"/>
  <c r="AK318" i="7"/>
  <c r="AI318"/>
  <c r="X314"/>
  <c r="Z299"/>
  <c r="I10" i="28" s="1"/>
  <c r="X299" i="7"/>
  <c r="AG317"/>
  <c r="AE317"/>
  <c r="AC317"/>
  <c r="Z313"/>
  <c r="I24" i="28" s="1"/>
  <c r="X313" i="7"/>
  <c r="X298"/>
  <c r="AK316"/>
  <c r="AI316"/>
  <c r="Z312"/>
  <c r="I23" i="28" s="1"/>
  <c r="X312" i="7"/>
  <c r="V312"/>
  <c r="X297"/>
  <c r="Z239"/>
  <c r="H8" i="28" s="1"/>
  <c r="V246" i="7"/>
  <c r="V249"/>
  <c r="P271"/>
  <c r="R269"/>
  <c r="R245"/>
  <c r="X268"/>
  <c r="X253"/>
  <c r="AG271"/>
  <c r="T242" s="1"/>
  <c r="AE271"/>
  <c r="AC271"/>
  <c r="P242" s="1"/>
  <c r="X267"/>
  <c r="Z252"/>
  <c r="H21" i="28" s="1"/>
  <c r="X252" i="7"/>
  <c r="AK270"/>
  <c r="AI270"/>
  <c r="Z266"/>
  <c r="H35" i="28" s="1"/>
  <c r="X266" i="7"/>
  <c r="Z251"/>
  <c r="H20" i="28" s="1"/>
  <c r="X251" i="7"/>
  <c r="AK269"/>
  <c r="AI269"/>
  <c r="Z265"/>
  <c r="H34" i="28" s="1"/>
  <c r="X265" i="7"/>
  <c r="X250"/>
  <c r="AK268"/>
  <c r="AI268"/>
  <c r="Z264"/>
  <c r="H33" i="28" s="1"/>
  <c r="X264" i="7"/>
  <c r="X249"/>
  <c r="AK267"/>
  <c r="AI267"/>
  <c r="X263"/>
  <c r="Z263"/>
  <c r="H32" i="28" s="1"/>
  <c r="X248" i="7"/>
  <c r="AK266"/>
  <c r="AI266"/>
  <c r="Z262"/>
  <c r="H31" i="28" s="1"/>
  <c r="X262" i="7"/>
  <c r="X247"/>
  <c r="AK265"/>
  <c r="AI265"/>
  <c r="X261"/>
  <c r="X246"/>
  <c r="AK264"/>
  <c r="AI264"/>
  <c r="X260"/>
  <c r="T245"/>
  <c r="AK263"/>
  <c r="AI263"/>
  <c r="X259"/>
  <c r="X244"/>
  <c r="AG262"/>
  <c r="AE262"/>
  <c r="AC262"/>
  <c r="X258"/>
  <c r="Z243"/>
  <c r="H12" i="28" s="1"/>
  <c r="X243" i="7"/>
  <c r="AK261"/>
  <c r="AI261"/>
  <c r="X257"/>
  <c r="AK260"/>
  <c r="AI260"/>
  <c r="Z256"/>
  <c r="H25" i="28" s="1"/>
  <c r="X256" i="7"/>
  <c r="X241"/>
  <c r="AG259"/>
  <c r="AE259"/>
  <c r="AC259"/>
  <c r="X255"/>
  <c r="Z255"/>
  <c r="H24" i="28" s="1"/>
  <c r="X240" i="7"/>
  <c r="AK258"/>
  <c r="AI258"/>
  <c r="Z254"/>
  <c r="H23" i="28" s="1"/>
  <c r="X254" i="7"/>
  <c r="V254"/>
  <c r="X239"/>
  <c r="V185"/>
  <c r="V208"/>
  <c r="V202"/>
  <c r="P215"/>
  <c r="P214" s="1"/>
  <c r="T214"/>
  <c r="R214"/>
  <c r="R190"/>
  <c r="Z213"/>
  <c r="G37" i="28" s="1"/>
  <c r="X213" i="7"/>
  <c r="X198"/>
  <c r="AM198"/>
  <c r="AK198"/>
  <c r="AI198"/>
  <c r="AG216"/>
  <c r="T187" s="1"/>
  <c r="AE216"/>
  <c r="P187"/>
  <c r="X212"/>
  <c r="Z212"/>
  <c r="G36" i="28" s="1"/>
  <c r="Z197" i="7"/>
  <c r="G21" i="28" s="1"/>
  <c r="X197" i="7"/>
  <c r="AM197"/>
  <c r="AK197"/>
  <c r="AI197"/>
  <c r="AK215"/>
  <c r="AI215"/>
  <c r="Z211"/>
  <c r="G35" i="28" s="1"/>
  <c r="X211" i="7"/>
  <c r="X196"/>
  <c r="Z196"/>
  <c r="G20" i="28" s="1"/>
  <c r="AK196" i="7"/>
  <c r="AI196"/>
  <c r="AK214"/>
  <c r="AI214"/>
  <c r="Z210"/>
  <c r="G34" i="28" s="1"/>
  <c r="X210" i="7"/>
  <c r="Z195"/>
  <c r="G19" i="28" s="1"/>
  <c r="X195" i="7"/>
  <c r="AM195"/>
  <c r="AK195"/>
  <c r="AI195"/>
  <c r="AK213"/>
  <c r="AI213"/>
  <c r="Z209"/>
  <c r="G33" i="28" s="1"/>
  <c r="X209" i="7"/>
  <c r="AM194"/>
  <c r="AK194"/>
  <c r="AI194"/>
  <c r="AK212"/>
  <c r="AI212"/>
  <c r="X208"/>
  <c r="X193"/>
  <c r="Z193"/>
  <c r="G17" i="28" s="1"/>
  <c r="AM193" i="7"/>
  <c r="AK193"/>
  <c r="AI193"/>
  <c r="AK211"/>
  <c r="AI211"/>
  <c r="Z207"/>
  <c r="G31" i="28" s="1"/>
  <c r="X207" i="7"/>
  <c r="Z192"/>
  <c r="G16" i="28" s="1"/>
  <c r="X192" i="7"/>
  <c r="AM192"/>
  <c r="AK192"/>
  <c r="AI192"/>
  <c r="AK210"/>
  <c r="AI210"/>
  <c r="X206"/>
  <c r="X191"/>
  <c r="AM191"/>
  <c r="AK191"/>
  <c r="AI191"/>
  <c r="AK209"/>
  <c r="AI209"/>
  <c r="X205"/>
  <c r="T190"/>
  <c r="AK190"/>
  <c r="AM190"/>
  <c r="AK208"/>
  <c r="AI208"/>
  <c r="X204"/>
  <c r="Z204"/>
  <c r="G28" i="28" s="1"/>
  <c r="X189" i="7"/>
  <c r="AM189"/>
  <c r="AK189"/>
  <c r="AI189"/>
  <c r="AG207"/>
  <c r="AC207"/>
  <c r="X203"/>
  <c r="Z188"/>
  <c r="G12" i="28" s="1"/>
  <c r="X188" i="7"/>
  <c r="AK188"/>
  <c r="AK206"/>
  <c r="AI206"/>
  <c r="X202"/>
  <c r="AM187"/>
  <c r="AK187"/>
  <c r="AI187"/>
  <c r="Z201"/>
  <c r="G25" i="28" s="1"/>
  <c r="X201" i="7"/>
  <c r="X186"/>
  <c r="AM186"/>
  <c r="AK186"/>
  <c r="AI186"/>
  <c r="AG204"/>
  <c r="AE204"/>
  <c r="AC204"/>
  <c r="X200"/>
  <c r="X185"/>
  <c r="AM185"/>
  <c r="AK185"/>
  <c r="AI185"/>
  <c r="AK203"/>
  <c r="AI203"/>
  <c r="X199"/>
  <c r="V199"/>
  <c r="X184"/>
  <c r="V184"/>
  <c r="AM184"/>
  <c r="AK184"/>
  <c r="AI184"/>
  <c r="Z123"/>
  <c r="F8" i="28" s="1"/>
  <c r="AI129" i="7"/>
  <c r="Z151"/>
  <c r="F36" i="28" s="1"/>
  <c r="P153" i="7"/>
  <c r="AI132"/>
  <c r="AI131"/>
  <c r="AM127"/>
  <c r="AI135"/>
  <c r="O144"/>
  <c r="Z145"/>
  <c r="F30" i="28" s="1"/>
  <c r="Z147" i="7"/>
  <c r="F32" i="28" s="1"/>
  <c r="AC143" i="7"/>
  <c r="Z133"/>
  <c r="F18" i="28" s="1"/>
  <c r="T153" i="7"/>
  <c r="R153"/>
  <c r="R129"/>
  <c r="Z152"/>
  <c r="F37" i="28" s="1"/>
  <c r="X152" i="7"/>
  <c r="X137"/>
  <c r="AM137"/>
  <c r="AK137"/>
  <c r="AI137"/>
  <c r="R126"/>
  <c r="X151"/>
  <c r="Z136"/>
  <c r="F21" i="28" s="1"/>
  <c r="X136" i="7"/>
  <c r="AM136"/>
  <c r="AK136"/>
  <c r="AI136"/>
  <c r="AK154"/>
  <c r="Z150"/>
  <c r="F35" i="28" s="1"/>
  <c r="X150" i="7"/>
  <c r="X135"/>
  <c r="AK135"/>
  <c r="AK153"/>
  <c r="AI153"/>
  <c r="Z149"/>
  <c r="F34" i="28" s="1"/>
  <c r="X149" i="7"/>
  <c r="Z134"/>
  <c r="F19" i="28" s="1"/>
  <c r="X134" i="7"/>
  <c r="AK134"/>
  <c r="AI134"/>
  <c r="AM134"/>
  <c r="AK152"/>
  <c r="AI152"/>
  <c r="Z148"/>
  <c r="F33" i="28" s="1"/>
  <c r="X148" i="7"/>
  <c r="X133"/>
  <c r="AM133"/>
  <c r="AK133"/>
  <c r="AI133"/>
  <c r="AK151"/>
  <c r="AI151"/>
  <c r="X147"/>
  <c r="X132"/>
  <c r="AK132"/>
  <c r="AK150"/>
  <c r="AI150"/>
  <c r="Z146"/>
  <c r="F31" i="28" s="1"/>
  <c r="X146" i="7"/>
  <c r="Z131"/>
  <c r="F16" i="28" s="1"/>
  <c r="X131" i="7"/>
  <c r="AK131"/>
  <c r="AK149"/>
  <c r="AI149"/>
  <c r="X145"/>
  <c r="X130"/>
  <c r="AM130"/>
  <c r="AK130"/>
  <c r="AI130"/>
  <c r="AK148"/>
  <c r="AI148"/>
  <c r="X144"/>
  <c r="T129"/>
  <c r="AK129"/>
  <c r="AK147"/>
  <c r="AI147"/>
  <c r="X143"/>
  <c r="X128"/>
  <c r="AM128"/>
  <c r="AK128"/>
  <c r="AI128"/>
  <c r="AG146"/>
  <c r="AE146"/>
  <c r="AC146"/>
  <c r="X142"/>
  <c r="Z127"/>
  <c r="F12" i="28" s="1"/>
  <c r="X127" i="7"/>
  <c r="AK127"/>
  <c r="AK145"/>
  <c r="AI145"/>
  <c r="X141"/>
  <c r="AM126"/>
  <c r="AK126"/>
  <c r="AI126"/>
  <c r="AK144"/>
  <c r="AI144"/>
  <c r="Z140"/>
  <c r="F25" i="28" s="1"/>
  <c r="X140" i="7"/>
  <c r="X125"/>
  <c r="AM125"/>
  <c r="AK125"/>
  <c r="AI125"/>
  <c r="AG143"/>
  <c r="AE143"/>
  <c r="Z139"/>
  <c r="F24" i="28" s="1"/>
  <c r="X139" i="7"/>
  <c r="X124"/>
  <c r="AM124"/>
  <c r="AK124"/>
  <c r="AI124"/>
  <c r="AK142"/>
  <c r="AI142"/>
  <c r="Z138"/>
  <c r="F23" i="28" s="1"/>
  <c r="X138" i="7"/>
  <c r="V138"/>
  <c r="X123"/>
  <c r="AM123"/>
  <c r="AK123"/>
  <c r="AI123"/>
  <c r="Z84"/>
  <c r="P99"/>
  <c r="R99"/>
  <c r="Z97"/>
  <c r="Z89"/>
  <c r="P31"/>
  <c r="V31" s="1"/>
  <c r="V27"/>
  <c r="V30"/>
  <c r="Y144" l="1"/>
  <c r="U144"/>
  <c r="Z99"/>
  <c r="V304"/>
  <c r="V153"/>
  <c r="V253"/>
  <c r="V311"/>
  <c r="V128"/>
  <c r="Z260"/>
  <c r="H29" i="28" s="1"/>
  <c r="V260" i="7"/>
  <c r="Z124"/>
  <c r="F9" i="28" s="1"/>
  <c r="V124" i="7"/>
  <c r="V137"/>
  <c r="V206"/>
  <c r="Z267"/>
  <c r="H36" i="28" s="1"/>
  <c r="V267" i="7"/>
  <c r="Z198"/>
  <c r="G22" i="28" s="1"/>
  <c r="V198" i="7"/>
  <c r="V240"/>
  <c r="Z319"/>
  <c r="I30" i="28" s="1"/>
  <c r="V319" i="7"/>
  <c r="V99"/>
  <c r="V70"/>
  <c r="Z144"/>
  <c r="F29" i="28" s="1"/>
  <c r="V144" i="7"/>
  <c r="V203"/>
  <c r="V258"/>
  <c r="V298"/>
  <c r="V97"/>
  <c r="Z323"/>
  <c r="I34" i="28" s="1"/>
  <c r="V323" i="7"/>
  <c r="Z142"/>
  <c r="F27" i="28" s="1"/>
  <c r="V142" i="7"/>
  <c r="V241"/>
  <c r="V259"/>
  <c r="Z308"/>
  <c r="I19" i="28" s="1"/>
  <c r="V308" i="7"/>
  <c r="Z244"/>
  <c r="H13" i="28" s="1"/>
  <c r="V244" i="7"/>
  <c r="Z125"/>
  <c r="F10" i="28" s="1"/>
  <c r="V125" i="7"/>
  <c r="V132"/>
  <c r="V214"/>
  <c r="V257"/>
  <c r="V247"/>
  <c r="V314"/>
  <c r="Z135"/>
  <c r="F20" i="28" s="1"/>
  <c r="V135" i="7"/>
  <c r="V327"/>
  <c r="V200"/>
  <c r="Z261"/>
  <c r="H30" i="28" s="1"/>
  <c r="V261" i="7"/>
  <c r="Z318"/>
  <c r="I29" i="28" s="1"/>
  <c r="V318" i="7"/>
  <c r="V79"/>
  <c r="V141"/>
  <c r="Z186"/>
  <c r="G10" i="28" s="1"/>
  <c r="V186" i="7"/>
  <c r="Z143"/>
  <c r="F28" i="28" s="1"/>
  <c r="V143" i="7"/>
  <c r="Z205"/>
  <c r="G29" i="28" s="1"/>
  <c r="V205" i="7"/>
  <c r="V248"/>
  <c r="Z316"/>
  <c r="I27" i="28" s="1"/>
  <c r="V316" i="7"/>
  <c r="V89"/>
  <c r="V250"/>
  <c r="Z268"/>
  <c r="H37" i="28" s="1"/>
  <c r="V268" i="7"/>
  <c r="Z141"/>
  <c r="F26" i="28" s="1"/>
  <c r="Z298" i="7"/>
  <c r="I9" i="28" s="1"/>
  <c r="AK320" i="7"/>
  <c r="AI204"/>
  <c r="Z132"/>
  <c r="F17" i="28" s="1"/>
  <c r="Z257" i="7"/>
  <c r="H26" i="28" s="1"/>
  <c r="Z247" i="7"/>
  <c r="H16" i="28" s="1"/>
  <c r="Z202" i="7"/>
  <c r="G26" i="28" s="1"/>
  <c r="V239" i="7"/>
  <c r="X327"/>
  <c r="V297"/>
  <c r="Z259"/>
  <c r="H28" i="28" s="1"/>
  <c r="Z297" i="7"/>
  <c r="I8" i="28" s="1"/>
  <c r="P269" i="7"/>
  <c r="X245"/>
  <c r="Z246"/>
  <c r="H15" i="28" s="1"/>
  <c r="AM132" i="7"/>
  <c r="X303"/>
  <c r="Z249"/>
  <c r="H18" i="28" s="1"/>
  <c r="Z311" i="7"/>
  <c r="I22" i="28" s="1"/>
  <c r="Z248" i="7"/>
  <c r="H17" i="28" s="1"/>
  <c r="Z128" i="7"/>
  <c r="F13" i="28" s="1"/>
  <c r="Z250" i="7"/>
  <c r="H19" i="28" s="1"/>
  <c r="AI271" i="7"/>
  <c r="X269"/>
  <c r="AK329"/>
  <c r="AK271"/>
  <c r="Z258"/>
  <c r="H27" i="28" s="1"/>
  <c r="AK204" i="7"/>
  <c r="Z240"/>
  <c r="H9" i="28" s="1"/>
  <c r="AI262" i="7"/>
  <c r="AI320"/>
  <c r="AK262"/>
  <c r="Z253"/>
  <c r="H22" i="28" s="1"/>
  <c r="Z314" i="7"/>
  <c r="I25" i="28" s="1"/>
  <c r="AI259" i="7"/>
  <c r="AI317"/>
  <c r="X99"/>
  <c r="AI146"/>
  <c r="AK259"/>
  <c r="AK317"/>
  <c r="Z327"/>
  <c r="I38" i="28" s="1"/>
  <c r="P303" i="7"/>
  <c r="Z305"/>
  <c r="I16" i="28" s="1"/>
  <c r="Z325" i="7"/>
  <c r="I36" i="28" s="1"/>
  <c r="AI329" i="7"/>
  <c r="R300"/>
  <c r="P245"/>
  <c r="V245" s="1"/>
  <c r="R242"/>
  <c r="Z241"/>
  <c r="H10" i="28" s="1"/>
  <c r="X129" i="7"/>
  <c r="Z206"/>
  <c r="G30" i="28" s="1"/>
  <c r="X153" i="7"/>
  <c r="AK155"/>
  <c r="AM135"/>
  <c r="Z200"/>
  <c r="G24" i="28" s="1"/>
  <c r="AK146" i="7"/>
  <c r="X190"/>
  <c r="E38" i="28"/>
  <c r="Z185" i="7"/>
  <c r="G9" i="28" s="1"/>
  <c r="AK138" i="7"/>
  <c r="AM129"/>
  <c r="V123"/>
  <c r="AI216"/>
  <c r="X214"/>
  <c r="Z214"/>
  <c r="G38" i="28" s="1"/>
  <c r="Z208" i="7"/>
  <c r="G32" i="28" s="1"/>
  <c r="T126" i="7"/>
  <c r="AK199"/>
  <c r="Z137"/>
  <c r="F22" i="28" s="1"/>
  <c r="Z191" i="7"/>
  <c r="G15" i="28" s="1"/>
  <c r="AM199" i="7"/>
  <c r="P190"/>
  <c r="Z203"/>
  <c r="G27" i="28" s="1"/>
  <c r="Z189" i="7"/>
  <c r="G13" i="28" s="1"/>
  <c r="AM196" i="7"/>
  <c r="AK216"/>
  <c r="R187"/>
  <c r="AI188"/>
  <c r="AM188"/>
  <c r="AI190"/>
  <c r="AM131"/>
  <c r="Z130"/>
  <c r="F15" i="28" s="1"/>
  <c r="AK143" i="7"/>
  <c r="AI143"/>
  <c r="P126"/>
  <c r="AI155"/>
  <c r="Z153"/>
  <c r="F38" i="28" s="1"/>
  <c r="AI127" i="7"/>
  <c r="AI138" s="1"/>
  <c r="AI154"/>
  <c r="V269" l="1"/>
  <c r="V190"/>
  <c r="V303"/>
  <c r="V242"/>
  <c r="V187"/>
  <c r="X126"/>
  <c r="V126"/>
  <c r="V300"/>
  <c r="X242"/>
  <c r="X187"/>
  <c r="Z269"/>
  <c r="H38" i="28" s="1"/>
  <c r="Z245" i="7"/>
  <c r="H14" i="28" s="1"/>
  <c r="Z300" i="7"/>
  <c r="I11" i="28" s="1"/>
  <c r="X300" i="7"/>
  <c r="Z303"/>
  <c r="I14" i="28" s="1"/>
  <c r="Z242" i="7"/>
  <c r="H11" i="28" s="1"/>
  <c r="AI199" i="7"/>
  <c r="Z187"/>
  <c r="G11" i="28" s="1"/>
  <c r="Z190" i="7"/>
  <c r="G14" i="28" s="1"/>
  <c r="Z126" i="7"/>
  <c r="F11" i="28" s="1"/>
  <c r="AM138" i="7"/>
  <c r="P129"/>
  <c r="V129" l="1"/>
  <c r="Z129"/>
  <c r="F14" i="28" s="1"/>
  <c r="P75" i="7" l="1"/>
  <c r="E37" i="28"/>
  <c r="X83" i="7"/>
  <c r="Z83"/>
  <c r="E22" i="28" s="1"/>
  <c r="AM83" i="7"/>
  <c r="AK83"/>
  <c r="AI83"/>
  <c r="T72"/>
  <c r="X97"/>
  <c r="E36" i="28"/>
  <c r="X82" i="7"/>
  <c r="AM82"/>
  <c r="AK82"/>
  <c r="AI82"/>
  <c r="AK100"/>
  <c r="AI100"/>
  <c r="E35" i="28"/>
  <c r="X96" i="7"/>
  <c r="Z81"/>
  <c r="E20" i="28" s="1"/>
  <c r="X81" i="7"/>
  <c r="AM81"/>
  <c r="AK99"/>
  <c r="AI99"/>
  <c r="E34" i="28"/>
  <c r="X95" i="7"/>
  <c r="Z80"/>
  <c r="E19" i="28" s="1"/>
  <c r="X80" i="7"/>
  <c r="AM80"/>
  <c r="AK80"/>
  <c r="AI80"/>
  <c r="AK98"/>
  <c r="AI98"/>
  <c r="E33" i="28"/>
  <c r="X94" i="7"/>
  <c r="AM79"/>
  <c r="AI79"/>
  <c r="AK79"/>
  <c r="AK97"/>
  <c r="AI97"/>
  <c r="E32" i="28"/>
  <c r="Z78" i="7"/>
  <c r="E17" i="28" s="1"/>
  <c r="X78" i="7"/>
  <c r="AM78"/>
  <c r="AK78"/>
  <c r="AK96"/>
  <c r="AI96"/>
  <c r="E31" i="28"/>
  <c r="X92" i="7"/>
  <c r="Z77"/>
  <c r="E16" i="28" s="1"/>
  <c r="AM77" i="7"/>
  <c r="AK95"/>
  <c r="AI95"/>
  <c r="E30" i="28"/>
  <c r="X76" i="7"/>
  <c r="Z76"/>
  <c r="E15" i="28" s="1"/>
  <c r="AM76" i="7"/>
  <c r="AK76"/>
  <c r="AI76"/>
  <c r="AK94"/>
  <c r="AI94"/>
  <c r="E29" i="28"/>
  <c r="X90" i="7"/>
  <c r="T75"/>
  <c r="AI75"/>
  <c r="AM75"/>
  <c r="AK93"/>
  <c r="AI93"/>
  <c r="E28" i="28"/>
  <c r="Z74" i="7"/>
  <c r="E13" i="28" s="1"/>
  <c r="AM74" i="7"/>
  <c r="AK74"/>
  <c r="AI74"/>
  <c r="AG92"/>
  <c r="AE92"/>
  <c r="X79" s="1"/>
  <c r="AC92"/>
  <c r="E27" i="28"/>
  <c r="X88" i="7"/>
  <c r="Z73"/>
  <c r="E12" i="28" s="1"/>
  <c r="X73" i="7"/>
  <c r="AK91"/>
  <c r="AI91"/>
  <c r="E26" i="28"/>
  <c r="X87" i="7"/>
  <c r="AM72"/>
  <c r="AK72"/>
  <c r="AI72"/>
  <c r="AK90"/>
  <c r="AI90"/>
  <c r="E25" i="28"/>
  <c r="X86" i="7"/>
  <c r="Z71"/>
  <c r="E10" i="28" s="1"/>
  <c r="AM71" i="7"/>
  <c r="AK71"/>
  <c r="AI71"/>
  <c r="AG89"/>
  <c r="AE89"/>
  <c r="AC89"/>
  <c r="E24" i="28"/>
  <c r="X85" i="7"/>
  <c r="Z70"/>
  <c r="E9" i="28" s="1"/>
  <c r="X70" i="7"/>
  <c r="AM70"/>
  <c r="AK70"/>
  <c r="AI70"/>
  <c r="AK88"/>
  <c r="AI88"/>
  <c r="E23" i="28"/>
  <c r="X84" i="7"/>
  <c r="V84"/>
  <c r="Z29"/>
  <c r="D29" i="28" s="1"/>
  <c r="Z23" i="7"/>
  <c r="D23" i="28" s="1"/>
  <c r="Z35" i="7"/>
  <c r="D35" i="28" s="1"/>
  <c r="Z34" i="7"/>
  <c r="D34" i="28" s="1"/>
  <c r="Z33" i="7"/>
  <c r="D33" i="28" s="1"/>
  <c r="Z31" i="7"/>
  <c r="D31" i="28" s="1"/>
  <c r="Z25" i="7"/>
  <c r="D25" i="28" s="1"/>
  <c r="Z24" i="7"/>
  <c r="D24" i="28" s="1"/>
  <c r="Z20" i="7"/>
  <c r="D20" i="28" s="1"/>
  <c r="Z19" i="7"/>
  <c r="D19" i="28" s="1"/>
  <c r="AM9" i="7"/>
  <c r="AM10"/>
  <c r="AM11"/>
  <c r="AM13"/>
  <c r="AM15"/>
  <c r="AM19"/>
  <c r="AM21"/>
  <c r="AM22"/>
  <c r="T14"/>
  <c r="Z37"/>
  <c r="D37" i="28" s="1"/>
  <c r="AM12" i="7"/>
  <c r="AM17"/>
  <c r="X12"/>
  <c r="AM20"/>
  <c r="Z10"/>
  <c r="D10" i="28" s="1"/>
  <c r="X21" i="7"/>
  <c r="Z18"/>
  <c r="D18" i="28" s="1"/>
  <c r="R38" i="7"/>
  <c r="X13"/>
  <c r="AI14"/>
  <c r="AM18"/>
  <c r="V9"/>
  <c r="V15"/>
  <c r="V32"/>
  <c r="V22"/>
  <c r="AI37"/>
  <c r="T38"/>
  <c r="P38"/>
  <c r="X22"/>
  <c r="AK22"/>
  <c r="AI22"/>
  <c r="T11"/>
  <c r="R11"/>
  <c r="AK21"/>
  <c r="AI21"/>
  <c r="AK39"/>
  <c r="AI39"/>
  <c r="X20"/>
  <c r="AK38"/>
  <c r="AI38"/>
  <c r="X19"/>
  <c r="AK19"/>
  <c r="AI19"/>
  <c r="AK37"/>
  <c r="AK18"/>
  <c r="AI18"/>
  <c r="AK36"/>
  <c r="AI36"/>
  <c r="AK35"/>
  <c r="AI35"/>
  <c r="AK34"/>
  <c r="AI34"/>
  <c r="AK15"/>
  <c r="AI15"/>
  <c r="AK33"/>
  <c r="AI33"/>
  <c r="AK32"/>
  <c r="AI32"/>
  <c r="AK13"/>
  <c r="AI13"/>
  <c r="AG31"/>
  <c r="AE31"/>
  <c r="AC31"/>
  <c r="AK12"/>
  <c r="AK30"/>
  <c r="AI30"/>
  <c r="AK11"/>
  <c r="AI11"/>
  <c r="AK29"/>
  <c r="AI29"/>
  <c r="AK10"/>
  <c r="AI10"/>
  <c r="AG28"/>
  <c r="AE28"/>
  <c r="AC28"/>
  <c r="X9"/>
  <c r="AK9"/>
  <c r="AI9"/>
  <c r="V23"/>
  <c r="N24" i="28" l="1"/>
  <c r="O24" s="1"/>
  <c r="N35"/>
  <c r="O35" s="1"/>
  <c r="N10"/>
  <c r="N29"/>
  <c r="N33"/>
  <c r="N19"/>
  <c r="N37"/>
  <c r="N31"/>
  <c r="N34"/>
  <c r="N20"/>
  <c r="N23"/>
  <c r="N25"/>
  <c r="X38" i="7"/>
  <c r="V36"/>
  <c r="V38"/>
  <c r="X18"/>
  <c r="AK16"/>
  <c r="AK92"/>
  <c r="AI17"/>
  <c r="AK17"/>
  <c r="X17"/>
  <c r="X10"/>
  <c r="D8" i="28"/>
  <c r="X15" i="7"/>
  <c r="X16"/>
  <c r="AK89"/>
  <c r="AK101"/>
  <c r="R72"/>
  <c r="Z13"/>
  <c r="D13" i="28" s="1"/>
  <c r="N13" s="1"/>
  <c r="Z17" i="7"/>
  <c r="D17" i="28" s="1"/>
  <c r="N17" s="1"/>
  <c r="Z21" i="7"/>
  <c r="D21" i="28" s="1"/>
  <c r="AM16" i="7"/>
  <c r="Z26"/>
  <c r="D26" i="28" s="1"/>
  <c r="N26" s="1"/>
  <c r="Z27" i="7"/>
  <c r="D27" i="28" s="1"/>
  <c r="N27" s="1"/>
  <c r="AI92" i="7"/>
  <c r="AI101"/>
  <c r="P11"/>
  <c r="R75"/>
  <c r="AM84"/>
  <c r="E8" i="28"/>
  <c r="X74" i="7"/>
  <c r="Z79"/>
  <c r="E18" i="28" s="1"/>
  <c r="Z82" i="7"/>
  <c r="E21" i="28" s="1"/>
  <c r="AI73" i="7"/>
  <c r="X71"/>
  <c r="AK73"/>
  <c r="AI77"/>
  <c r="AM73"/>
  <c r="X89"/>
  <c r="AK77"/>
  <c r="AI78"/>
  <c r="AI81"/>
  <c r="AI89"/>
  <c r="X77"/>
  <c r="AK81"/>
  <c r="X98"/>
  <c r="AK75"/>
  <c r="AK14"/>
  <c r="Z12"/>
  <c r="D12" i="28" s="1"/>
  <c r="N12" s="1"/>
  <c r="Z15" i="7"/>
  <c r="D15" i="28" s="1"/>
  <c r="N15" s="1"/>
  <c r="P14" i="7"/>
  <c r="AM14"/>
  <c r="Z16"/>
  <c r="D16" i="28" s="1"/>
  <c r="N16" s="1"/>
  <c r="Z28" i="7"/>
  <c r="D28" i="28" s="1"/>
  <c r="N28" s="1"/>
  <c r="Z30" i="7"/>
  <c r="D30" i="28" s="1"/>
  <c r="N30" s="1"/>
  <c r="AI12" i="7"/>
  <c r="AI20"/>
  <c r="Z32"/>
  <c r="D32" i="28" s="1"/>
  <c r="N32" s="1"/>
  <c r="AK20" i="7"/>
  <c r="Z22"/>
  <c r="D22" i="28" s="1"/>
  <c r="N22" s="1"/>
  <c r="Z9" i="7"/>
  <c r="D9" i="28" s="1"/>
  <c r="N9" s="1"/>
  <c r="Z36" i="7"/>
  <c r="D36" i="28" s="1"/>
  <c r="N36" s="1"/>
  <c r="AI31" i="7"/>
  <c r="AI28"/>
  <c r="AI16"/>
  <c r="AK31"/>
  <c r="AK28"/>
  <c r="X11"/>
  <c r="AK40"/>
  <c r="O19" i="28" l="1"/>
  <c r="O33"/>
  <c r="O25"/>
  <c r="O13"/>
  <c r="O22"/>
  <c r="O23"/>
  <c r="O16"/>
  <c r="O20"/>
  <c r="O34"/>
  <c r="O15"/>
  <c r="O12"/>
  <c r="O31"/>
  <c r="O32"/>
  <c r="O37"/>
  <c r="O17"/>
  <c r="O9"/>
  <c r="O36"/>
  <c r="O27"/>
  <c r="O26"/>
  <c r="O29"/>
  <c r="O30"/>
  <c r="O10"/>
  <c r="O28"/>
  <c r="N8"/>
  <c r="N21"/>
  <c r="V72" i="7"/>
  <c r="V14"/>
  <c r="V75"/>
  <c r="V11"/>
  <c r="X14"/>
  <c r="X75"/>
  <c r="X72"/>
  <c r="AI40"/>
  <c r="AM23"/>
  <c r="AI23"/>
  <c r="Z11"/>
  <c r="D11" i="28" s="1"/>
  <c r="Z72" i="7"/>
  <c r="E11" i="28" s="1"/>
  <c r="AK23" i="7"/>
  <c r="AI84"/>
  <c r="AK84"/>
  <c r="Z75"/>
  <c r="E14" i="28" s="1"/>
  <c r="Z38" i="7"/>
  <c r="D38" i="28" s="1"/>
  <c r="N38" s="1"/>
  <c r="Z14" i="7"/>
  <c r="D14" i="28" s="1"/>
  <c r="O8" l="1"/>
  <c r="O38"/>
  <c r="N11"/>
  <c r="N14"/>
  <c r="D571" i="14"/>
  <c r="E571"/>
  <c r="D564"/>
  <c r="E564"/>
  <c r="F465"/>
  <c r="D413"/>
  <c r="E413"/>
  <c r="D298"/>
  <c r="E298"/>
  <c r="F298"/>
  <c r="E243"/>
  <c r="E143"/>
  <c r="F143"/>
  <c r="D573" l="1"/>
  <c r="E594" i="30" s="1"/>
  <c r="E592"/>
  <c r="E573" i="14"/>
  <c r="F594" i="30" s="1"/>
  <c r="F592"/>
  <c r="D566" i="14"/>
  <c r="E587" i="30" s="1"/>
  <c r="E585"/>
  <c r="E566" i="14"/>
  <c r="F587" i="30" s="1"/>
  <c r="F585"/>
  <c r="F467" i="14"/>
  <c r="G484" i="30" s="1"/>
  <c r="G482"/>
  <c r="E415" i="14"/>
  <c r="F429" i="30" s="1"/>
  <c r="F427"/>
  <c r="D415" i="14"/>
  <c r="E429" i="30" s="1"/>
  <c r="E427"/>
  <c r="F300" i="14"/>
  <c r="G308" i="30" s="1"/>
  <c r="G306"/>
  <c r="E300" i="14"/>
  <c r="F308" i="30" s="1"/>
  <c r="F306"/>
  <c r="D300" i="14"/>
  <c r="E308" i="30" s="1"/>
  <c r="E306"/>
  <c r="E245" i="14"/>
  <c r="F253" i="30" s="1"/>
  <c r="F251"/>
  <c r="F145" i="14"/>
  <c r="G152" i="30" s="1"/>
  <c r="G150"/>
  <c r="F150"/>
  <c r="E145" i="14"/>
  <c r="F152" i="30" s="1"/>
  <c r="O14" i="28"/>
  <c r="O11"/>
  <c r="G501" i="14"/>
  <c r="F580"/>
  <c r="G152"/>
  <c r="G156"/>
  <c r="E580"/>
  <c r="D580"/>
  <c r="G571"/>
  <c r="G465"/>
  <c r="G573" l="1"/>
  <c r="H594" i="30" s="1"/>
  <c r="H592"/>
  <c r="D582" i="14"/>
  <c r="E602" i="30" s="1"/>
  <c r="E600"/>
  <c r="F582" i="14"/>
  <c r="G602" i="30" s="1"/>
  <c r="G600"/>
  <c r="E582" i="14"/>
  <c r="F602" i="30" s="1"/>
  <c r="F600"/>
  <c r="G503" i="14"/>
  <c r="H521" i="30" s="1"/>
  <c r="H519"/>
  <c r="G467" i="14"/>
  <c r="H484" i="30" s="1"/>
  <c r="H482"/>
  <c r="E627"/>
  <c r="E628" s="1"/>
  <c r="G158" i="14"/>
  <c r="H164" i="30" s="1"/>
  <c r="H162"/>
  <c r="G154" i="14"/>
  <c r="H160" i="30" s="1"/>
  <c r="H158"/>
  <c r="E42" i="28"/>
  <c r="G413" i="14"/>
  <c r="G415" l="1"/>
  <c r="H429" i="30" s="1"/>
  <c r="H427"/>
  <c r="H692" s="1"/>
  <c r="H693" s="1"/>
  <c r="E551" i="14"/>
  <c r="F551"/>
  <c r="F352"/>
  <c r="G572" i="30" l="1"/>
  <c r="F553" i="14"/>
  <c r="G574" i="30" s="1"/>
  <c r="F572"/>
  <c r="E553" i="14"/>
  <c r="F574" i="30" s="1"/>
  <c r="H655"/>
  <c r="H656" s="1"/>
  <c r="F354" i="14"/>
  <c r="G364" i="30" s="1"/>
  <c r="G362"/>
  <c r="G564" i="14"/>
  <c r="E576"/>
  <c r="F576"/>
  <c r="D367"/>
  <c r="D576"/>
  <c r="D584"/>
  <c r="F367"/>
  <c r="E367"/>
  <c r="G422"/>
  <c r="F584"/>
  <c r="E584"/>
  <c r="G566" l="1"/>
  <c r="H587" i="30" s="1"/>
  <c r="H585"/>
  <c r="H651" s="1"/>
  <c r="H652" s="1"/>
  <c r="F578" i="14"/>
  <c r="G598" i="30" s="1"/>
  <c r="G596"/>
  <c r="E586" i="14"/>
  <c r="F606" i="30" s="1"/>
  <c r="F604"/>
  <c r="D578" i="14"/>
  <c r="E598" i="30" s="1"/>
  <c r="E596"/>
  <c r="E578" i="14"/>
  <c r="F598" i="30" s="1"/>
  <c r="F596"/>
  <c r="F586" i="14"/>
  <c r="G606" i="30" s="1"/>
  <c r="G604"/>
  <c r="D586" i="14"/>
  <c r="E606" i="30" s="1"/>
  <c r="E604"/>
  <c r="H436"/>
  <c r="G424" i="14"/>
  <c r="H438" i="30" s="1"/>
  <c r="G376"/>
  <c r="F369" i="14"/>
  <c r="G378" i="30" s="1"/>
  <c r="E376"/>
  <c r="D369" i="14"/>
  <c r="E378" i="30" s="1"/>
  <c r="E369" i="14"/>
  <c r="F378" i="30" s="1"/>
  <c r="F376"/>
  <c r="M39" i="28"/>
  <c r="M40"/>
  <c r="M41"/>
  <c r="G580" i="14"/>
  <c r="G584"/>
  <c r="G576"/>
  <c r="F521"/>
  <c r="E521"/>
  <c r="D521"/>
  <c r="D526"/>
  <c r="G447"/>
  <c r="E447"/>
  <c r="F447"/>
  <c r="D458"/>
  <c r="E458"/>
  <c r="F458"/>
  <c r="D523" l="1"/>
  <c r="E541" i="30" s="1"/>
  <c r="E539"/>
  <c r="E655" s="1"/>
  <c r="E656" s="1"/>
  <c r="E523" i="14"/>
  <c r="F541" i="30" s="1"/>
  <c r="F539"/>
  <c r="F655" s="1"/>
  <c r="F656" s="1"/>
  <c r="F523" i="14"/>
  <c r="G541" i="30" s="1"/>
  <c r="G539"/>
  <c r="G655" s="1"/>
  <c r="G656" s="1"/>
  <c r="G582" i="14"/>
  <c r="H602" i="30" s="1"/>
  <c r="H600"/>
  <c r="G586" i="14"/>
  <c r="H606" i="30" s="1"/>
  <c r="H604"/>
  <c r="G578" i="14"/>
  <c r="H598" i="30" s="1"/>
  <c r="H596"/>
  <c r="D528" i="14"/>
  <c r="E545" i="30" s="1"/>
  <c r="E543"/>
  <c r="D460" i="14"/>
  <c r="E477" i="30" s="1"/>
  <c r="E475"/>
  <c r="F460" i="14"/>
  <c r="G477" i="30" s="1"/>
  <c r="G475"/>
  <c r="G651" s="1"/>
  <c r="G652" s="1"/>
  <c r="F449" i="14"/>
  <c r="G466" i="30" s="1"/>
  <c r="G464"/>
  <c r="G647" s="1"/>
  <c r="G648" s="1"/>
  <c r="E449" i="14"/>
  <c r="F466" i="30" s="1"/>
  <c r="F464"/>
  <c r="F647" s="1"/>
  <c r="F648" s="1"/>
  <c r="E460" i="14"/>
  <c r="F477" i="30" s="1"/>
  <c r="F475"/>
  <c r="F651" s="1"/>
  <c r="F652" s="1"/>
  <c r="G449" i="14"/>
  <c r="H466" i="30" s="1"/>
  <c r="H464"/>
  <c r="D631" i="14"/>
  <c r="D632" s="1"/>
  <c r="M42" i="28"/>
  <c r="E635" i="14"/>
  <c r="E636" s="1"/>
  <c r="F474"/>
  <c r="D635"/>
  <c r="D636" s="1"/>
  <c r="F635"/>
  <c r="F636" s="1"/>
  <c r="E474"/>
  <c r="D474"/>
  <c r="F422"/>
  <c r="F631"/>
  <c r="F632" s="1"/>
  <c r="D422"/>
  <c r="E422"/>
  <c r="E631"/>
  <c r="E632" s="1"/>
  <c r="E526"/>
  <c r="F526"/>
  <c r="G534"/>
  <c r="G526"/>
  <c r="F530"/>
  <c r="G530"/>
  <c r="E470"/>
  <c r="E530"/>
  <c r="F470"/>
  <c r="D470"/>
  <c r="D478"/>
  <c r="F418"/>
  <c r="D530"/>
  <c r="E478"/>
  <c r="F478"/>
  <c r="D534"/>
  <c r="E534"/>
  <c r="F534"/>
  <c r="G532" l="1"/>
  <c r="H549" i="30" s="1"/>
  <c r="H547"/>
  <c r="D532" i="14"/>
  <c r="E549" i="30" s="1"/>
  <c r="E547"/>
  <c r="E532" i="14"/>
  <c r="F549" i="30" s="1"/>
  <c r="F547"/>
  <c r="F532" i="14"/>
  <c r="G549" i="30" s="1"/>
  <c r="G547"/>
  <c r="G528" i="14"/>
  <c r="H545" i="30" s="1"/>
  <c r="H543"/>
  <c r="G536" i="14"/>
  <c r="H553" i="30" s="1"/>
  <c r="H551"/>
  <c r="F536" i="14"/>
  <c r="G553" i="30" s="1"/>
  <c r="G551"/>
  <c r="F528" i="14"/>
  <c r="G545" i="30" s="1"/>
  <c r="G543"/>
  <c r="E536" i="14"/>
  <c r="F553" i="30" s="1"/>
  <c r="F551"/>
  <c r="E528" i="14"/>
  <c r="F545" i="30" s="1"/>
  <c r="F543"/>
  <c r="D536" i="14"/>
  <c r="E553" i="30" s="1"/>
  <c r="E551"/>
  <c r="H684"/>
  <c r="H685" s="1"/>
  <c r="H647"/>
  <c r="H648" s="1"/>
  <c r="E476" i="14"/>
  <c r="F493" i="30" s="1"/>
  <c r="F491"/>
  <c r="D480" i="14"/>
  <c r="E497" i="30" s="1"/>
  <c r="E495"/>
  <c r="D472" i="14"/>
  <c r="E489" i="30" s="1"/>
  <c r="E487"/>
  <c r="F472" i="14"/>
  <c r="G489" i="30" s="1"/>
  <c r="G487"/>
  <c r="E472" i="14"/>
  <c r="F489" i="30" s="1"/>
  <c r="F487"/>
  <c r="F480" i="14"/>
  <c r="G497" i="30" s="1"/>
  <c r="G495"/>
  <c r="E480" i="14"/>
  <c r="F497" i="30" s="1"/>
  <c r="F495"/>
  <c r="D476" i="14"/>
  <c r="E493" i="30" s="1"/>
  <c r="E491"/>
  <c r="F476" i="14"/>
  <c r="G493" i="30" s="1"/>
  <c r="G491"/>
  <c r="E651"/>
  <c r="E652" s="1"/>
  <c r="E688"/>
  <c r="E689" s="1"/>
  <c r="D424" i="14"/>
  <c r="E438" i="30" s="1"/>
  <c r="E436"/>
  <c r="F424" i="14"/>
  <c r="G438" i="30" s="1"/>
  <c r="G436"/>
  <c r="F436"/>
  <c r="E424" i="14"/>
  <c r="F438" i="30" s="1"/>
  <c r="F420" i="14"/>
  <c r="G434" i="30" s="1"/>
  <c r="G432"/>
  <c r="K40" i="28"/>
  <c r="K41"/>
  <c r="K39"/>
  <c r="L40"/>
  <c r="L39"/>
  <c r="L41"/>
  <c r="L42"/>
  <c r="G470" i="14"/>
  <c r="G478"/>
  <c r="E643"/>
  <c r="E644" s="1"/>
  <c r="D643"/>
  <c r="D644" s="1"/>
  <c r="F643"/>
  <c r="F644" s="1"/>
  <c r="G474"/>
  <c r="E418"/>
  <c r="F663" i="30" l="1"/>
  <c r="F664" s="1"/>
  <c r="E663"/>
  <c r="E664" s="1"/>
  <c r="G480" i="14"/>
  <c r="H497" i="30" s="1"/>
  <c r="H495"/>
  <c r="G663"/>
  <c r="G664" s="1"/>
  <c r="G476" i="14"/>
  <c r="H493" i="30" s="1"/>
  <c r="H491"/>
  <c r="G472" i="14"/>
  <c r="H489" i="30" s="1"/>
  <c r="H487"/>
  <c r="F432"/>
  <c r="E420" i="14"/>
  <c r="F434" i="30" s="1"/>
  <c r="K42" i="28"/>
  <c r="G635" i="14"/>
  <c r="G636" s="1"/>
  <c r="F363"/>
  <c r="F627"/>
  <c r="F628" s="1"/>
  <c r="D418"/>
  <c r="E432" i="30" s="1"/>
  <c r="D426" i="14"/>
  <c r="G627"/>
  <c r="G628" s="1"/>
  <c r="D428" l="1"/>
  <c r="E442" i="30" s="1"/>
  <c r="E440"/>
  <c r="D420" i="14"/>
  <c r="E434" i="30" s="1"/>
  <c r="G372"/>
  <c r="G659" s="1"/>
  <c r="G660" s="1"/>
  <c r="F365" i="14"/>
  <c r="G374" i="30" s="1"/>
  <c r="J39" i="28"/>
  <c r="F639" i="14"/>
  <c r="F640" s="1"/>
  <c r="G418"/>
  <c r="G426"/>
  <c r="E305"/>
  <c r="E307" s="1"/>
  <c r="F305"/>
  <c r="E285"/>
  <c r="F285"/>
  <c r="F125"/>
  <c r="H440" i="30" l="1"/>
  <c r="G428" i="14"/>
  <c r="H442" i="30" s="1"/>
  <c r="G420" i="14"/>
  <c r="H434" i="30" s="1"/>
  <c r="H432"/>
  <c r="F287" i="14"/>
  <c r="G295" i="30" s="1"/>
  <c r="G293"/>
  <c r="F307" i="14"/>
  <c r="G315" i="30" s="1"/>
  <c r="G313"/>
  <c r="E287" i="14"/>
  <c r="F295" i="30" s="1"/>
  <c r="F293"/>
  <c r="F127" i="14"/>
  <c r="G134" i="30" s="1"/>
  <c r="G132"/>
  <c r="F318" i="14"/>
  <c r="E318"/>
  <c r="D318"/>
  <c r="E314"/>
  <c r="F314"/>
  <c r="D314"/>
  <c r="J42" i="28"/>
  <c r="F310" i="14"/>
  <c r="E310"/>
  <c r="D310"/>
  <c r="F320" l="1"/>
  <c r="G328" i="30" s="1"/>
  <c r="G326"/>
  <c r="D316" i="14"/>
  <c r="E324" i="30" s="1"/>
  <c r="E322"/>
  <c r="E312" i="14"/>
  <c r="F320" i="30" s="1"/>
  <c r="F318"/>
  <c r="D320" i="14"/>
  <c r="E328" i="30" s="1"/>
  <c r="E326"/>
  <c r="E320" i="14"/>
  <c r="F328" i="30" s="1"/>
  <c r="F326"/>
  <c r="F316" i="14"/>
  <c r="G324" i="30" s="1"/>
  <c r="G322"/>
  <c r="D312" i="14"/>
  <c r="E320" i="30" s="1"/>
  <c r="E318"/>
  <c r="E316" i="14"/>
  <c r="F324" i="30" s="1"/>
  <c r="F322"/>
  <c r="F312" i="14"/>
  <c r="G320" i="30" s="1"/>
  <c r="G318"/>
  <c r="F426" i="14"/>
  <c r="H39" i="28"/>
  <c r="E232" i="14"/>
  <c r="F255"/>
  <c r="F250"/>
  <c r="E250"/>
  <c r="D250"/>
  <c r="E208"/>
  <c r="F179"/>
  <c r="E179"/>
  <c r="F136"/>
  <c r="E136"/>
  <c r="E125"/>
  <c r="G440" i="30" l="1"/>
  <c r="F428" i="14"/>
  <c r="G442" i="30" s="1"/>
  <c r="E234" i="14"/>
  <c r="F242" i="30" s="1"/>
  <c r="F240"/>
  <c r="E252" i="14"/>
  <c r="F260" i="30" s="1"/>
  <c r="F258"/>
  <c r="D252" i="14"/>
  <c r="E260" i="30" s="1"/>
  <c r="E258"/>
  <c r="E692" s="1"/>
  <c r="E693" s="1"/>
  <c r="F252" i="14"/>
  <c r="G260" i="30" s="1"/>
  <c r="G258"/>
  <c r="F257" i="14"/>
  <c r="G265" i="30" s="1"/>
  <c r="G263"/>
  <c r="E210" i="14"/>
  <c r="F216" i="30" s="1"/>
  <c r="F214"/>
  <c r="F181" i="14"/>
  <c r="G188" i="30" s="1"/>
  <c r="G186"/>
  <c r="G684" s="1"/>
  <c r="G685" s="1"/>
  <c r="E181" i="14"/>
  <c r="F188" i="30" s="1"/>
  <c r="F186"/>
  <c r="F132"/>
  <c r="E127" i="14"/>
  <c r="F134" i="30" s="1"/>
  <c r="E138" i="14"/>
  <c r="F145" i="30" s="1"/>
  <c r="F143"/>
  <c r="G143"/>
  <c r="G688" s="1"/>
  <c r="G689" s="1"/>
  <c r="F138" i="14"/>
  <c r="G145" i="30" s="1"/>
  <c r="J41" i="28"/>
  <c r="F259" i="14"/>
  <c r="D259"/>
  <c r="D152"/>
  <c r="E152"/>
  <c r="E259"/>
  <c r="E255"/>
  <c r="D603"/>
  <c r="F663"/>
  <c r="F667"/>
  <c r="E148"/>
  <c r="E363"/>
  <c r="E627"/>
  <c r="E628" s="1"/>
  <c r="D363"/>
  <c r="D204"/>
  <c r="E204"/>
  <c r="F152"/>
  <c r="F607"/>
  <c r="F148"/>
  <c r="F204"/>
  <c r="F603"/>
  <c r="D263"/>
  <c r="D255"/>
  <c r="D148"/>
  <c r="D156"/>
  <c r="F208"/>
  <c r="D208"/>
  <c r="G298"/>
  <c r="E426"/>
  <c r="D371"/>
  <c r="E380" i="30" s="1"/>
  <c r="E667" s="1"/>
  <c r="E668" s="1"/>
  <c r="D212" i="14"/>
  <c r="E156"/>
  <c r="F371"/>
  <c r="G380" i="30" s="1"/>
  <c r="E371" i="14"/>
  <c r="F380" i="30" s="1"/>
  <c r="F263" i="14"/>
  <c r="H41" i="28"/>
  <c r="H40"/>
  <c r="E263" i="14"/>
  <c r="F156"/>
  <c r="F212"/>
  <c r="E212"/>
  <c r="F664" l="1"/>
  <c r="F668"/>
  <c r="F684" i="30"/>
  <c r="F685" s="1"/>
  <c r="G667"/>
  <c r="G668" s="1"/>
  <c r="E428" i="14"/>
  <c r="F442" i="30" s="1"/>
  <c r="F440"/>
  <c r="F667" s="1"/>
  <c r="F668" s="1"/>
  <c r="D373" i="14"/>
  <c r="E382" i="30" s="1"/>
  <c r="E372"/>
  <c r="E659" s="1"/>
  <c r="E660" s="1"/>
  <c r="D365" i="14"/>
  <c r="E374" i="30" s="1"/>
  <c r="F372"/>
  <c r="F659" s="1"/>
  <c r="F660" s="1"/>
  <c r="E365" i="14"/>
  <c r="F374" i="30" s="1"/>
  <c r="E373" i="14"/>
  <c r="F382" i="30" s="1"/>
  <c r="F373" i="14"/>
  <c r="G382" i="30" s="1"/>
  <c r="G300" i="14"/>
  <c r="H308" i="30" s="1"/>
  <c r="H306"/>
  <c r="H688" s="1"/>
  <c r="H689" s="1"/>
  <c r="E631"/>
  <c r="E632" s="1"/>
  <c r="F265" i="14"/>
  <c r="G273" i="30" s="1"/>
  <c r="G271"/>
  <c r="E257" i="14"/>
  <c r="F265" i="30" s="1"/>
  <c r="F263"/>
  <c r="D257" i="14"/>
  <c r="E265" i="30" s="1"/>
  <c r="E263"/>
  <c r="D261" i="14"/>
  <c r="E269" i="30" s="1"/>
  <c r="E267"/>
  <c r="F608" i="14"/>
  <c r="E265"/>
  <c r="F273" i="30" s="1"/>
  <c r="F271"/>
  <c r="E261" i="14"/>
  <c r="F269" i="30" s="1"/>
  <c r="F267"/>
  <c r="D265" i="14"/>
  <c r="E273" i="30" s="1"/>
  <c r="E271"/>
  <c r="F261" i="14"/>
  <c r="G269" i="30" s="1"/>
  <c r="G267"/>
  <c r="D604" i="14"/>
  <c r="F604"/>
  <c r="F210"/>
  <c r="G216" i="30" s="1"/>
  <c r="G214"/>
  <c r="D210" i="14"/>
  <c r="E216" i="30" s="1"/>
  <c r="E214"/>
  <c r="D214" i="14"/>
  <c r="E220" i="30" s="1"/>
  <c r="E218"/>
  <c r="E206" i="14"/>
  <c r="F212" i="30" s="1"/>
  <c r="F210"/>
  <c r="F214" i="14"/>
  <c r="G220" i="30" s="1"/>
  <c r="G218"/>
  <c r="E214" i="14"/>
  <c r="F220" i="30" s="1"/>
  <c r="F218"/>
  <c r="D206" i="14"/>
  <c r="E212" i="30" s="1"/>
  <c r="E210"/>
  <c r="G623"/>
  <c r="G624" s="1"/>
  <c r="F206" i="14"/>
  <c r="G212" i="30" s="1"/>
  <c r="G210"/>
  <c r="F623"/>
  <c r="F624" s="1"/>
  <c r="F158"/>
  <c r="E154" i="14"/>
  <c r="F160" i="30" s="1"/>
  <c r="D154" i="14"/>
  <c r="E160" i="30" s="1"/>
  <c r="E158"/>
  <c r="G627"/>
  <c r="G628" s="1"/>
  <c r="D158" i="14"/>
  <c r="E164" i="30" s="1"/>
  <c r="E162"/>
  <c r="D150" i="14"/>
  <c r="E156" i="30" s="1"/>
  <c r="E154"/>
  <c r="F154"/>
  <c r="E150" i="14"/>
  <c r="F156" i="30" s="1"/>
  <c r="F162"/>
  <c r="E158" i="14"/>
  <c r="F164" i="30" s="1"/>
  <c r="F150" i="14"/>
  <c r="G156" i="30" s="1"/>
  <c r="G154"/>
  <c r="G696" s="1"/>
  <c r="G697" s="1"/>
  <c r="F158" i="14"/>
  <c r="G164" i="30" s="1"/>
  <c r="G162"/>
  <c r="F154" i="14"/>
  <c r="G160" i="30" s="1"/>
  <c r="G158"/>
  <c r="J40" i="28"/>
  <c r="I40"/>
  <c r="G40"/>
  <c r="G41"/>
  <c r="F39"/>
  <c r="F41"/>
  <c r="E39"/>
  <c r="G39"/>
  <c r="E40"/>
  <c r="F40"/>
  <c r="E41"/>
  <c r="G318" i="14"/>
  <c r="D647"/>
  <c r="D648" s="1"/>
  <c r="I39" i="28"/>
  <c r="G631" i="14"/>
  <c r="G632" s="1"/>
  <c r="D639"/>
  <c r="D640" s="1"/>
  <c r="F647"/>
  <c r="I41" i="28"/>
  <c r="E639" i="14"/>
  <c r="E640" s="1"/>
  <c r="G671"/>
  <c r="F675"/>
  <c r="E647"/>
  <c r="G367"/>
  <c r="G363"/>
  <c r="G371"/>
  <c r="H380" i="30" s="1"/>
  <c r="H667" s="1"/>
  <c r="H668" s="1"/>
  <c r="G611" i="14"/>
  <c r="F615"/>
  <c r="G259"/>
  <c r="G263"/>
  <c r="G255"/>
  <c r="G208"/>
  <c r="G204"/>
  <c r="G212"/>
  <c r="G314"/>
  <c r="G310"/>
  <c r="F676" l="1"/>
  <c r="G672"/>
  <c r="F648"/>
  <c r="E648"/>
  <c r="G373"/>
  <c r="H382" i="30" s="1"/>
  <c r="G365" i="14"/>
  <c r="H374" i="30" s="1"/>
  <c r="H372"/>
  <c r="H659" s="1"/>
  <c r="H660" s="1"/>
  <c r="H376"/>
  <c r="H663" s="1"/>
  <c r="H664" s="1"/>
  <c r="G369" i="14"/>
  <c r="H378" i="30" s="1"/>
  <c r="G312" i="14"/>
  <c r="H320" i="30" s="1"/>
  <c r="H318"/>
  <c r="G316" i="14"/>
  <c r="H324" i="30" s="1"/>
  <c r="H322"/>
  <c r="G320" i="14"/>
  <c r="H328" i="30" s="1"/>
  <c r="H326"/>
  <c r="H627"/>
  <c r="H628" s="1"/>
  <c r="G612" i="14"/>
  <c r="G265"/>
  <c r="H273" i="30" s="1"/>
  <c r="H271"/>
  <c r="G261" i="14"/>
  <c r="H269" i="30" s="1"/>
  <c r="H267"/>
  <c r="G257" i="14"/>
  <c r="H265" i="30" s="1"/>
  <c r="H263"/>
  <c r="F616" i="14"/>
  <c r="G210"/>
  <c r="H216" i="30" s="1"/>
  <c r="H214"/>
  <c r="G214" i="14"/>
  <c r="H220" i="30" s="1"/>
  <c r="H218"/>
  <c r="G206" i="14"/>
  <c r="H212" i="30" s="1"/>
  <c r="H210"/>
  <c r="G635"/>
  <c r="G636" s="1"/>
  <c r="I42" i="28"/>
  <c r="F42"/>
  <c r="H42"/>
  <c r="G42"/>
  <c r="G643" i="14"/>
  <c r="G644" s="1"/>
  <c r="G647"/>
  <c r="G648" s="1"/>
  <c r="G639"/>
  <c r="G640" s="1"/>
  <c r="F90"/>
  <c r="E90"/>
  <c r="E92" l="1"/>
  <c r="F97" i="30" s="1"/>
  <c r="F95"/>
  <c r="F692" s="1"/>
  <c r="F693" s="1"/>
  <c r="F92" i="14"/>
  <c r="G97" i="30" s="1"/>
  <c r="G95"/>
  <c r="G692" s="1"/>
  <c r="G693" s="1"/>
  <c r="F671" i="14"/>
  <c r="D611"/>
  <c r="D671"/>
  <c r="E611"/>
  <c r="E671"/>
  <c r="F99"/>
  <c r="F611"/>
  <c r="E672" l="1"/>
  <c r="D672"/>
  <c r="F672"/>
  <c r="E612"/>
  <c r="D612"/>
  <c r="F612"/>
  <c r="G104" i="30"/>
  <c r="G700" s="1"/>
  <c r="G701" s="1"/>
  <c r="F101" i="14"/>
  <c r="G106" i="30" s="1"/>
  <c r="G631"/>
  <c r="G632" s="1"/>
  <c r="F631"/>
  <c r="F632" s="1"/>
  <c r="F619" i="14"/>
  <c r="F679"/>
  <c r="F680" s="1"/>
  <c r="F620" l="1"/>
  <c r="G639" i="30"/>
  <c r="G640" s="1"/>
  <c r="G667" i="14"/>
  <c r="E83"/>
  <c r="D667"/>
  <c r="D663"/>
  <c r="D668" l="1"/>
  <c r="D664"/>
  <c r="G668"/>
  <c r="E85"/>
  <c r="F90" i="30" s="1"/>
  <c r="F88"/>
  <c r="F688" s="1"/>
  <c r="F689" s="1"/>
  <c r="E663" i="14"/>
  <c r="E667"/>
  <c r="D95"/>
  <c r="E95"/>
  <c r="E603"/>
  <c r="D99"/>
  <c r="D607"/>
  <c r="E99"/>
  <c r="E607"/>
  <c r="G99"/>
  <c r="G607"/>
  <c r="D103"/>
  <c r="F103"/>
  <c r="E103"/>
  <c r="E664" l="1"/>
  <c r="E668"/>
  <c r="D608"/>
  <c r="E608"/>
  <c r="E604"/>
  <c r="G608"/>
  <c r="E97"/>
  <c r="F102" i="30" s="1"/>
  <c r="F100"/>
  <c r="F696" s="1"/>
  <c r="F697" s="1"/>
  <c r="G108"/>
  <c r="G704" s="1"/>
  <c r="G705" s="1"/>
  <c r="F105" i="14"/>
  <c r="G110" i="30" s="1"/>
  <c r="E105" i="14"/>
  <c r="F110" i="30" s="1"/>
  <c r="F108"/>
  <c r="F704" s="1"/>
  <c r="F705" s="1"/>
  <c r="H104"/>
  <c r="H700" s="1"/>
  <c r="H701" s="1"/>
  <c r="G101" i="14"/>
  <c r="H106" i="30" s="1"/>
  <c r="D101" i="14"/>
  <c r="E106" i="30" s="1"/>
  <c r="E104"/>
  <c r="E700" s="1"/>
  <c r="E701" s="1"/>
  <c r="E100"/>
  <c r="D97" i="14"/>
  <c r="E102" i="30" s="1"/>
  <c r="D105" i="14"/>
  <c r="E110" i="30" s="1"/>
  <c r="E108"/>
  <c r="E704" s="1"/>
  <c r="E705" s="1"/>
  <c r="F627"/>
  <c r="F628" s="1"/>
  <c r="E101" i="14"/>
  <c r="F106" i="30" s="1"/>
  <c r="F104"/>
  <c r="F700" s="1"/>
  <c r="F701" s="1"/>
  <c r="D41" i="28"/>
  <c r="N41" s="1"/>
  <c r="D40"/>
  <c r="N40" s="1"/>
  <c r="D39"/>
  <c r="N39" s="1"/>
  <c r="D683" i="14"/>
  <c r="G663"/>
  <c r="D619"/>
  <c r="E619"/>
  <c r="G679"/>
  <c r="G680" s="1"/>
  <c r="G619"/>
  <c r="D623"/>
  <c r="G103"/>
  <c r="D679"/>
  <c r="D680" s="1"/>
  <c r="E679"/>
  <c r="E680" s="1"/>
  <c r="E615"/>
  <c r="E675"/>
  <c r="D615"/>
  <c r="D675"/>
  <c r="G603"/>
  <c r="E623"/>
  <c r="G95"/>
  <c r="F623"/>
  <c r="E683"/>
  <c r="E684" s="1"/>
  <c r="F683"/>
  <c r="F684" l="1"/>
  <c r="D684"/>
  <c r="D676"/>
  <c r="G664"/>
  <c r="E676"/>
  <c r="E635" i="30"/>
  <c r="E636" s="1"/>
  <c r="E696"/>
  <c r="E697" s="1"/>
  <c r="E620" i="14"/>
  <c r="D620"/>
  <c r="G620"/>
  <c r="D624"/>
  <c r="E616"/>
  <c r="D616"/>
  <c r="E624"/>
  <c r="G604"/>
  <c r="F624"/>
  <c r="G97"/>
  <c r="H102" i="30" s="1"/>
  <c r="H100"/>
  <c r="H696" s="1"/>
  <c r="H697" s="1"/>
  <c r="H639"/>
  <c r="H640" s="1"/>
  <c r="F639"/>
  <c r="F640" s="1"/>
  <c r="F643"/>
  <c r="F644" s="1"/>
  <c r="E639"/>
  <c r="E640" s="1"/>
  <c r="G643"/>
  <c r="G644" s="1"/>
  <c r="H108"/>
  <c r="H704" s="1"/>
  <c r="H705" s="1"/>
  <c r="G105" i="14"/>
  <c r="H110" i="30" s="1"/>
  <c r="E643"/>
  <c r="E644" s="1"/>
  <c r="F635"/>
  <c r="F636" s="1"/>
  <c r="O40" i="28"/>
  <c r="O39"/>
  <c r="O41"/>
  <c r="G675" i="14"/>
  <c r="D42" i="28"/>
  <c r="N42" s="1"/>
  <c r="G683" i="14"/>
  <c r="G684" s="1"/>
  <c r="G623"/>
  <c r="G615"/>
  <c r="G676" l="1"/>
  <c r="G624"/>
  <c r="G616"/>
  <c r="H643" i="30"/>
  <c r="H644" s="1"/>
  <c r="H635"/>
  <c r="H636" s="1"/>
  <c r="O42" i="28"/>
  <c r="AI205" i="7"/>
  <c r="AE207"/>
  <c r="R194" s="1"/>
  <c r="V194" l="1"/>
  <c r="AI207"/>
  <c r="AK207"/>
  <c r="AK205"/>
  <c r="Z194" l="1"/>
  <c r="G18" i="28" s="1"/>
  <c r="N18" s="1"/>
  <c r="O18" s="1"/>
  <c r="X194" i="7"/>
</calcChain>
</file>

<file path=xl/sharedStrings.xml><?xml version="1.0" encoding="utf-8"?>
<sst xmlns="http://schemas.openxmlformats.org/spreadsheetml/2006/main" count="5125" uniqueCount="841">
  <si>
    <t xml:space="preserve">Сезон : </t>
  </si>
  <si>
    <t xml:space="preserve">   1-я неделя</t>
  </si>
  <si>
    <t>Сборник</t>
  </si>
  <si>
    <t>Наименование блюд</t>
  </si>
  <si>
    <t>Выход</t>
  </si>
  <si>
    <t>рецеп №</t>
  </si>
  <si>
    <t>Б</t>
  </si>
  <si>
    <t>Ж</t>
  </si>
  <si>
    <t>У</t>
  </si>
  <si>
    <t>Пром.пр.</t>
  </si>
  <si>
    <t>Хлеб пшеничный</t>
  </si>
  <si>
    <t>Норма по СанПин</t>
  </si>
  <si>
    <t>День</t>
  </si>
  <si>
    <t>Чай с сахаром</t>
  </si>
  <si>
    <t>Литература:</t>
  </si>
  <si>
    <t>СКУРИХИН И.М.,ТУТЕЛЬЯН В.А.</t>
  </si>
  <si>
    <t xml:space="preserve">ТАБЛИЦЫ ХИМИЧЕСКОГО СОСТАВА И КАЛОРИЙНОСТИ </t>
  </si>
  <si>
    <t>РОССИЙСКИХ ПРОДУКТОВ ПИТАНИЯ: Справочник. - М.: ДеЛи принт, 2008. - 276 с.</t>
  </si>
  <si>
    <t>СБОРНИК РЕЦЕПТУР НА ПРОДУКЦИЮ ДЛЯ  ОБУЧАЮЩИХСЯ ВО  ВСЕХ  ОБРАЗОВАТЕЛЬНЫХ  УЧРЕЖДЕНИЯХ</t>
  </si>
  <si>
    <t xml:space="preserve">"Ведомость контроля за рационом питания"                                       </t>
  </si>
  <si>
    <t>норма</t>
  </si>
  <si>
    <t>в</t>
  </si>
  <si>
    <t>Откло-</t>
  </si>
  <si>
    <t>нение</t>
  </si>
  <si>
    <t>наименование группы</t>
  </si>
  <si>
    <t xml:space="preserve">от </t>
  </si>
  <si>
    <t>за</t>
  </si>
  <si>
    <t>1-й</t>
  </si>
  <si>
    <t>2-й</t>
  </si>
  <si>
    <t>3-й</t>
  </si>
  <si>
    <t>4-й</t>
  </si>
  <si>
    <t>5-й</t>
  </si>
  <si>
    <t>6-й</t>
  </si>
  <si>
    <t>7-й</t>
  </si>
  <si>
    <t>8-й</t>
  </si>
  <si>
    <t>9-й</t>
  </si>
  <si>
    <t>10-й</t>
  </si>
  <si>
    <t>нормы</t>
  </si>
  <si>
    <t>граммах</t>
  </si>
  <si>
    <t>день</t>
  </si>
  <si>
    <t>хлеб пшеничный</t>
  </si>
  <si>
    <t>мука пшеничная</t>
  </si>
  <si>
    <t>крупы, бобовые</t>
  </si>
  <si>
    <t xml:space="preserve">макаронные изделия </t>
  </si>
  <si>
    <t>картофель</t>
  </si>
  <si>
    <t>рыба-филе</t>
  </si>
  <si>
    <t>сыр</t>
  </si>
  <si>
    <t>масло сливочное</t>
  </si>
  <si>
    <t>масло растительное</t>
  </si>
  <si>
    <t>сахар</t>
  </si>
  <si>
    <t>кондитерские изделия</t>
  </si>
  <si>
    <t>чай</t>
  </si>
  <si>
    <t>дрожжи хлебопекарные</t>
  </si>
  <si>
    <t>соль</t>
  </si>
  <si>
    <t xml:space="preserve">белки </t>
  </si>
  <si>
    <t>жиры</t>
  </si>
  <si>
    <t>углеводы</t>
  </si>
  <si>
    <t>каллорийность</t>
  </si>
  <si>
    <t>огурец</t>
  </si>
  <si>
    <t>ОВОЩИ</t>
  </si>
  <si>
    <t xml:space="preserve">молоко </t>
  </si>
  <si>
    <t xml:space="preserve">                     норма закладки продуктов в гр на 1 порцию</t>
  </si>
  <si>
    <t>репа бакл</t>
  </si>
  <si>
    <t>1-п/г.</t>
  </si>
  <si>
    <t>кабачек</t>
  </si>
  <si>
    <t xml:space="preserve">творог </t>
  </si>
  <si>
    <t>тыква</t>
  </si>
  <si>
    <t>печень</t>
  </si>
  <si>
    <t xml:space="preserve">макароны </t>
  </si>
  <si>
    <t>томат</t>
  </si>
  <si>
    <t xml:space="preserve">сметана </t>
  </si>
  <si>
    <t>итог мяса</t>
  </si>
  <si>
    <t>морковь</t>
  </si>
  <si>
    <t>м/слив</t>
  </si>
  <si>
    <t>овощи</t>
  </si>
  <si>
    <t>горох</t>
  </si>
  <si>
    <t>фрукты</t>
  </si>
  <si>
    <t>манка</t>
  </si>
  <si>
    <t>овсянка</t>
  </si>
  <si>
    <t>перловка</t>
  </si>
  <si>
    <t>свекла</t>
  </si>
  <si>
    <t>пшено</t>
  </si>
  <si>
    <t>пшеничка</t>
  </si>
  <si>
    <t xml:space="preserve">дрожжи </t>
  </si>
  <si>
    <t>рис</t>
  </si>
  <si>
    <t>хлеб пш.</t>
  </si>
  <si>
    <t>мука пш.</t>
  </si>
  <si>
    <t>итого круп</t>
  </si>
  <si>
    <t>молоко</t>
  </si>
  <si>
    <t>вода</t>
  </si>
  <si>
    <t>м/сливочное</t>
  </si>
  <si>
    <t>итого овощ</t>
  </si>
  <si>
    <t xml:space="preserve">соль </t>
  </si>
  <si>
    <t>л/лист</t>
  </si>
  <si>
    <t>говядина</t>
  </si>
  <si>
    <t>смесь сух-в</t>
  </si>
  <si>
    <t>лук репчатый</t>
  </si>
  <si>
    <t>сахар песок</t>
  </si>
  <si>
    <t>м/растительное</t>
  </si>
  <si>
    <t>чай с сахаром</t>
  </si>
  <si>
    <t>творог</t>
  </si>
  <si>
    <t xml:space="preserve">чай </t>
  </si>
  <si>
    <t>сметана</t>
  </si>
  <si>
    <t>яйца</t>
  </si>
  <si>
    <t>яйцо</t>
  </si>
  <si>
    <t xml:space="preserve">морковь       </t>
  </si>
  <si>
    <t>соус</t>
  </si>
  <si>
    <t>мука пшенич</t>
  </si>
  <si>
    <t>томат пюре</t>
  </si>
  <si>
    <t>Плов с говядиной</t>
  </si>
  <si>
    <t>крупа рисовая</t>
  </si>
  <si>
    <t>Котлета рубленая</t>
  </si>
  <si>
    <t>сухарь панирован.</t>
  </si>
  <si>
    <t>капуста б/кач</t>
  </si>
  <si>
    <t>сырьё</t>
  </si>
  <si>
    <t xml:space="preserve">брутто </t>
  </si>
  <si>
    <t>нетто</t>
  </si>
  <si>
    <t>филе</t>
  </si>
  <si>
    <t>сухофрукты</t>
  </si>
  <si>
    <t>макароны</t>
  </si>
  <si>
    <t>м /сливочное</t>
  </si>
  <si>
    <t xml:space="preserve">из птицы </t>
  </si>
  <si>
    <t>Кофейный напиток</t>
  </si>
  <si>
    <t>по</t>
  </si>
  <si>
    <t>лук репч.</t>
  </si>
  <si>
    <t>Суп картоф. с горохом</t>
  </si>
  <si>
    <t>горох лущ.</t>
  </si>
  <si>
    <t>сухарь панир</t>
  </si>
  <si>
    <t>Ответственный за разработку меню инженер-технолог       ___________________________________________</t>
  </si>
  <si>
    <t>/Ткаченко А.Н./</t>
  </si>
  <si>
    <t>Суп  картофельный с горохом</t>
  </si>
  <si>
    <t>мясо 1-й категории</t>
  </si>
  <si>
    <t>цыплята 1 кат. потрошеные</t>
  </si>
  <si>
    <r>
      <t xml:space="preserve">Субпродукты </t>
    </r>
    <r>
      <rPr>
        <sz val="8"/>
        <rFont val="Arial Cyr"/>
        <charset val="204"/>
      </rPr>
      <t>(печень, язык, сердце)</t>
    </r>
  </si>
  <si>
    <t>кофейный напиток</t>
  </si>
  <si>
    <t>Крахмал</t>
  </si>
  <si>
    <t>Специи</t>
  </si>
  <si>
    <t>СанПиН  2.3 /2.4. 3590 - 20</t>
  </si>
  <si>
    <t>1-й день</t>
  </si>
  <si>
    <t xml:space="preserve">   чай с сахаром</t>
  </si>
  <si>
    <t>с картофелем</t>
  </si>
  <si>
    <t xml:space="preserve">Щи из свежей капусты </t>
  </si>
  <si>
    <t>минтай б/г</t>
  </si>
  <si>
    <t>Сок фруктовый (яблочный)</t>
  </si>
  <si>
    <t xml:space="preserve">О Б Е Д </t>
  </si>
  <si>
    <t>Суп картофель. с горохом</t>
  </si>
  <si>
    <t>Какао с молоком</t>
  </si>
  <si>
    <t>капуста свеж.</t>
  </si>
  <si>
    <t xml:space="preserve">огурец солёный </t>
  </si>
  <si>
    <t>огурец свежий</t>
  </si>
  <si>
    <t>капуста квашен.</t>
  </si>
  <si>
    <t>горошек конс. зелён.</t>
  </si>
  <si>
    <t>помидор св.</t>
  </si>
  <si>
    <t>зелень св.</t>
  </si>
  <si>
    <t xml:space="preserve">сок </t>
  </si>
  <si>
    <t>хлеб пшен.</t>
  </si>
  <si>
    <t>хлеб ржан.</t>
  </si>
  <si>
    <t>крупа</t>
  </si>
  <si>
    <t>всего овощей</t>
  </si>
  <si>
    <t>лим/кислота</t>
  </si>
  <si>
    <t>кофейный нап.</t>
  </si>
  <si>
    <t>какао порошок</t>
  </si>
  <si>
    <t>кисломолочка</t>
  </si>
  <si>
    <t>кондитерка</t>
  </si>
  <si>
    <t>капуста св.</t>
  </si>
  <si>
    <t>возрастная категория: 7-11 лет</t>
  </si>
  <si>
    <t>2 - я   неделя</t>
  </si>
  <si>
    <t>1 - я   неделя</t>
  </si>
  <si>
    <t>яйца шт./ гр.</t>
  </si>
  <si>
    <t>крахмал</t>
  </si>
  <si>
    <t>Среднее за 10 дней (фактически)</t>
  </si>
  <si>
    <t>сыр костромской</t>
  </si>
  <si>
    <t>Шницель рыбный</t>
  </si>
  <si>
    <t xml:space="preserve">СОУС: </t>
  </si>
  <si>
    <t xml:space="preserve"> мука пш.</t>
  </si>
  <si>
    <t xml:space="preserve"> зелень</t>
  </si>
  <si>
    <t>О С Е Н Ь</t>
  </si>
  <si>
    <t>Суп с макаронами</t>
  </si>
  <si>
    <t>Жаркое по - дормашнему</t>
  </si>
  <si>
    <t>свинина</t>
  </si>
  <si>
    <t>помидор</t>
  </si>
  <si>
    <t>0,1 шт.</t>
  </si>
  <si>
    <t xml:space="preserve">    Суп из овощей </t>
  </si>
  <si>
    <t xml:space="preserve">Суп из овощей </t>
  </si>
  <si>
    <t>горошек консерв</t>
  </si>
  <si>
    <t>помидоры св.</t>
  </si>
  <si>
    <t xml:space="preserve"> "УТВЕРЖДАЮ"</t>
  </si>
  <si>
    <t xml:space="preserve">      Возрастная категория:      с   7  до 11 лет</t>
  </si>
  <si>
    <t>мука на подпыл</t>
  </si>
  <si>
    <t>З А В Т Р А К</t>
  </si>
  <si>
    <t>бедро кур на кости</t>
  </si>
  <si>
    <t>ячневая</t>
  </si>
  <si>
    <t>перец сладкий</t>
  </si>
  <si>
    <t>234/11</t>
  </si>
  <si>
    <t>0,09шт.</t>
  </si>
  <si>
    <t>Суп с лапшой</t>
  </si>
  <si>
    <t>Тефтели рыбные (минтай)</t>
  </si>
  <si>
    <t>Компот из смеси сухофруктов</t>
  </si>
  <si>
    <t>лук репчат.</t>
  </si>
  <si>
    <t>лавр./лист</t>
  </si>
  <si>
    <t>приправа овощная</t>
  </si>
  <si>
    <t>Борщ с картофелем</t>
  </si>
  <si>
    <t>яйца шт./гр.</t>
  </si>
  <si>
    <t>мука пшен.</t>
  </si>
  <si>
    <t>лавр. / лист</t>
  </si>
  <si>
    <t>нарезка</t>
  </si>
  <si>
    <t>итого Специи</t>
  </si>
  <si>
    <t xml:space="preserve">Компот из смеси </t>
  </si>
  <si>
    <t xml:space="preserve">    Суп с крупой </t>
  </si>
  <si>
    <t xml:space="preserve">Суп с макаронами </t>
  </si>
  <si>
    <t xml:space="preserve">лук репчат.      </t>
  </si>
  <si>
    <t>бедро куриное</t>
  </si>
  <si>
    <t>Крупа манная</t>
  </si>
  <si>
    <t>горошек зелёный</t>
  </si>
  <si>
    <t xml:space="preserve">картофель  </t>
  </si>
  <si>
    <t xml:space="preserve">лук репчат.        </t>
  </si>
  <si>
    <t>135/15</t>
  </si>
  <si>
    <t>молоком сгущённым</t>
  </si>
  <si>
    <t xml:space="preserve">филе бедро кур </t>
  </si>
  <si>
    <t xml:space="preserve">картофель    </t>
  </si>
  <si>
    <t>с овощами</t>
  </si>
  <si>
    <t>яйцо шт. / гр.</t>
  </si>
  <si>
    <t>0,09 шт.</t>
  </si>
  <si>
    <t>Котлета мясная</t>
  </si>
  <si>
    <t>рагу из овощей</t>
  </si>
  <si>
    <t>филе бедро птиц</t>
  </si>
  <si>
    <t>Рагу из  овощей</t>
  </si>
  <si>
    <t xml:space="preserve">                            ДЕСЯТИДНЕВНОЕ МЕНЮ ПРИГОТОВЛЯЕМЫХ БЛЮД </t>
  </si>
  <si>
    <t xml:space="preserve">                             ДЛЯ  УЧАЩИХСЯ    В   ОБЩЕОБРАЗОВАТЕЛЬНОМ   УЧРЕЖДЕНИЕ</t>
  </si>
  <si>
    <t xml:space="preserve"> ПЕРИОД:     О С Е Н Ь</t>
  </si>
  <si>
    <t xml:space="preserve">                               Возрастная категория:      с   7  до 11 лет</t>
  </si>
  <si>
    <t>меню разработано согласно</t>
  </si>
  <si>
    <t>2022 г.</t>
  </si>
  <si>
    <t>приём</t>
  </si>
  <si>
    <t>Вес</t>
  </si>
  <si>
    <t xml:space="preserve">  Пищевые вещества  ( г )</t>
  </si>
  <si>
    <t>Энергети-</t>
  </si>
  <si>
    <r>
      <t xml:space="preserve">  №  </t>
    </r>
    <r>
      <rPr>
        <b/>
        <sz val="8"/>
        <rFont val="Arial Cyr"/>
        <charset val="204"/>
      </rPr>
      <t>ре -</t>
    </r>
  </si>
  <si>
    <r>
      <t xml:space="preserve">№ </t>
    </r>
    <r>
      <rPr>
        <sz val="9"/>
        <color rgb="FF000000"/>
        <rFont val="Calibri"/>
        <family val="2"/>
        <charset val="204"/>
      </rPr>
      <t>по</t>
    </r>
  </si>
  <si>
    <t>пищи</t>
  </si>
  <si>
    <t>Наименование блюда</t>
  </si>
  <si>
    <t>блюда</t>
  </si>
  <si>
    <t>белки</t>
  </si>
  <si>
    <t>ческая</t>
  </si>
  <si>
    <t>цептуры</t>
  </si>
  <si>
    <t>ценность</t>
  </si>
  <si>
    <t>неделя</t>
  </si>
  <si>
    <t>1 -я</t>
  </si>
  <si>
    <t>1 -й</t>
  </si>
  <si>
    <t>итого за обед</t>
  </si>
  <si>
    <t>2 -й</t>
  </si>
  <si>
    <t>3 -й</t>
  </si>
  <si>
    <t>4 -й</t>
  </si>
  <si>
    <t>5 -й</t>
  </si>
  <si>
    <t>6 -й</t>
  </si>
  <si>
    <t>7 -й</t>
  </si>
  <si>
    <t>8 -й</t>
  </si>
  <si>
    <t>10 -й</t>
  </si>
  <si>
    <t>в %</t>
  </si>
  <si>
    <t>( + / - )</t>
  </si>
  <si>
    <t xml:space="preserve">                            ДЛЯ  УЧАЩИХСЯ  В ОБЩЕОБРАЗОВАТЕЛЬНОМ УЧРЕЖДЕНИЕ</t>
  </si>
  <si>
    <t xml:space="preserve">   Возрастная категория:      с   7  до 11 лет</t>
  </si>
  <si>
    <t>итого за завтрак</t>
  </si>
  <si>
    <t>обед</t>
  </si>
  <si>
    <t>З А В Т Р А К И   И  О Б Е Д Ы</t>
  </si>
  <si>
    <t xml:space="preserve">Россия Краснодарский край </t>
  </si>
  <si>
    <t>продукции</t>
  </si>
  <si>
    <t>п/п</t>
  </si>
  <si>
    <t>пищевой продукции</t>
  </si>
  <si>
    <t>г (нетто)</t>
  </si>
  <si>
    <t xml:space="preserve">хлеб ржаной </t>
  </si>
  <si>
    <r>
      <t xml:space="preserve">овощи </t>
    </r>
    <r>
      <rPr>
        <sz val="6"/>
        <rFont val="Arial Cyr"/>
        <charset val="204"/>
      </rPr>
      <t>(свеж, консерв-е. Зелень, томат, соленья)</t>
    </r>
  </si>
  <si>
    <t>фрукты  свежие</t>
  </si>
  <si>
    <r>
      <t>соки</t>
    </r>
    <r>
      <rPr>
        <sz val="8"/>
        <rFont val="Arial Cyr"/>
        <charset val="204"/>
      </rPr>
      <t xml:space="preserve"> </t>
    </r>
    <r>
      <rPr>
        <sz val="6"/>
        <rFont val="Arial Cyr"/>
        <charset val="204"/>
      </rPr>
      <t>фруктовые</t>
    </r>
  </si>
  <si>
    <t>молоко (м. д. ж. 2,5% 3,2%)</t>
  </si>
  <si>
    <t>кисломолоч. (м. д. ж. 2,5% 3,2%)</t>
  </si>
  <si>
    <t>творог (м. д. ж.  5% не более 9%)</t>
  </si>
  <si>
    <t>сметана (м. д. ж.. не более15%)</t>
  </si>
  <si>
    <t>яйцо диетическое столовое</t>
  </si>
  <si>
    <t>какао - порошок</t>
  </si>
  <si>
    <t>соль пищевая поваренная йодированная</t>
  </si>
  <si>
    <t>возрастная категория 7-11 лет</t>
  </si>
  <si>
    <t>меню   10 - тидневка</t>
  </si>
  <si>
    <t xml:space="preserve">     г,  на одного человека</t>
  </si>
  <si>
    <t>среднем</t>
  </si>
  <si>
    <t>Рекомендации по корректировке  меню :</t>
  </si>
  <si>
    <t>Подпись  медицинского работника и дата:</t>
  </si>
  <si>
    <t>Подпись  руководителя образовательной (оздоровительной) организации, организации по уходу и присмотру и дата ознокомления:</t>
  </si>
  <si>
    <t xml:space="preserve">Подпись   ответственного    лица   за   организацию   питания  и  дата  ознакомления,  а  также проведённой   корректировки   в   соответствии   с </t>
  </si>
  <si>
    <t>рекомендациями медицинского работника:</t>
  </si>
  <si>
    <t>Возрастная категория:   7 - 11  лет</t>
  </si>
  <si>
    <t xml:space="preserve">масло порциями </t>
  </si>
  <si>
    <t xml:space="preserve">Масло порциями </t>
  </si>
  <si>
    <t>бедро птицы</t>
  </si>
  <si>
    <t>итого мяса</t>
  </si>
  <si>
    <t>яблоки св.</t>
  </si>
  <si>
    <t xml:space="preserve">Картофель </t>
  </si>
  <si>
    <t>2022 -___г.г.</t>
  </si>
  <si>
    <t>О С Е Н Ь    2022 - ___ г.г.</t>
  </si>
  <si>
    <t xml:space="preserve"> сухофруктов</t>
  </si>
  <si>
    <t xml:space="preserve">               10 - ТИДНЕВНАЯ  М Е Н Ю  -  Р А С К Л А Д К А    ДЛЯ ПИТАНИЯ ДЕТЕЙ  ШКОЛЬНЫХ </t>
  </si>
  <si>
    <t xml:space="preserve">   1 - я неделя</t>
  </si>
  <si>
    <t xml:space="preserve">                                            Россия   Краснодарский край </t>
  </si>
  <si>
    <t>7 - 11 л</t>
  </si>
  <si>
    <t>П О Л Д Н И К</t>
  </si>
  <si>
    <t>Кефир  (м. д. ж. 2,5% )</t>
  </si>
  <si>
    <t>огурец свежий в нарезке</t>
  </si>
  <si>
    <t>огурец св.</t>
  </si>
  <si>
    <t>яблоко</t>
  </si>
  <si>
    <t xml:space="preserve">макароны отварные </t>
  </si>
  <si>
    <t>кефир</t>
  </si>
  <si>
    <t>Кефир</t>
  </si>
  <si>
    <t>Квашеная капуста</t>
  </si>
  <si>
    <t xml:space="preserve">каша  вязкая ячневая </t>
  </si>
  <si>
    <t>Кофейный напиток с молоком</t>
  </si>
  <si>
    <t>с молоком</t>
  </si>
  <si>
    <t xml:space="preserve">Кофейный напиток </t>
  </si>
  <si>
    <t>из манной крупы</t>
  </si>
  <si>
    <t>Мясо духовое</t>
  </si>
  <si>
    <t>лук репч</t>
  </si>
  <si>
    <t>тушёные в соусе</t>
  </si>
  <si>
    <t xml:space="preserve">Картофель и овощи </t>
  </si>
  <si>
    <t xml:space="preserve"> бедро кур</t>
  </si>
  <si>
    <t>З А В Т Р А К О В   -   О Б Е Д О В   И  П О Л Д Н И К О В</t>
  </si>
  <si>
    <t xml:space="preserve">                        10 - ТИДНЕВНАЯ  М Е Н Ю  -  Р А С К Л А Д К А    ДЛЯ ПИТАНИЯ ДЕТЕЙ  ШКОЛЬНЫХ </t>
  </si>
  <si>
    <t xml:space="preserve"> З А В Т Р А К О В   -  О Б Е Д О В   И  П О Л Д Н И К О В</t>
  </si>
  <si>
    <t xml:space="preserve">                             ШКОЛЬНЫХ   З А В Т Р А К О В    -    О Б Е Д  О В    И    П О Л Д Н И К О В</t>
  </si>
  <si>
    <r>
      <rPr>
        <b/>
        <sz val="11"/>
        <color rgb="FF000000"/>
        <rFont val="Calibri"/>
        <family val="2"/>
        <charset val="204"/>
      </rPr>
      <t xml:space="preserve">режим питания: </t>
    </r>
    <r>
      <rPr>
        <sz val="11"/>
        <color rgb="FF000000"/>
        <rFont val="Calibri"/>
        <family val="2"/>
        <charset val="204"/>
      </rPr>
      <t>трёхразовый      с               по</t>
    </r>
  </si>
  <si>
    <r>
      <t xml:space="preserve">               Фактически выдано продуктов в   </t>
    </r>
    <r>
      <rPr>
        <b/>
        <sz val="9"/>
        <rFont val="Arial Cyr"/>
        <charset val="204"/>
      </rPr>
      <t>Н Е Т Т О</t>
    </r>
    <r>
      <rPr>
        <sz val="9"/>
        <rFont val="Arial Cyr"/>
        <family val="2"/>
        <charset val="204"/>
      </rPr>
      <t xml:space="preserve">  </t>
    </r>
    <r>
      <rPr>
        <b/>
        <sz val="9"/>
        <rFont val="Arial Cyr"/>
        <charset val="204"/>
      </rPr>
      <t xml:space="preserve"> </t>
    </r>
    <r>
      <rPr>
        <sz val="9"/>
        <rFont val="Arial Cyr"/>
        <charset val="204"/>
      </rPr>
      <t xml:space="preserve">по </t>
    </r>
    <r>
      <rPr>
        <sz val="9"/>
        <rFont val="Arial Cyr"/>
        <family val="2"/>
        <charset val="204"/>
      </rPr>
      <t>дням в качестве горячих</t>
    </r>
  </si>
  <si>
    <t xml:space="preserve">       З А В Т Р А К О В   -   О Б Е Д О В  -  П О Л Д Н И К О В</t>
  </si>
  <si>
    <t>КОМПАНОВКА  10- ТИДНЕВНОЕ ЦИКЛИЧНОЕ МЕНЮ ШКОЛЬНЫХ    З А В Т Р А К О В  - О Б Е Д О В - П О Л Д Н И К О В</t>
  </si>
  <si>
    <t>Макароны отварные с овощами</t>
  </si>
  <si>
    <t>итого за полдник</t>
  </si>
  <si>
    <t>ВСЕГО: за  завтрак  -   обед - полдник</t>
  </si>
  <si>
    <t xml:space="preserve">                                                  З А В Т Р А К О В  -  О Б Е Д О В   - П О Л Д Н И К О В</t>
  </si>
  <si>
    <t>огурец  свежий в нарезке</t>
  </si>
  <si>
    <t>Среднее за 5 дней (фактически)</t>
  </si>
  <si>
    <t xml:space="preserve">   2-я неделя</t>
  </si>
  <si>
    <t xml:space="preserve">Каша жидкая молочная </t>
  </si>
  <si>
    <t>Рассольник ленинградский</t>
  </si>
  <si>
    <t>огурец солён</t>
  </si>
  <si>
    <t>Запеканка овощная</t>
  </si>
  <si>
    <t>120/30</t>
  </si>
  <si>
    <t>мясо тушёное</t>
  </si>
  <si>
    <t xml:space="preserve">с овощами </t>
  </si>
  <si>
    <t>Помидор  свежий  в нарезке</t>
  </si>
  <si>
    <t>Мясо тушёное</t>
  </si>
  <si>
    <t xml:space="preserve">Суп  с макаронами </t>
  </si>
  <si>
    <t>120 / 30</t>
  </si>
  <si>
    <t>Картофель и овощи тушёные в соусе</t>
  </si>
  <si>
    <t>Каша  жидкая молочная (рисовая)</t>
  </si>
  <si>
    <t>крупа перловая</t>
  </si>
  <si>
    <t>сухарь пан</t>
  </si>
  <si>
    <t>90/20</t>
  </si>
  <si>
    <t>90 / 20</t>
  </si>
  <si>
    <t>80 / 20</t>
  </si>
  <si>
    <t>завтр</t>
  </si>
  <si>
    <t>полд</t>
  </si>
  <si>
    <t>зав/обед</t>
  </si>
  <si>
    <t>об/полд</t>
  </si>
  <si>
    <t>птица</t>
  </si>
  <si>
    <t>бедро</t>
  </si>
  <si>
    <t>говяд</t>
  </si>
  <si>
    <t xml:space="preserve">Каша жидкая молочная  </t>
  </si>
  <si>
    <t>помидор свежий в нарезку</t>
  </si>
  <si>
    <t>40/150</t>
  </si>
  <si>
    <t>плов с говядиной</t>
  </si>
  <si>
    <t>2- й   день</t>
  </si>
  <si>
    <t>специи для плова</t>
  </si>
  <si>
    <t>Запеканка из творога с молоком сгущённым</t>
  </si>
  <si>
    <t>Запеканка  из творога с</t>
  </si>
  <si>
    <t>молоко сгущ.</t>
  </si>
  <si>
    <t>0,135 шт.</t>
  </si>
  <si>
    <t>сл/ масло</t>
  </si>
  <si>
    <t>масло порциями</t>
  </si>
  <si>
    <t xml:space="preserve"> 4 - й день</t>
  </si>
  <si>
    <t xml:space="preserve">       тефтели   </t>
  </si>
  <si>
    <t xml:space="preserve">соус в тефтели         </t>
  </si>
  <si>
    <t>огурец свежий в нарезку</t>
  </si>
  <si>
    <t>м/сливоч</t>
  </si>
  <si>
    <t>0,094шт.</t>
  </si>
  <si>
    <t>/ овощи припущенные</t>
  </si>
  <si>
    <t>128-136</t>
  </si>
  <si>
    <t>картофель пюре  /</t>
  </si>
  <si>
    <t xml:space="preserve">  3 - й   день</t>
  </si>
  <si>
    <t xml:space="preserve">  5 - й   день</t>
  </si>
  <si>
    <t>филе  бедро кур</t>
  </si>
  <si>
    <t>Омлет с птицей</t>
  </si>
  <si>
    <t xml:space="preserve">Омлет с птицей </t>
  </si>
  <si>
    <t>бананы</t>
  </si>
  <si>
    <t>6- й   день</t>
  </si>
  <si>
    <t xml:space="preserve"> огурец свежий в нарезку</t>
  </si>
  <si>
    <t>огурец свежие в нарезку</t>
  </si>
  <si>
    <t>лимон /кислота</t>
  </si>
  <si>
    <t xml:space="preserve">  7 - й день</t>
  </si>
  <si>
    <t>Капуста тушеная</t>
  </si>
  <si>
    <t xml:space="preserve">томат </t>
  </si>
  <si>
    <t>помидор свежие в нарезку</t>
  </si>
  <si>
    <t>лавр. Лист</t>
  </si>
  <si>
    <t>лимон/кислота</t>
  </si>
  <si>
    <t xml:space="preserve">  8 - й день</t>
  </si>
  <si>
    <t xml:space="preserve">  (рисовая)</t>
  </si>
  <si>
    <t>9- й   день</t>
  </si>
  <si>
    <t>какао-порош</t>
  </si>
  <si>
    <t>Жаркое по - домашнему</t>
  </si>
  <si>
    <t>40/140</t>
  </si>
  <si>
    <t xml:space="preserve">  10- й день</t>
  </si>
  <si>
    <t>выход  подсушенной лапши 16 гр.</t>
  </si>
  <si>
    <t>какао-пор</t>
  </si>
  <si>
    <t>сухари пан</t>
  </si>
  <si>
    <t>3 шт.</t>
  </si>
  <si>
    <t>Биточек рисовый</t>
  </si>
  <si>
    <t>с морковью</t>
  </si>
  <si>
    <t>Биточек рисовый с моркрвью</t>
  </si>
  <si>
    <t>крупа рис</t>
  </si>
  <si>
    <t>ванилль</t>
  </si>
  <si>
    <t>80/20</t>
  </si>
  <si>
    <t>0,04 шт.</t>
  </si>
  <si>
    <t>ваниль</t>
  </si>
  <si>
    <t>130/20</t>
  </si>
  <si>
    <t>крупа манная</t>
  </si>
  <si>
    <t xml:space="preserve">сухарь панир </t>
  </si>
  <si>
    <t>чай фруктовый</t>
  </si>
  <si>
    <t>яблоко св.</t>
  </si>
  <si>
    <t xml:space="preserve">соус </t>
  </si>
  <si>
    <t>Макароны запечённые с яйцом</t>
  </si>
  <si>
    <t>с яйцом</t>
  </si>
  <si>
    <t>кукуруза конс</t>
  </si>
  <si>
    <t>0,5 шт.</t>
  </si>
  <si>
    <t xml:space="preserve">кукуруза конс. </t>
  </si>
  <si>
    <t>Зразы картофельные</t>
  </si>
  <si>
    <t>Картофель</t>
  </si>
  <si>
    <t xml:space="preserve">капуста белокач        </t>
  </si>
  <si>
    <t>Макароны запечёные</t>
  </si>
  <si>
    <t>0,08 шт.</t>
  </si>
  <si>
    <t>Голубцы ленивые</t>
  </si>
  <si>
    <t>0,093 шт.</t>
  </si>
  <si>
    <t xml:space="preserve">морковь </t>
  </si>
  <si>
    <t xml:space="preserve">  бедро кур</t>
  </si>
  <si>
    <t>сухарь. Пан</t>
  </si>
  <si>
    <t>40/155</t>
  </si>
  <si>
    <t>Котлета  мясная</t>
  </si>
  <si>
    <t>горошек зел</t>
  </si>
  <si>
    <t>П О Л Д Н И К И</t>
  </si>
  <si>
    <t xml:space="preserve"> О Б Е Д Ы  И  П О Л Д Н И К И</t>
  </si>
  <si>
    <t>ЗАВТРАКИ  -  ОБЕДЫ  И  ПОЛДНИКИ</t>
  </si>
  <si>
    <t>Среднее за 5 дней   (фактически)</t>
  </si>
  <si>
    <t xml:space="preserve">З А В Т Р А К И   </t>
  </si>
  <si>
    <t>О Б Е Д Ы</t>
  </si>
  <si>
    <t xml:space="preserve">меню завтраки   10-тидневка </t>
  </si>
  <si>
    <t xml:space="preserve">ВСЕГО: за  ОБЕД   И ПОЛДНИК </t>
  </si>
  <si>
    <t>ВСЕГО: за  ЗАВТРАК - ОБЕД</t>
  </si>
  <si>
    <t>Каша жидкая молочная  из манной крупы</t>
  </si>
  <si>
    <t>Биточек рисовый с морковью</t>
  </si>
  <si>
    <t>ТТК</t>
  </si>
  <si>
    <t>Чай фруктовый</t>
  </si>
  <si>
    <t xml:space="preserve">огурец </t>
  </si>
  <si>
    <t>помидор солёный</t>
  </si>
  <si>
    <t>Суп  с лапшой</t>
  </si>
  <si>
    <t>Котлета рубленая из птицы</t>
  </si>
  <si>
    <t>Щи из свежей. капусты с картофелем</t>
  </si>
  <si>
    <t>2 -я</t>
  </si>
  <si>
    <t>Запеканка из творога</t>
  </si>
  <si>
    <t>Запеканка миз  творога с морковью с  молоком сгущёным</t>
  </si>
  <si>
    <t>Биточки  (особые )   мясные</t>
  </si>
  <si>
    <t>Биточки (особые) мясные</t>
  </si>
  <si>
    <t>Шницель рыбный натуральный (минтай)</t>
  </si>
  <si>
    <t>натуральный (минтай)</t>
  </si>
  <si>
    <t>Тушёная   (комбинация сложного гарнира)</t>
  </si>
  <si>
    <t>СЫРЬЕ</t>
  </si>
  <si>
    <t>помидор солён</t>
  </si>
  <si>
    <t xml:space="preserve">каша  вязкая пшёная </t>
  </si>
  <si>
    <t xml:space="preserve">Чай фруктовый </t>
  </si>
  <si>
    <t>апельсин</t>
  </si>
  <si>
    <t>лимон</t>
  </si>
  <si>
    <t>Сок фруктовый (абрикосовый)</t>
  </si>
  <si>
    <t>овощи свежие в нарезке</t>
  </si>
  <si>
    <t>овощи свежие в нарезку</t>
  </si>
  <si>
    <t>Кофейный напиток с</t>
  </si>
  <si>
    <t>молоком</t>
  </si>
  <si>
    <t>Биточек рыбный (минтай)</t>
  </si>
  <si>
    <t>Биточек рыбные (минтай)</t>
  </si>
  <si>
    <t>СОУС:</t>
  </si>
  <si>
    <t xml:space="preserve">                                    ТАБЛИЦА   ПОТРЕБНОСТИ  ВИТАМИНОВ  И  МИНЕРАЛЬНЫХ ВЕЩЕСТВ</t>
  </si>
  <si>
    <t xml:space="preserve">                      К       ДЕСЯТИДНЕВНОМУ  МЕНЮ ПРИГОТОВЛЯЕМЫХ БЛЮД </t>
  </si>
  <si>
    <t xml:space="preserve">              ШКОЛЬНЫХ   З А В Т Р А К О В    -    О Б Е Д  О В    И    П О Л Д Н И К О В</t>
  </si>
  <si>
    <t>ПРИЛОЖЕНИЕ К МЕНЮ</t>
  </si>
  <si>
    <t xml:space="preserve">  Витамины  ( мг./сут. )</t>
  </si>
  <si>
    <t>Минерал. в-ва (мг)</t>
  </si>
  <si>
    <t xml:space="preserve">р-р </t>
  </si>
  <si>
    <t>С</t>
  </si>
  <si>
    <t>В1</t>
  </si>
  <si>
    <t>В2</t>
  </si>
  <si>
    <t>A</t>
  </si>
  <si>
    <t>Ca</t>
  </si>
  <si>
    <t>P</t>
  </si>
  <si>
    <t>Mg</t>
  </si>
  <si>
    <t>Fe</t>
  </si>
  <si>
    <t>г.изд.</t>
  </si>
  <si>
    <t>кальций</t>
  </si>
  <si>
    <t>фосфор</t>
  </si>
  <si>
    <t>магний</t>
  </si>
  <si>
    <t>железо</t>
  </si>
  <si>
    <t xml:space="preserve">  ВСЕГО: за  завтрак  -   обед - полдник</t>
  </si>
  <si>
    <t>12- 18 л</t>
  </si>
  <si>
    <t xml:space="preserve">    ВСЕГО: за  завтрак  -   обед - полдник</t>
  </si>
  <si>
    <t>Минеральные веществава (мг)</t>
  </si>
  <si>
    <t xml:space="preserve">      Возрастная категория:    7 -    11 лет  </t>
  </si>
  <si>
    <t>завтрак-обед-полдник</t>
  </si>
  <si>
    <t xml:space="preserve">      Возрастная категория:     7 -  11 лет  </t>
  </si>
  <si>
    <t xml:space="preserve">  Возрастная категория:  7 -   11  лет </t>
  </si>
  <si>
    <t xml:space="preserve">                               Возрастная категория:         7  -  11   лет</t>
  </si>
  <si>
    <t>Д Е Н Ь    1 - й</t>
  </si>
  <si>
    <t>Д Е Н Ь    5 - й</t>
  </si>
  <si>
    <t>№ сб.</t>
  </si>
  <si>
    <t>Д Е Н Ь    4  - й</t>
  </si>
  <si>
    <t>Д Е Н Ь    3  - й</t>
  </si>
  <si>
    <t>Д Е Н Ь    2 - й</t>
  </si>
  <si>
    <t>Д Е Н Ь    6 - й</t>
  </si>
  <si>
    <t>отклонение от нормы</t>
  </si>
  <si>
    <t>120 /30</t>
  </si>
  <si>
    <t>запеканка из творога с молоком сгущённым</t>
  </si>
  <si>
    <t>год. изд.</t>
  </si>
  <si>
    <t>Сб. р-р /</t>
  </si>
  <si>
    <t xml:space="preserve">  ТАБЛИЦА   ПОТРЕБНОСТИ  ВИТАМИНОВ  И  МИНЕРАЛЬНЫХ ВЕЩЕСТВ К 10- ТИДНЕВНОМУ  МЕНЮ</t>
  </si>
  <si>
    <t xml:space="preserve">  ПРИГОТОВЛЯЕМЫХ БЛЮД </t>
  </si>
  <si>
    <t xml:space="preserve">     З А В Т Р А К О В  -  О Б Е Д О В   - П О Л Д Н И К О В</t>
  </si>
  <si>
    <t>ДЛЯ  УЧАЩИХСЯ  В ОБЩЕОБРАЗОВАТЕЛЬНОМ УЧРЕЖДЕНИЕ</t>
  </si>
  <si>
    <t>Д Е Н Ь   7 - й</t>
  </si>
  <si>
    <t>Д Е Н Ь   8 - й</t>
  </si>
  <si>
    <t>Д Е Н Ь   9 - й</t>
  </si>
  <si>
    <t>Д Е Н Ь   10 - й</t>
  </si>
  <si>
    <t xml:space="preserve"> 1   -   2-я   неделя</t>
  </si>
  <si>
    <t>7- 11 л</t>
  </si>
  <si>
    <t>ТК</t>
  </si>
  <si>
    <t>масса соуса 30г.</t>
  </si>
  <si>
    <t>0,0485 шт.</t>
  </si>
  <si>
    <t>яйца шт/гр.</t>
  </si>
  <si>
    <t>0,025шт.</t>
  </si>
  <si>
    <t>масса соуса 15 гр.</t>
  </si>
  <si>
    <t xml:space="preserve">№ </t>
  </si>
  <si>
    <t>(консервированный)</t>
  </si>
  <si>
    <t>Горошек зелёный (консервированный)</t>
  </si>
  <si>
    <t>54-2з/22</t>
  </si>
  <si>
    <t>54-3з/22</t>
  </si>
  <si>
    <t>Икра морковная</t>
  </si>
  <si>
    <t>54-12з/22</t>
  </si>
  <si>
    <t>саха -песок</t>
  </si>
  <si>
    <t>кислота лимон</t>
  </si>
  <si>
    <t>капуста</t>
  </si>
  <si>
    <t>Икра свекольная</t>
  </si>
  <si>
    <t>Икра секольная</t>
  </si>
  <si>
    <t>54-20з/22</t>
  </si>
  <si>
    <t>54-15з/22</t>
  </si>
  <si>
    <t>сыр твёрдых сортов в нарезке</t>
  </si>
  <si>
    <t>54-1з/22</t>
  </si>
  <si>
    <t xml:space="preserve">сыр твёрдых </t>
  </si>
  <si>
    <t>сортов в нарезке</t>
  </si>
  <si>
    <t>сыр полутвёрдый</t>
  </si>
  <si>
    <t>54-2з/22г.</t>
  </si>
  <si>
    <t>54-2з /22г</t>
  </si>
  <si>
    <t>54-2гн/22</t>
  </si>
  <si>
    <t>Сборник рецептур блюд и типовых меню для организации питания детей</t>
  </si>
  <si>
    <t xml:space="preserve"> ФБУН "НИИ" Роспотребнадзора И.И.Новикова разработчик (протокол №3 от 19.05.2022 г.)</t>
  </si>
  <si>
    <t xml:space="preserve">образовательных организациях и организациях отдыха детей и их оздоровления   (от 7 до 18 лет) </t>
  </si>
  <si>
    <t>Чай без сахара</t>
  </si>
  <si>
    <t>чай без сахара</t>
  </si>
  <si>
    <t>Кисель из яблок</t>
  </si>
  <si>
    <t xml:space="preserve">Кисель из яблок </t>
  </si>
  <si>
    <t xml:space="preserve">   чай без сахара</t>
  </si>
  <si>
    <t>54-2ГН/22</t>
  </si>
  <si>
    <t>54-1хн/22</t>
  </si>
  <si>
    <t>135 / 15</t>
  </si>
  <si>
    <t>130 / 20</t>
  </si>
  <si>
    <t>75 / 15</t>
  </si>
  <si>
    <t>специи (зелень сушёная)</t>
  </si>
  <si>
    <t>специи зелень сушёная</t>
  </si>
  <si>
    <t>50 / 50</t>
  </si>
  <si>
    <t>горошек конс</t>
  </si>
  <si>
    <t>укроп</t>
  </si>
  <si>
    <t>54-2г/22</t>
  </si>
  <si>
    <t>Хлеб ржаной</t>
  </si>
  <si>
    <t>Сб. р-р</t>
  </si>
  <si>
    <t xml:space="preserve"> № /год.изд</t>
  </si>
  <si>
    <t>ТТК/54-3м/22</t>
  </si>
  <si>
    <t>ТТК/54-гн/22</t>
  </si>
  <si>
    <t>ТТК/54-34гн/22</t>
  </si>
  <si>
    <t>54-34гн/22</t>
  </si>
  <si>
    <t>54-гн/22</t>
  </si>
  <si>
    <t>54-3м/22</t>
  </si>
  <si>
    <t xml:space="preserve">норма </t>
  </si>
  <si>
    <t>СанПиН</t>
  </si>
  <si>
    <t>суточная</t>
  </si>
  <si>
    <t xml:space="preserve"> дней</t>
  </si>
  <si>
    <t>ТК  /  ТТК</t>
  </si>
  <si>
    <t>отклонение от нормы    (  +  / -  )    %</t>
  </si>
  <si>
    <t xml:space="preserve">Норма по СанПин    </t>
  </si>
  <si>
    <t>отклонение от нормы        %</t>
  </si>
  <si>
    <t>отклонение от нормы  %</t>
  </si>
  <si>
    <t>отклонение от нормы    %</t>
  </si>
  <si>
    <t>отклонение от нормы %</t>
  </si>
  <si>
    <t>отклонение от нормы   %</t>
  </si>
  <si>
    <t>10 дн.</t>
  </si>
  <si>
    <t>Бутерброд с сыром</t>
  </si>
  <si>
    <t>Котлета рыбная (минтай)</t>
  </si>
  <si>
    <t>0,0835шт.</t>
  </si>
  <si>
    <t>Котлета школьная</t>
  </si>
  <si>
    <t>347/21</t>
  </si>
  <si>
    <t>Единый сборник технологических нормативов, рецептур блюд и кулинарных изделий</t>
  </si>
  <si>
    <t xml:space="preserve"> / сост.А.Я.Перевалов.  Н.В.Тапешкина.-Изд-е 4-е доп.и испр..-Пермь, 2021.-410с.</t>
  </si>
  <si>
    <t>Ккал</t>
  </si>
  <si>
    <t xml:space="preserve">     10 - ТИДНЕВНОЕ  МЕНЮ  ПРИГОТОВЛЯЕМЫХ  БЛЮД ШКОЛЬНЫХ    З А В Т Р А К О В - О Б Е Д О В - П О Л Д Н И К О В</t>
  </si>
  <si>
    <t xml:space="preserve">   10 - ТИДНЕВНОЕ  МЕНЮ  ПРИГОТОВЛЯЕМЫХ  БЛЮД ШКОЛЬНЫХ    З А В Т Р А К О В - О Б Е Д О В - П О Л Д Н И К О В</t>
  </si>
  <si>
    <t xml:space="preserve">  Суточная потребность   по СанПиН  </t>
  </si>
  <si>
    <t xml:space="preserve">   2 - я неделя</t>
  </si>
  <si>
    <t xml:space="preserve">     ЗАВТРАК</t>
  </si>
  <si>
    <t xml:space="preserve">мясо </t>
  </si>
  <si>
    <t xml:space="preserve">         О Б Е Д </t>
  </si>
  <si>
    <t xml:space="preserve">Компановка сырья по </t>
  </si>
  <si>
    <r>
      <rPr>
        <sz val="11"/>
        <color rgb="FFC00000"/>
        <rFont val="Calibri"/>
        <family val="2"/>
        <charset val="204"/>
      </rPr>
      <t>НЕТТО</t>
    </r>
    <r>
      <rPr>
        <sz val="11"/>
        <color rgb="FF000000"/>
        <rFont val="Calibri"/>
        <family val="2"/>
        <charset val="204"/>
      </rPr>
      <t xml:space="preserve"> ( продукт после очистки)</t>
    </r>
  </si>
  <si>
    <r>
      <rPr>
        <b/>
        <sz val="10"/>
        <color rgb="FF000000"/>
        <rFont val="Calibri"/>
        <family val="2"/>
        <charset val="204"/>
      </rPr>
      <t>БРУТТО</t>
    </r>
    <r>
      <rPr>
        <sz val="10"/>
        <color rgb="FF000000"/>
        <rFont val="Calibri"/>
        <family val="2"/>
        <charset val="204"/>
      </rPr>
      <t xml:space="preserve"> ( продукт без очистки)</t>
    </r>
  </si>
  <si>
    <t>молоко сгущён</t>
  </si>
  <si>
    <t>итого молоко</t>
  </si>
  <si>
    <t xml:space="preserve">фрукты </t>
  </si>
  <si>
    <t xml:space="preserve">         ПОЛДНИК</t>
  </si>
  <si>
    <t>ЗАВТРАК - ОБЕД</t>
  </si>
  <si>
    <t>ОБЕД - ПОЛДНИК</t>
  </si>
  <si>
    <t xml:space="preserve">   ПОЛДНИК</t>
  </si>
  <si>
    <t>итого за день</t>
  </si>
  <si>
    <t>яйцо шт./ гр.</t>
  </si>
  <si>
    <t>яйцо шт./гр.</t>
  </si>
  <si>
    <t xml:space="preserve">10 - ТИДНЕВНОЕ  М Е Н Ю  </t>
  </si>
  <si>
    <t>Салат из квашеной капусты</t>
  </si>
  <si>
    <t>Сыр твёрдых сортов в нарезке ( полутвёрдый )</t>
  </si>
  <si>
    <t>вода для бульона</t>
  </si>
  <si>
    <t>Капуста тушёная</t>
  </si>
  <si>
    <t xml:space="preserve">и моркови  с </t>
  </si>
  <si>
    <t>Плоды свежие (яблоко)</t>
  </si>
  <si>
    <t xml:space="preserve">Плоды свежие  </t>
  </si>
  <si>
    <t>Плоды свежие ( яблоко )</t>
  </si>
  <si>
    <t>82 /21</t>
  </si>
  <si>
    <t>Плоды свежие (банан)</t>
  </si>
  <si>
    <t>82 / 21</t>
  </si>
  <si>
    <t>Плоды свежие  ( бананы )</t>
  </si>
  <si>
    <t>Плоды свежие  ( яблоко )</t>
  </si>
  <si>
    <t>Плоды свежие (апельсин)</t>
  </si>
  <si>
    <t>Плоды  свежие (апельсин)</t>
  </si>
  <si>
    <t>Плооды  свежие (бананы )</t>
  </si>
  <si>
    <t>Плоды  свежие ( яблоко )</t>
  </si>
  <si>
    <t>и витаминами</t>
  </si>
  <si>
    <t>502/21</t>
  </si>
  <si>
    <t>Какао с молоком и витаминами</t>
  </si>
  <si>
    <t>ТТК/502/21</t>
  </si>
  <si>
    <t>Какао с молоком и</t>
  </si>
  <si>
    <t>витаминами</t>
  </si>
  <si>
    <r>
      <t xml:space="preserve"> </t>
    </r>
    <r>
      <rPr>
        <b/>
        <sz val="8"/>
        <rFont val="Arial Cyr"/>
        <charset val="204"/>
      </rPr>
      <t xml:space="preserve"> З А В Т Р А К  О В    25 %     О  Б Е Д  О В   35 %    П О Л Д Н И К О В  10%   (всего  70 % )</t>
    </r>
  </si>
  <si>
    <t>Печенье</t>
  </si>
  <si>
    <t>Гуляш из говядины</t>
  </si>
  <si>
    <t>54-2м/22</t>
  </si>
  <si>
    <t>и свежей капустой со сметаной</t>
  </si>
  <si>
    <t>200/4</t>
  </si>
  <si>
    <t>Борщ с картофелем со св. капусты со сметаной</t>
  </si>
  <si>
    <t xml:space="preserve">Печенье </t>
  </si>
  <si>
    <t>Напиток из шиповника</t>
  </si>
  <si>
    <t>шиповник</t>
  </si>
  <si>
    <t>Напиток  из шиповника</t>
  </si>
  <si>
    <t>54-13хн/22</t>
  </si>
  <si>
    <t>Каша вязкая ( ячневая )</t>
  </si>
  <si>
    <t xml:space="preserve">Мясо тушёное </t>
  </si>
  <si>
    <t>Суп картофельный с рыбными фрикадельками</t>
  </si>
  <si>
    <t xml:space="preserve">фрикадельки </t>
  </si>
  <si>
    <t>54-21з/22г.</t>
  </si>
  <si>
    <t>Кукуруза сахарная</t>
  </si>
  <si>
    <t>106 /17</t>
  </si>
  <si>
    <t>Суп картофельный с</t>
  </si>
  <si>
    <t>рыбными фрикадельками</t>
  </si>
  <si>
    <t>286/21</t>
  </si>
  <si>
    <t xml:space="preserve">Сырник из творога </t>
  </si>
  <si>
    <t>запечённый</t>
  </si>
  <si>
    <t>379/17</t>
  </si>
  <si>
    <t>Кукуруза конс</t>
  </si>
  <si>
    <t>ванилин</t>
  </si>
  <si>
    <t>0,209 шт.</t>
  </si>
  <si>
    <t>107/17</t>
  </si>
  <si>
    <t>389/17</t>
  </si>
  <si>
    <t>493/22</t>
  </si>
  <si>
    <t>Бефстроганов</t>
  </si>
  <si>
    <t>говядина заморозка</t>
  </si>
  <si>
    <t>масса готового мяса 50 гр.</t>
  </si>
  <si>
    <t xml:space="preserve">вода </t>
  </si>
  <si>
    <t>масса готовых макарон 107,25гр.</t>
  </si>
  <si>
    <t>54-8з/22</t>
  </si>
  <si>
    <t>Салат из белокочанной</t>
  </si>
  <si>
    <t>капусты с морковью</t>
  </si>
  <si>
    <t xml:space="preserve"> Рыба запечённая</t>
  </si>
  <si>
    <t>444/22</t>
  </si>
  <si>
    <t>Капуста свежая</t>
  </si>
  <si>
    <t>647/22</t>
  </si>
  <si>
    <t>Картофель тушёный</t>
  </si>
  <si>
    <t>масса пассер моркови 24,6 г.</t>
  </si>
  <si>
    <t>масса пассер лука 9 г.</t>
  </si>
  <si>
    <t>горошек гонс</t>
  </si>
  <si>
    <t>СОУС: вода</t>
  </si>
  <si>
    <t>крупа пшено</t>
  </si>
  <si>
    <t>Суп с крупой (пшено)</t>
  </si>
  <si>
    <t>595/22</t>
  </si>
  <si>
    <t>Наггетсы</t>
  </si>
  <si>
    <t>бедро кур</t>
  </si>
  <si>
    <t>сухари панир</t>
  </si>
  <si>
    <t>яйцо  шт/гр.</t>
  </si>
  <si>
    <t>0,1125шт.</t>
  </si>
  <si>
    <t>493 /22</t>
  </si>
  <si>
    <t>Салат из белокачанной капусты с морковью</t>
  </si>
  <si>
    <t>Суп с  крупой  (пшено)</t>
  </si>
  <si>
    <t xml:space="preserve"> Рыба запечённая </t>
  </si>
  <si>
    <t>54-4гн/22</t>
  </si>
  <si>
    <t>Чай с молоком сахаром</t>
  </si>
  <si>
    <t>15/5 / 20</t>
  </si>
  <si>
    <t>15 / 5 /20</t>
  </si>
  <si>
    <t>3 / 17</t>
  </si>
  <si>
    <t>Чай с молоком и сахаром</t>
  </si>
  <si>
    <t>125/17</t>
  </si>
  <si>
    <t>Картофель отварной</t>
  </si>
  <si>
    <t>150 / 30</t>
  </si>
  <si>
    <t>330/17</t>
  </si>
  <si>
    <t>и соус сметанный</t>
  </si>
  <si>
    <t>Крупа пшено</t>
  </si>
  <si>
    <t>Каша вязкая ( пшёная )</t>
  </si>
  <si>
    <t>Сок фруктовый (персиковый)</t>
  </si>
  <si>
    <t>0,05 шт.</t>
  </si>
  <si>
    <t>СОУС; вода</t>
  </si>
  <si>
    <t>181/17</t>
  </si>
  <si>
    <t>Огурец свежий в нарезке</t>
  </si>
  <si>
    <t>82/17</t>
  </si>
  <si>
    <t>Помидор свежий в нарезку</t>
  </si>
  <si>
    <t>265/17</t>
  </si>
  <si>
    <t>349/17</t>
  </si>
  <si>
    <t>ТТК/111/17</t>
  </si>
  <si>
    <t>ТТК/212/17</t>
  </si>
  <si>
    <t>ТТК/379/17</t>
  </si>
  <si>
    <t>Плоды свежие (яблоко )</t>
  </si>
  <si>
    <t>386/17</t>
  </si>
  <si>
    <t>193/17</t>
  </si>
  <si>
    <t>239/17</t>
  </si>
  <si>
    <t>Картофельное пюре /</t>
  </si>
  <si>
    <t xml:space="preserve"> / 17</t>
  </si>
  <si>
    <t>/ Овощи припущенные (капуста)</t>
  </si>
  <si>
    <t>ТТК/ 99 /17</t>
  </si>
  <si>
    <t>256/17</t>
  </si>
  <si>
    <t>303/17</t>
  </si>
  <si>
    <t>223/17</t>
  </si>
  <si>
    <t>14 /17</t>
  </si>
  <si>
    <t>Плоды  свежие (яблоко )</t>
  </si>
  <si>
    <t>ТТК/102/17</t>
  </si>
  <si>
    <t>258/17</t>
  </si>
  <si>
    <t>Сыр твёрдых сортов в нарезке</t>
  </si>
  <si>
    <t>224/17</t>
  </si>
  <si>
    <t>47/17</t>
  </si>
  <si>
    <t>ТТК/269/17</t>
  </si>
  <si>
    <t>142/17</t>
  </si>
  <si>
    <t>чай с лимоном и сахаром</t>
  </si>
  <si>
    <t>54-3гн/22г.</t>
  </si>
  <si>
    <t xml:space="preserve">Рассольник </t>
  </si>
  <si>
    <t>ленинградский</t>
  </si>
  <si>
    <t>ТТК/96/17</t>
  </si>
  <si>
    <t>143/17</t>
  </si>
  <si>
    <t>ТТК/268/17</t>
  </si>
  <si>
    <t>206/17</t>
  </si>
  <si>
    <t>205/17</t>
  </si>
  <si>
    <t xml:space="preserve">Макароны отварные </t>
  </si>
  <si>
    <t>ТТК/115/17</t>
  </si>
  <si>
    <t>Картофель пюре /</t>
  </si>
  <si>
    <t>235/17</t>
  </si>
  <si>
    <t>128/17</t>
  </si>
  <si>
    <t>139/17</t>
  </si>
  <si>
    <t xml:space="preserve">Картофельное пюре </t>
  </si>
  <si>
    <t>ТТК/ 83 /17</t>
  </si>
  <si>
    <t xml:space="preserve"> Плов с говядиной</t>
  </si>
  <si>
    <t>54-3гн/22</t>
  </si>
  <si>
    <t>Чай с лимоном и сахаром</t>
  </si>
  <si>
    <t>150/17</t>
  </si>
  <si>
    <t>182/17</t>
  </si>
  <si>
    <t>294/17</t>
  </si>
  <si>
    <t>ТТК/114/17</t>
  </si>
  <si>
    <t>259/17</t>
  </si>
  <si>
    <t>Картофель отварной /</t>
  </si>
  <si>
    <t>сок яблочный</t>
  </si>
  <si>
    <t>ТТК/352/17</t>
  </si>
  <si>
    <t>кабачёк</t>
  </si>
  <si>
    <t>кабачёк св.</t>
  </si>
  <si>
    <t>2,1195 шт.</t>
  </si>
  <si>
    <t xml:space="preserve">капуста         </t>
  </si>
  <si>
    <t>ТТК/181/17</t>
  </si>
  <si>
    <t>Огурец  свежий в нарезке</t>
  </si>
  <si>
    <t>ТТК/82/17</t>
  </si>
  <si>
    <t>Пищевые вещества  ( г )</t>
  </si>
  <si>
    <t>Эн.</t>
  </si>
  <si>
    <t>Цен-ть</t>
  </si>
  <si>
    <t>ТТК/376/17</t>
  </si>
  <si>
    <t>ТТК/349/17</t>
  </si>
  <si>
    <t>193 /17</t>
  </si>
  <si>
    <t>2 -й день</t>
  </si>
  <si>
    <t>/ Овощи припущенные (Капуста)</t>
  </si>
  <si>
    <t>136/17</t>
  </si>
  <si>
    <t>ТТК /352/17</t>
  </si>
  <si>
    <t>ТТК /99/17</t>
  </si>
  <si>
    <t>256 /17</t>
  </si>
  <si>
    <t>303 /17</t>
  </si>
  <si>
    <t>234/17</t>
  </si>
  <si>
    <t>отклонение от нормы              (  +  / -  )    %</t>
  </si>
  <si>
    <t>223 /17</t>
  </si>
  <si>
    <t>14/17</t>
  </si>
  <si>
    <t>224 /17</t>
  </si>
  <si>
    <t xml:space="preserve">запеканка из творога и моркови с </t>
  </si>
  <si>
    <t>с молоком сгущённым</t>
  </si>
  <si>
    <t>ТТК/269 /17</t>
  </si>
  <si>
    <t>ТТК/142/17</t>
  </si>
  <si>
    <t>ТТК /379/17</t>
  </si>
  <si>
    <t>54-3з/22г.</t>
  </si>
  <si>
    <t>ТТК /212/17</t>
  </si>
  <si>
    <t>ТТК /96/17</t>
  </si>
  <si>
    <t>205 /17</t>
  </si>
  <si>
    <t>СБОРНИК  ТЕХНИЧЕСКИХ  НОРМАТИВОВ РЕКОМЕНДОВАНО НИИ питания РАМН изд.  "МОСКВА" ДЕЛИТ  ПРИНТ 2017 г.</t>
  </si>
  <si>
    <t xml:space="preserve">Картофель пюре / Капуста </t>
  </si>
  <si>
    <t>Каша вязкая ( пшённая )</t>
  </si>
  <si>
    <t>389 / 17</t>
  </si>
  <si>
    <t>ТТК/165/17</t>
  </si>
  <si>
    <t>88/17</t>
  </si>
  <si>
    <t>ТТК/88/17</t>
  </si>
  <si>
    <t>2 - я неделя</t>
  </si>
  <si>
    <t>Эн.цен.</t>
  </si>
  <si>
    <t xml:space="preserve">                                             З А В Т Р А К О В - О Б Е Д О В - П О Л Д Н И К О В</t>
  </si>
  <si>
    <t xml:space="preserve">                                                     10 - ТИДНЕВНОЕ  МЕНЮ  ПРИГОТОВЛЯЕМЫХ  БЛЮД ШКОЛЬНЫХ    </t>
  </si>
  <si>
    <t xml:space="preserve">                                           Россия Краснодарский край </t>
  </si>
  <si>
    <t>1 - я - 2 -я неделя</t>
  </si>
  <si>
    <t xml:space="preserve">   Директор ООО  "Глобус"</t>
  </si>
  <si>
    <t>Л.П.Браташенко</t>
  </si>
  <si>
    <t>О С Е Н Ь    2023- ___ г.г.</t>
  </si>
  <si>
    <t>2024-___г.г.</t>
  </si>
  <si>
    <t>2024 г.</t>
  </si>
  <si>
    <t>О С Е Н Ь    2024 - ___ г.г.</t>
  </si>
</sst>
</file>

<file path=xl/styles.xml><?xml version="1.0" encoding="utf-8"?>
<styleSheet xmlns="http://schemas.openxmlformats.org/spreadsheetml/2006/main">
  <numFmts count="8">
    <numFmt numFmtId="164" formatCode="#,##0.00_р_."/>
    <numFmt numFmtId="165" formatCode="0.0"/>
    <numFmt numFmtId="166" formatCode="0.000"/>
    <numFmt numFmtId="167" formatCode="0.0000"/>
    <numFmt numFmtId="168" formatCode="0.00000"/>
    <numFmt numFmtId="169" formatCode="0.000000"/>
    <numFmt numFmtId="170" formatCode="#,##0.0_р_."/>
    <numFmt numFmtId="171" formatCode="0E+00"/>
  </numFmts>
  <fonts count="150"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12"/>
      <color rgb="FF000000"/>
      <name val="Calibri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1"/>
    </font>
    <font>
      <b/>
      <sz val="8"/>
      <name val="Arial Cyr"/>
      <family val="2"/>
      <charset val="204"/>
    </font>
    <font>
      <sz val="12"/>
      <name val="Arial Cyr"/>
      <family val="2"/>
      <charset val="204"/>
    </font>
    <font>
      <b/>
      <sz val="11"/>
      <name val="Arial Cyr"/>
      <family val="2"/>
      <charset val="1"/>
    </font>
    <font>
      <b/>
      <sz val="16"/>
      <color rgb="FF000000"/>
      <name val="Calibri"/>
      <family val="2"/>
      <charset val="204"/>
    </font>
    <font>
      <sz val="7"/>
      <name val="Arial Cyr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rgb="FF000000"/>
      <name val="Calibri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00206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000000"/>
      <name val="Calibri"/>
      <family val="2"/>
      <charset val="204"/>
    </font>
    <font>
      <b/>
      <sz val="12"/>
      <name val="Arial Cyr"/>
      <family val="2"/>
      <charset val="1"/>
    </font>
    <font>
      <sz val="11"/>
      <color rgb="FFFF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C00000"/>
      <name val="Arial Cyr"/>
      <family val="2"/>
      <charset val="204"/>
    </font>
    <font>
      <b/>
      <sz val="11"/>
      <color rgb="FFC00000"/>
      <name val="Arial Cyr"/>
      <family val="2"/>
      <charset val="204"/>
    </font>
    <font>
      <b/>
      <sz val="8"/>
      <color rgb="FFC00000"/>
      <name val="Arial Cyr"/>
      <family val="2"/>
      <charset val="204"/>
    </font>
    <font>
      <b/>
      <sz val="11"/>
      <color rgb="FFC00000"/>
      <name val="Calibri"/>
      <family val="2"/>
      <charset val="204"/>
    </font>
    <font>
      <sz val="10"/>
      <color rgb="FFC00000"/>
      <name val="Arial Cyr"/>
      <family val="2"/>
      <charset val="204"/>
    </font>
    <font>
      <b/>
      <sz val="9"/>
      <color rgb="FF990066"/>
      <name val="Arial Cyr"/>
      <family val="2"/>
      <charset val="204"/>
    </font>
    <font>
      <b/>
      <sz val="12"/>
      <name val="Arial Cyr"/>
      <family val="2"/>
      <charset val="204"/>
    </font>
    <font>
      <sz val="9"/>
      <color rgb="FF000000"/>
      <name val="Calibri"/>
      <family val="2"/>
      <charset val="204"/>
    </font>
    <font>
      <b/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 Cyr"/>
      <family val="2"/>
      <charset val="204"/>
    </font>
    <font>
      <b/>
      <sz val="11"/>
      <color rgb="FFFF0000"/>
      <name val="Calibri"/>
      <family val="2"/>
      <charset val="204"/>
    </font>
    <font>
      <sz val="8"/>
      <name val="Cambria"/>
      <family val="1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6"/>
      <name val="Cambria"/>
      <family val="1"/>
      <charset val="204"/>
    </font>
    <font>
      <b/>
      <sz val="9"/>
      <color rgb="FF000000"/>
      <name val="Calibri"/>
      <family val="2"/>
      <charset val="204"/>
    </font>
    <font>
      <sz val="8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sz val="8"/>
      <name val="Calibri"/>
      <family val="2"/>
      <charset val="204"/>
    </font>
    <font>
      <sz val="10"/>
      <color rgb="FF000000"/>
      <name val="Calibri"/>
      <family val="2"/>
      <charset val="204"/>
    </font>
    <font>
      <sz val="6"/>
      <name val="Arial Cyr"/>
      <family val="2"/>
      <charset val="204"/>
    </font>
    <font>
      <sz val="7"/>
      <name val="Cambria"/>
      <family val="1"/>
      <charset val="204"/>
    </font>
    <font>
      <b/>
      <sz val="12"/>
      <color rgb="FF000000"/>
      <name val="Calibri"/>
      <family val="2"/>
      <charset val="204"/>
    </font>
    <font>
      <sz val="9"/>
      <name val="Cambria"/>
      <family val="1"/>
      <charset val="204"/>
    </font>
    <font>
      <b/>
      <sz val="8"/>
      <color rgb="FFFF0000"/>
      <name val="Times New Roman"/>
      <family val="1"/>
      <charset val="204"/>
    </font>
    <font>
      <b/>
      <sz val="9"/>
      <name val="Arial Cyr"/>
      <charset val="204"/>
    </font>
    <font>
      <sz val="11"/>
      <color rgb="FF000000"/>
      <name val="Calibri"/>
      <family val="2"/>
      <charset val="204"/>
    </font>
    <font>
      <sz val="11"/>
      <color theme="5" tint="-0.499984740745262"/>
      <name val="Calibri"/>
      <family val="2"/>
      <charset val="204"/>
    </font>
    <font>
      <sz val="9"/>
      <color theme="5" tint="-0.499984740745262"/>
      <name val="Calibri"/>
      <family val="2"/>
      <charset val="204"/>
    </font>
    <font>
      <sz val="9"/>
      <name val="Calibri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8"/>
      <color theme="1"/>
      <name val="Arial Cyr"/>
      <family val="2"/>
      <charset val="204"/>
    </font>
    <font>
      <sz val="7"/>
      <name val="Arial Cyr"/>
      <charset val="204"/>
    </font>
    <font>
      <sz val="7"/>
      <name val="Calibri"/>
      <family val="2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8"/>
      <color rgb="FFC00000"/>
      <name val="Cambria"/>
      <family val="1"/>
      <charset val="204"/>
    </font>
    <font>
      <b/>
      <sz val="8"/>
      <color rgb="FFC00000"/>
      <name val="Calibri"/>
      <family val="2"/>
      <charset val="204"/>
    </font>
    <font>
      <b/>
      <sz val="9"/>
      <color rgb="FFC00000"/>
      <name val="Arial Cyr"/>
      <family val="2"/>
      <charset val="204"/>
    </font>
    <font>
      <b/>
      <sz val="9"/>
      <color rgb="FFC00000"/>
      <name val="Calibri"/>
      <family val="2"/>
      <charset val="204"/>
    </font>
    <font>
      <b/>
      <sz val="9"/>
      <color rgb="FFC00000"/>
      <name val="Cambria"/>
      <family val="1"/>
      <charset val="204"/>
    </font>
    <font>
      <b/>
      <sz val="8"/>
      <color rgb="FFC00000"/>
      <name val="Arial Cyr"/>
      <charset val="204"/>
    </font>
    <font>
      <b/>
      <sz val="7"/>
      <color rgb="FFC00000"/>
      <name val="Arial Cyr"/>
      <charset val="204"/>
    </font>
    <font>
      <b/>
      <sz val="7"/>
      <color rgb="FFC00000"/>
      <name val="Arial Cyr"/>
      <family val="2"/>
      <charset val="204"/>
    </font>
    <font>
      <b/>
      <sz val="7"/>
      <color rgb="FFC00000"/>
      <name val="Cambria"/>
      <family val="1"/>
      <charset val="204"/>
    </font>
    <font>
      <sz val="11"/>
      <name val="Calibri"/>
      <family val="2"/>
      <charset val="204"/>
    </font>
    <font>
      <b/>
      <sz val="9"/>
      <name val="Times New Roman"/>
      <family val="1"/>
      <charset val="204"/>
    </font>
    <font>
      <sz val="12"/>
      <color rgb="FFFF0000"/>
      <name val="Arial Cyr"/>
      <charset val="204"/>
    </font>
    <font>
      <sz val="7"/>
      <color rgb="FFC00000"/>
      <name val="Times New Roman"/>
      <family val="1"/>
      <charset val="204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  <font>
      <sz val="7"/>
      <color theme="1"/>
      <name val="Arial Cyr"/>
      <family val="2"/>
      <charset val="204"/>
    </font>
    <font>
      <b/>
      <sz val="7"/>
      <color rgb="FF002060"/>
      <name val="Times New Roman"/>
      <family val="1"/>
      <charset val="204"/>
    </font>
    <font>
      <sz val="9"/>
      <color rgb="FFC00000"/>
      <name val="Calibri"/>
      <family val="2"/>
      <charset val="204"/>
    </font>
    <font>
      <sz val="7"/>
      <color rgb="FF0000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2"/>
      <color rgb="FFC00000"/>
      <name val="Arial Cyr"/>
      <family val="2"/>
      <charset val="204"/>
    </font>
    <font>
      <sz val="7"/>
      <color theme="1"/>
      <name val="Calibri"/>
      <family val="2"/>
      <charset val="204"/>
    </font>
    <font>
      <b/>
      <sz val="7"/>
      <name val="Times New Roman"/>
      <family val="1"/>
      <charset val="204"/>
    </font>
    <font>
      <b/>
      <sz val="10"/>
      <color theme="1"/>
      <name val="Arial Cyr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8"/>
      <color rgb="FFC00000"/>
      <name val="Calibri"/>
      <family val="2"/>
      <charset val="204"/>
    </font>
    <font>
      <b/>
      <sz val="12"/>
      <name val="Calibri"/>
      <family val="2"/>
      <charset val="204"/>
    </font>
    <font>
      <i/>
      <sz val="7"/>
      <name val="Arial Cyr"/>
      <family val="2"/>
      <charset val="204"/>
    </font>
    <font>
      <i/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1"/>
      <name val="Calibri"/>
      <family val="2"/>
      <charset val="204"/>
    </font>
    <font>
      <sz val="6"/>
      <name val="Arial Cyr"/>
      <charset val="204"/>
    </font>
    <font>
      <b/>
      <sz val="12"/>
      <color rgb="FF002060"/>
      <name val="Calibri"/>
      <family val="2"/>
      <charset val="204"/>
    </font>
    <font>
      <b/>
      <sz val="7"/>
      <name val="Arial Cyr"/>
      <charset val="204"/>
    </font>
    <font>
      <sz val="11"/>
      <color rgb="FFC00000"/>
      <name val="Calibri"/>
      <family val="2"/>
      <charset val="204"/>
    </font>
    <font>
      <b/>
      <sz val="10"/>
      <color rgb="FFC00000"/>
      <name val="Arial Cyr"/>
      <family val="2"/>
      <charset val="204"/>
    </font>
    <font>
      <sz val="10"/>
      <name val="Cambria"/>
      <family val="1"/>
      <charset val="204"/>
    </font>
    <font>
      <sz val="8"/>
      <color theme="1"/>
      <name val="Calibri"/>
      <family val="2"/>
      <charset val="204"/>
    </font>
    <font>
      <b/>
      <sz val="7"/>
      <color rgb="FF000000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0"/>
      <name val="Calibri"/>
      <family val="2"/>
      <charset val="204"/>
    </font>
    <font>
      <i/>
      <sz val="8"/>
      <color rgb="FF000000"/>
      <name val="Calibri"/>
      <family val="2"/>
      <charset val="204"/>
    </font>
    <font>
      <sz val="6"/>
      <color rgb="FF000000"/>
      <name val="Calibri"/>
      <family val="2"/>
      <charset val="204"/>
    </font>
    <font>
      <b/>
      <sz val="6"/>
      <name val="Arial Cyr"/>
      <family val="2"/>
      <charset val="204"/>
    </font>
    <font>
      <b/>
      <sz val="7"/>
      <color rgb="FF002060"/>
      <name val="Calibri"/>
      <family val="2"/>
      <charset val="204"/>
    </font>
    <font>
      <b/>
      <sz val="11"/>
      <color rgb="FF002060"/>
      <name val="Times New Roman"/>
      <family val="1"/>
      <charset val="204"/>
    </font>
    <font>
      <sz val="9"/>
      <color rgb="FFFF0000"/>
      <name val="Calibri"/>
      <family val="2"/>
      <charset val="204"/>
    </font>
    <font>
      <sz val="10"/>
      <color rgb="FFC00000"/>
      <name val="Calibri"/>
      <family val="2"/>
      <charset val="204"/>
    </font>
    <font>
      <b/>
      <i/>
      <sz val="8"/>
      <color rgb="FF000000"/>
      <name val="Calibri"/>
      <family val="2"/>
      <charset val="204"/>
    </font>
    <font>
      <sz val="5"/>
      <name val="Arial Cyr"/>
      <family val="2"/>
      <charset val="204"/>
    </font>
    <font>
      <b/>
      <sz val="10"/>
      <color rgb="FF002060"/>
      <name val="Calibri"/>
      <family val="2"/>
      <charset val="204"/>
    </font>
    <font>
      <sz val="5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rgb="FFC00000"/>
      <name val="Arial Cyr"/>
      <charset val="204"/>
    </font>
    <font>
      <b/>
      <sz val="10"/>
      <color rgb="FFC00000"/>
      <name val="Calibri"/>
      <family val="2"/>
      <charset val="204"/>
    </font>
    <font>
      <b/>
      <sz val="8"/>
      <name val="Calibri"/>
      <family val="2"/>
      <charset val="204"/>
    </font>
    <font>
      <b/>
      <sz val="8"/>
      <color theme="1"/>
      <name val="Calibri"/>
      <family val="2"/>
      <charset val="204"/>
    </font>
    <font>
      <b/>
      <sz val="8"/>
      <color theme="1"/>
      <name val="Arial Cyr"/>
      <family val="2"/>
      <charset val="204"/>
    </font>
    <font>
      <b/>
      <sz val="9"/>
      <color theme="1"/>
      <name val="Calibri"/>
      <family val="2"/>
      <charset val="204"/>
    </font>
    <font>
      <b/>
      <sz val="9"/>
      <color theme="1"/>
      <name val="Arial Cyr"/>
      <family val="2"/>
      <charset val="204"/>
    </font>
    <font>
      <b/>
      <sz val="10"/>
      <color theme="1"/>
      <name val="Calibri"/>
      <family val="2"/>
      <charset val="204"/>
    </font>
    <font>
      <b/>
      <sz val="9"/>
      <color theme="1"/>
      <name val="Arial Cyr"/>
      <charset val="204"/>
    </font>
    <font>
      <b/>
      <sz val="9"/>
      <name val="Calibri"/>
      <family val="2"/>
      <charset val="204"/>
    </font>
    <font>
      <b/>
      <i/>
      <sz val="7"/>
      <color rgb="FF000000"/>
      <name val="Calibri"/>
      <family val="2"/>
      <charset val="204"/>
    </font>
    <font>
      <b/>
      <i/>
      <sz val="6"/>
      <name val="Arial Cyr"/>
      <charset val="204"/>
    </font>
    <font>
      <sz val="9"/>
      <color theme="1"/>
      <name val="Calibri"/>
      <family val="2"/>
      <scheme val="minor"/>
    </font>
    <font>
      <sz val="8"/>
      <color theme="1"/>
      <name val="Arial Cyr"/>
      <charset val="204"/>
    </font>
    <font>
      <sz val="7.5"/>
      <name val="Arial Cyr"/>
      <family val="2"/>
      <charset val="204"/>
    </font>
    <font>
      <b/>
      <sz val="7"/>
      <color rgb="FF002060"/>
      <name val="Arial Cyr"/>
      <family val="2"/>
      <charset val="204"/>
    </font>
    <font>
      <b/>
      <sz val="7"/>
      <name val="Calibri"/>
      <family val="2"/>
      <charset val="204"/>
    </font>
    <font>
      <b/>
      <sz val="7.5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7.5"/>
      <color rgb="FF000000"/>
      <name val="Calibri"/>
      <family val="2"/>
      <charset val="204"/>
    </font>
    <font>
      <sz val="11"/>
      <color rgb="FF002060"/>
      <name val="Calibri"/>
      <family val="2"/>
      <charset val="204"/>
    </font>
    <font>
      <b/>
      <sz val="8"/>
      <color rgb="FF002060"/>
      <name val="Arial Cyr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F2DCDB"/>
        <bgColor rgb="FFFDEADA"/>
      </patternFill>
    </fill>
    <fill>
      <patternFill patternType="solid">
        <fgColor rgb="FFFFFF00"/>
        <bgColor rgb="FFFFD966"/>
      </patternFill>
    </fill>
    <fill>
      <patternFill patternType="solid">
        <fgColor rgb="FF92D050"/>
        <bgColor rgb="FFC3D69B"/>
      </patternFill>
    </fill>
    <fill>
      <patternFill patternType="solid">
        <fgColor rgb="FFC3D69B"/>
        <bgColor rgb="FFBDD7EE"/>
      </patternFill>
    </fill>
    <fill>
      <patternFill patternType="solid">
        <fgColor rgb="FFE6B9B8"/>
        <bgColor rgb="FFFAC090"/>
      </patternFill>
    </fill>
    <fill>
      <patternFill patternType="solid">
        <fgColor rgb="FFFDEADA"/>
        <bgColor rgb="FFEBF1DE"/>
      </patternFill>
    </fill>
    <fill>
      <patternFill patternType="solid">
        <fgColor rgb="FFFAC090"/>
        <bgColor rgb="FFE6B9B8"/>
      </patternFill>
    </fill>
    <fill>
      <patternFill patternType="solid">
        <fgColor rgb="FFFFC000"/>
        <bgColor rgb="FFFF99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BDD7EE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rgb="FFFDEADA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60" fillId="0" borderId="0" applyFont="0" applyFill="0" applyBorder="0" applyAlignment="0" applyProtection="0"/>
  </cellStyleXfs>
  <cellXfs count="288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1" xfId="0" applyBorder="1"/>
    <xf numFmtId="0" fontId="5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9" fillId="0" borderId="0" xfId="0" applyFont="1" applyBorder="1"/>
    <xf numFmtId="0" fontId="10" fillId="0" borderId="0" xfId="0" applyFont="1" applyBorder="1"/>
    <xf numFmtId="0" fontId="2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8" fillId="0" borderId="0" xfId="0" applyFont="1" applyBorder="1"/>
    <xf numFmtId="0" fontId="11" fillId="0" borderId="0" xfId="0" applyFont="1"/>
    <xf numFmtId="0" fontId="11" fillId="0" borderId="0" xfId="0" applyFont="1" applyBorder="1"/>
    <xf numFmtId="0" fontId="12" fillId="0" borderId="0" xfId="0" applyFont="1" applyBorder="1"/>
    <xf numFmtId="0" fontId="7" fillId="0" borderId="0" xfId="0" applyFont="1" applyBorder="1" applyAlignment="1">
      <alignment horizontal="center"/>
    </xf>
    <xf numFmtId="0" fontId="13" fillId="0" borderId="0" xfId="0" applyFont="1" applyAlignment="1">
      <alignment horizontal="left"/>
    </xf>
    <xf numFmtId="9" fontId="7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0" fillId="0" borderId="10" xfId="0" applyBorder="1"/>
    <xf numFmtId="164" fontId="14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14" fillId="0" borderId="0" xfId="0" applyFont="1" applyBorder="1" applyAlignment="1">
      <alignment horizontal="left"/>
    </xf>
    <xf numFmtId="164" fontId="14" fillId="0" borderId="0" xfId="0" applyNumberFormat="1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23" fillId="0" borderId="0" xfId="0" applyFont="1" applyBorder="1"/>
    <xf numFmtId="0" fontId="0" fillId="0" borderId="0" xfId="0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Border="1" applyAlignment="1">
      <alignment horizontal="center"/>
    </xf>
    <xf numFmtId="0" fontId="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33" xfId="0" applyBorder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0" fillId="0" borderId="19" xfId="0" applyBorder="1"/>
    <xf numFmtId="49" fontId="14" fillId="0" borderId="0" xfId="0" applyNumberFormat="1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5" xfId="0" applyBorder="1"/>
    <xf numFmtId="0" fontId="35" fillId="0" borderId="3" xfId="0" applyFont="1" applyBorder="1" applyAlignment="1">
      <alignment horizontal="left"/>
    </xf>
    <xf numFmtId="0" fontId="0" fillId="0" borderId="26" xfId="0" applyBorder="1"/>
    <xf numFmtId="0" fontId="22" fillId="0" borderId="0" xfId="0" applyFont="1"/>
    <xf numFmtId="0" fontId="33" fillId="0" borderId="0" xfId="0" applyFont="1"/>
    <xf numFmtId="0" fontId="17" fillId="0" borderId="0" xfId="0" applyFont="1"/>
    <xf numFmtId="0" fontId="4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0" fillId="0" borderId="3" xfId="0" applyBorder="1"/>
    <xf numFmtId="0" fontId="7" fillId="0" borderId="27" xfId="0" applyFont="1" applyBorder="1"/>
    <xf numFmtId="0" fontId="7" fillId="0" borderId="27" xfId="0" applyFont="1" applyBorder="1" applyAlignment="1">
      <alignment horizontal="center"/>
    </xf>
    <xf numFmtId="0" fontId="0" fillId="0" borderId="28" xfId="0" applyBorder="1"/>
    <xf numFmtId="0" fontId="7" fillId="0" borderId="1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14" xfId="0" applyBorder="1"/>
    <xf numFmtId="2" fontId="42" fillId="0" borderId="20" xfId="0" applyNumberFormat="1" applyFont="1" applyBorder="1" applyAlignment="1">
      <alignment horizontal="center"/>
    </xf>
    <xf numFmtId="1" fontId="42" fillId="0" borderId="22" xfId="0" applyNumberFormat="1" applyFont="1" applyBorder="1" applyAlignment="1">
      <alignment horizontal="center"/>
    </xf>
    <xf numFmtId="165" fontId="42" fillId="0" borderId="20" xfId="0" applyNumberFormat="1" applyFont="1" applyBorder="1" applyAlignment="1">
      <alignment horizontal="center"/>
    </xf>
    <xf numFmtId="2" fontId="42" fillId="0" borderId="22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/>
    <xf numFmtId="0" fontId="2" fillId="0" borderId="0" xfId="0" applyFont="1"/>
    <xf numFmtId="0" fontId="0" fillId="5" borderId="0" xfId="0" applyFont="1" applyFill="1" applyBorder="1"/>
    <xf numFmtId="0" fontId="2" fillId="3" borderId="22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9" fontId="0" fillId="0" borderId="0" xfId="0" applyNumberFormat="1"/>
    <xf numFmtId="0" fontId="22" fillId="3" borderId="22" xfId="0" applyFont="1" applyFill="1" applyBorder="1"/>
    <xf numFmtId="0" fontId="2" fillId="0" borderId="18" xfId="0" applyFont="1" applyBorder="1"/>
    <xf numFmtId="0" fontId="2" fillId="0" borderId="18" xfId="0" applyFont="1" applyBorder="1" applyAlignment="1">
      <alignment horizontal="left"/>
    </xf>
    <xf numFmtId="0" fontId="22" fillId="7" borderId="22" xfId="0" applyFont="1" applyFill="1" applyBorder="1"/>
    <xf numFmtId="0" fontId="7" fillId="0" borderId="38" xfId="0" applyFont="1" applyBorder="1"/>
    <xf numFmtId="0" fontId="22" fillId="8" borderId="22" xfId="0" applyFont="1" applyFill="1" applyBorder="1"/>
    <xf numFmtId="0" fontId="7" fillId="9" borderId="0" xfId="0" applyFont="1" applyFill="1" applyBorder="1"/>
    <xf numFmtId="0" fontId="22" fillId="9" borderId="22" xfId="0" applyFont="1" applyFill="1" applyBorder="1"/>
    <xf numFmtId="0" fontId="47" fillId="0" borderId="0" xfId="0" applyFont="1" applyBorder="1"/>
    <xf numFmtId="0" fontId="0" fillId="0" borderId="18" xfId="0" applyBorder="1"/>
    <xf numFmtId="0" fontId="2" fillId="4" borderId="21" xfId="0" applyFont="1" applyFill="1" applyBorder="1"/>
    <xf numFmtId="0" fontId="0" fillId="4" borderId="22" xfId="0" applyFill="1" applyBorder="1"/>
    <xf numFmtId="0" fontId="7" fillId="5" borderId="0" xfId="0" applyFont="1" applyFill="1" applyBorder="1"/>
    <xf numFmtId="0" fontId="0" fillId="0" borderId="27" xfId="0" applyBorder="1"/>
    <xf numFmtId="1" fontId="0" fillId="4" borderId="22" xfId="0" applyNumberFormat="1" applyFill="1" applyBorder="1"/>
    <xf numFmtId="0" fontId="44" fillId="0" borderId="0" xfId="0" applyFont="1" applyBorder="1"/>
    <xf numFmtId="0" fontId="50" fillId="0" borderId="0" xfId="0" applyFont="1" applyBorder="1"/>
    <xf numFmtId="2" fontId="0" fillId="4" borderId="22" xfId="0" applyNumberFormat="1" applyFill="1" applyBorder="1"/>
    <xf numFmtId="0" fontId="51" fillId="0" borderId="0" xfId="0" applyFont="1" applyBorder="1"/>
    <xf numFmtId="0" fontId="46" fillId="0" borderId="0" xfId="0" applyFont="1" applyBorder="1"/>
    <xf numFmtId="165" fontId="17" fillId="0" borderId="0" xfId="0" applyNumberFormat="1" applyFont="1" applyBorder="1"/>
    <xf numFmtId="0" fontId="22" fillId="0" borderId="26" xfId="0" applyFont="1" applyBorder="1"/>
    <xf numFmtId="0" fontId="47" fillId="0" borderId="42" xfId="0" applyFont="1" applyBorder="1"/>
    <xf numFmtId="0" fontId="0" fillId="0" borderId="2" xfId="0" applyBorder="1"/>
    <xf numFmtId="0" fontId="2" fillId="0" borderId="23" xfId="0" applyFont="1" applyBorder="1"/>
    <xf numFmtId="0" fontId="47" fillId="0" borderId="2" xfId="0" applyFont="1" applyBorder="1"/>
    <xf numFmtId="0" fontId="47" fillId="0" borderId="27" xfId="0" applyFont="1" applyBorder="1"/>
    <xf numFmtId="0" fontId="46" fillId="0" borderId="10" xfId="0" applyFont="1" applyBorder="1"/>
    <xf numFmtId="0" fontId="53" fillId="0" borderId="0" xfId="0" applyFont="1" applyBorder="1"/>
    <xf numFmtId="0" fontId="17" fillId="0" borderId="0" xfId="0" applyFont="1" applyBorder="1"/>
    <xf numFmtId="0" fontId="2" fillId="0" borderId="10" xfId="0" applyFont="1" applyBorder="1"/>
    <xf numFmtId="1" fontId="7" fillId="0" borderId="0" xfId="0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0" fillId="0" borderId="0" xfId="0" applyFill="1"/>
    <xf numFmtId="2" fontId="10" fillId="0" borderId="24" xfId="0" applyNumberFormat="1" applyFont="1" applyBorder="1" applyAlignment="1">
      <alignment horizontal="center"/>
    </xf>
    <xf numFmtId="0" fontId="44" fillId="0" borderId="0" xfId="0" applyFont="1" applyBorder="1" applyAlignment="1">
      <alignment horizontal="left"/>
    </xf>
    <xf numFmtId="2" fontId="2" fillId="0" borderId="13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6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28" xfId="0" applyFill="1" applyBorder="1"/>
    <xf numFmtId="0" fontId="0" fillId="0" borderId="26" xfId="0" applyFill="1" applyBorder="1"/>
    <xf numFmtId="0" fontId="22" fillId="0" borderId="0" xfId="0" applyFont="1" applyFill="1" applyBorder="1"/>
    <xf numFmtId="0" fontId="22" fillId="0" borderId="0" xfId="0" applyFont="1" applyFill="1" applyBorder="1" applyAlignment="1">
      <alignment horizontal="left"/>
    </xf>
    <xf numFmtId="0" fontId="0" fillId="0" borderId="0" xfId="0" applyFill="1" applyBorder="1"/>
    <xf numFmtId="0" fontId="44" fillId="0" borderId="0" xfId="0" applyFont="1" applyFill="1" applyBorder="1"/>
    <xf numFmtId="0" fontId="44" fillId="0" borderId="0" xfId="0" applyFont="1" applyFill="1" applyBorder="1" applyAlignment="1">
      <alignment horizontal="left"/>
    </xf>
    <xf numFmtId="165" fontId="14" fillId="0" borderId="0" xfId="0" applyNumberFormat="1" applyFont="1" applyFill="1" applyBorder="1" applyAlignment="1">
      <alignment horizontal="left"/>
    </xf>
    <xf numFmtId="0" fontId="57" fillId="0" borderId="0" xfId="0" applyFont="1" applyFill="1" applyBorder="1" applyAlignment="1">
      <alignment horizontal="left"/>
    </xf>
    <xf numFmtId="0" fontId="33" fillId="0" borderId="0" xfId="0" applyFont="1" applyFill="1" applyBorder="1"/>
    <xf numFmtId="0" fontId="0" fillId="0" borderId="33" xfId="0" applyFill="1" applyBorder="1"/>
    <xf numFmtId="0" fontId="0" fillId="0" borderId="3" xfId="0" applyFill="1" applyBorder="1"/>
    <xf numFmtId="0" fontId="3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/>
    <xf numFmtId="164" fontId="14" fillId="0" borderId="0" xfId="0" applyNumberFormat="1" applyFont="1" applyFill="1" applyBorder="1" applyAlignment="1">
      <alignment horizontal="left"/>
    </xf>
    <xf numFmtId="0" fontId="23" fillId="0" borderId="0" xfId="0" applyFont="1" applyFill="1" applyBorder="1"/>
    <xf numFmtId="0" fontId="0" fillId="0" borderId="0" xfId="0" applyFill="1" applyBorder="1" applyAlignment="1">
      <alignment horizontal="left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/>
    <xf numFmtId="0" fontId="5" fillId="0" borderId="15" xfId="0" applyFont="1" applyFill="1" applyBorder="1"/>
    <xf numFmtId="0" fontId="0" fillId="0" borderId="16" xfId="0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7" fillId="0" borderId="0" xfId="0" applyFont="1" applyFill="1" applyBorder="1"/>
    <xf numFmtId="0" fontId="10" fillId="0" borderId="0" xfId="0" applyFont="1" applyFill="1" applyBorder="1"/>
    <xf numFmtId="1" fontId="2" fillId="0" borderId="13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7" fillId="0" borderId="46" xfId="0" applyFont="1" applyBorder="1"/>
    <xf numFmtId="0" fontId="2" fillId="0" borderId="24" xfId="0" applyFont="1" applyFill="1" applyBorder="1" applyAlignment="1">
      <alignment horizontal="left"/>
    </xf>
    <xf numFmtId="0" fontId="2" fillId="0" borderId="23" xfId="0" applyFont="1" applyFill="1" applyBorder="1"/>
    <xf numFmtId="0" fontId="2" fillId="0" borderId="24" xfId="0" applyFont="1" applyBorder="1" applyAlignment="1">
      <alignment horizontal="left"/>
    </xf>
    <xf numFmtId="0" fontId="74" fillId="0" borderId="0" xfId="0" applyFont="1" applyFill="1" applyBorder="1" applyAlignment="1">
      <alignment horizontal="left"/>
    </xf>
    <xf numFmtId="0" fontId="57" fillId="6" borderId="45" xfId="0" applyFont="1" applyFill="1" applyBorder="1"/>
    <xf numFmtId="0" fontId="33" fillId="6" borderId="45" xfId="0" applyFont="1" applyFill="1" applyBorder="1"/>
    <xf numFmtId="0" fontId="22" fillId="0" borderId="23" xfId="0" applyFont="1" applyFill="1" applyBorder="1"/>
    <xf numFmtId="2" fontId="7" fillId="6" borderId="45" xfId="0" applyNumberFormat="1" applyFont="1" applyFill="1" applyBorder="1"/>
    <xf numFmtId="0" fontId="22" fillId="0" borderId="24" xfId="0" applyFont="1" applyBorder="1" applyAlignment="1">
      <alignment horizontal="left"/>
    </xf>
    <xf numFmtId="0" fontId="67" fillId="0" borderId="0" xfId="0" applyFont="1"/>
    <xf numFmtId="0" fontId="28" fillId="0" borderId="2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2" fillId="0" borderId="24" xfId="0" applyFont="1" applyFill="1" applyBorder="1" applyAlignment="1">
      <alignment horizontal="left"/>
    </xf>
    <xf numFmtId="0" fontId="28" fillId="0" borderId="25" xfId="0" applyFont="1" applyBorder="1" applyAlignment="1">
      <alignment horizontal="left"/>
    </xf>
    <xf numFmtId="0" fontId="74" fillId="0" borderId="25" xfId="0" applyFont="1" applyFill="1" applyBorder="1" applyAlignment="1">
      <alignment horizontal="left"/>
    </xf>
    <xf numFmtId="0" fontId="76" fillId="0" borderId="19" xfId="0" applyFont="1" applyBorder="1"/>
    <xf numFmtId="165" fontId="0" fillId="0" borderId="0" xfId="0" applyNumberFormat="1" applyFill="1" applyBorder="1"/>
    <xf numFmtId="0" fontId="76" fillId="0" borderId="33" xfId="0" applyFont="1" applyBorder="1"/>
    <xf numFmtId="0" fontId="76" fillId="0" borderId="0" xfId="0" applyFont="1" applyBorder="1"/>
    <xf numFmtId="0" fontId="74" fillId="0" borderId="25" xfId="0" applyFont="1" applyBorder="1" applyAlignment="1">
      <alignment horizontal="left"/>
    </xf>
    <xf numFmtId="0" fontId="78" fillId="0" borderId="0" xfId="0" applyFont="1" applyFill="1" applyBorder="1" applyAlignment="1">
      <alignment horizontal="left"/>
    </xf>
    <xf numFmtId="0" fontId="75" fillId="0" borderId="0" xfId="0" applyFont="1" applyFill="1" applyBorder="1" applyAlignment="1">
      <alignment horizontal="left"/>
    </xf>
    <xf numFmtId="0" fontId="33" fillId="0" borderId="16" xfId="0" applyFont="1" applyFill="1" applyBorder="1"/>
    <xf numFmtId="0" fontId="5" fillId="0" borderId="0" xfId="0" applyFont="1" applyFill="1" applyBorder="1"/>
    <xf numFmtId="0" fontId="76" fillId="0" borderId="0" xfId="0" applyFont="1" applyFill="1" applyBorder="1" applyAlignment="1">
      <alignment horizontal="left"/>
    </xf>
    <xf numFmtId="0" fontId="73" fillId="0" borderId="0" xfId="0" applyFont="1" applyFill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74" fillId="0" borderId="0" xfId="0" applyFont="1" applyBorder="1" applyAlignment="1">
      <alignment horizontal="left"/>
    </xf>
    <xf numFmtId="0" fontId="45" fillId="0" borderId="0" xfId="0" applyFont="1" applyFill="1" applyBorder="1"/>
    <xf numFmtId="0" fontId="74" fillId="0" borderId="7" xfId="0" applyFont="1" applyBorder="1" applyAlignment="1">
      <alignment horizontal="left"/>
    </xf>
    <xf numFmtId="2" fontId="34" fillId="0" borderId="2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30" fillId="0" borderId="0" xfId="0" applyNumberFormat="1" applyFont="1"/>
    <xf numFmtId="164" fontId="14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2" fillId="0" borderId="0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46" fillId="0" borderId="0" xfId="0" applyFont="1" applyBorder="1" applyAlignment="1">
      <alignment horizontal="left"/>
    </xf>
    <xf numFmtId="0" fontId="47" fillId="0" borderId="42" xfId="0" applyFont="1" applyFill="1" applyBorder="1"/>
    <xf numFmtId="0" fontId="76" fillId="0" borderId="33" xfId="0" applyFont="1" applyFill="1" applyBorder="1"/>
    <xf numFmtId="0" fontId="47" fillId="0" borderId="27" xfId="0" applyFont="1" applyFill="1" applyBorder="1"/>
    <xf numFmtId="0" fontId="76" fillId="0" borderId="28" xfId="0" applyFont="1" applyFill="1" applyBorder="1"/>
    <xf numFmtId="0" fontId="49" fillId="0" borderId="0" xfId="0" applyFont="1" applyFill="1" applyBorder="1" applyAlignment="1"/>
    <xf numFmtId="0" fontId="14" fillId="0" borderId="54" xfId="0" applyFont="1" applyFill="1" applyBorder="1" applyAlignment="1">
      <alignment horizontal="left"/>
    </xf>
    <xf numFmtId="2" fontId="2" fillId="0" borderId="49" xfId="0" applyNumberFormat="1" applyFont="1" applyBorder="1" applyAlignment="1">
      <alignment horizontal="center"/>
    </xf>
    <xf numFmtId="2" fontId="2" fillId="0" borderId="51" xfId="0" applyNumberFormat="1" applyFont="1" applyBorder="1" applyAlignment="1">
      <alignment horizontal="center"/>
    </xf>
    <xf numFmtId="0" fontId="59" fillId="0" borderId="58" xfId="0" applyFont="1" applyBorder="1" applyAlignment="1">
      <alignment horizontal="center"/>
    </xf>
    <xf numFmtId="0" fontId="59" fillId="0" borderId="11" xfId="0" applyFont="1" applyBorder="1" applyAlignment="1">
      <alignment horizontal="center"/>
    </xf>
    <xf numFmtId="0" fontId="2" fillId="0" borderId="59" xfId="0" applyFont="1" applyFill="1" applyBorder="1"/>
    <xf numFmtId="0" fontId="46" fillId="0" borderId="3" xfId="0" applyFont="1" applyBorder="1" applyAlignment="1">
      <alignment horizontal="center"/>
    </xf>
    <xf numFmtId="0" fontId="46" fillId="0" borderId="4" xfId="0" applyFont="1" applyBorder="1" applyAlignment="1">
      <alignment horizontal="center"/>
    </xf>
    <xf numFmtId="0" fontId="0" fillId="0" borderId="55" xfId="0" applyBorder="1"/>
    <xf numFmtId="0" fontId="2" fillId="0" borderId="55" xfId="0" applyFont="1" applyFill="1" applyBorder="1" applyAlignment="1">
      <alignment horizontal="center"/>
    </xf>
    <xf numFmtId="0" fontId="2" fillId="0" borderId="58" xfId="0" applyFont="1" applyFill="1" applyBorder="1"/>
    <xf numFmtId="0" fontId="0" fillId="0" borderId="57" xfId="0" applyBorder="1"/>
    <xf numFmtId="0" fontId="46" fillId="0" borderId="0" xfId="0" applyFont="1" applyBorder="1" applyAlignment="1">
      <alignment horizontal="center"/>
    </xf>
    <xf numFmtId="0" fontId="25" fillId="0" borderId="0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left"/>
    </xf>
    <xf numFmtId="0" fontId="46" fillId="0" borderId="0" xfId="0" applyFont="1" applyFill="1" applyBorder="1" applyAlignment="1">
      <alignment horizontal="center"/>
    </xf>
    <xf numFmtId="166" fontId="86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 vertical="center"/>
    </xf>
    <xf numFmtId="166" fontId="0" fillId="0" borderId="0" xfId="0" applyNumberFormat="1" applyFill="1" applyBorder="1"/>
    <xf numFmtId="0" fontId="33" fillId="0" borderId="24" xfId="0" applyFont="1" applyBorder="1" applyAlignment="1">
      <alignment horizontal="left"/>
    </xf>
    <xf numFmtId="0" fontId="33" fillId="6" borderId="22" xfId="0" applyFont="1" applyFill="1" applyBorder="1"/>
    <xf numFmtId="0" fontId="53" fillId="0" borderId="3" xfId="0" applyFont="1" applyBorder="1"/>
    <xf numFmtId="0" fontId="7" fillId="5" borderId="45" xfId="0" applyFont="1" applyFill="1" applyBorder="1"/>
    <xf numFmtId="0" fontId="8" fillId="0" borderId="0" xfId="0" applyFont="1" applyFill="1" applyBorder="1"/>
    <xf numFmtId="2" fontId="72" fillId="0" borderId="49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52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0" fillId="0" borderId="38" xfId="0" applyBorder="1"/>
    <xf numFmtId="0" fontId="2" fillId="0" borderId="63" xfId="0" applyFont="1" applyFill="1" applyBorder="1"/>
    <xf numFmtId="0" fontId="22" fillId="0" borderId="63" xfId="0" applyFont="1" applyBorder="1"/>
    <xf numFmtId="0" fontId="22" fillId="0" borderId="63" xfId="0" applyFont="1" applyFill="1" applyBorder="1"/>
    <xf numFmtId="0" fontId="22" fillId="0" borderId="64" xfId="0" applyFont="1" applyBorder="1"/>
    <xf numFmtId="0" fontId="44" fillId="0" borderId="63" xfId="0" applyFont="1" applyFill="1" applyBorder="1"/>
    <xf numFmtId="0" fontId="2" fillId="0" borderId="65" xfId="0" applyFont="1" applyBorder="1"/>
    <xf numFmtId="0" fontId="59" fillId="0" borderId="24" xfId="0" applyFont="1" applyBorder="1" applyAlignment="1">
      <alignment horizontal="center"/>
    </xf>
    <xf numFmtId="0" fontId="14" fillId="0" borderId="68" xfId="0" applyFont="1" applyFill="1" applyBorder="1" applyAlignment="1">
      <alignment horizontal="left"/>
    </xf>
    <xf numFmtId="0" fontId="2" fillId="0" borderId="70" xfId="0" applyFont="1" applyFill="1" applyBorder="1"/>
    <xf numFmtId="0" fontId="28" fillId="0" borderId="73" xfId="0" applyFont="1" applyFill="1" applyBorder="1" applyAlignment="1">
      <alignment horizontal="left"/>
    </xf>
    <xf numFmtId="0" fontId="28" fillId="0" borderId="73" xfId="0" applyFont="1" applyBorder="1" applyAlignment="1">
      <alignment horizontal="left"/>
    </xf>
    <xf numFmtId="0" fontId="53" fillId="0" borderId="0" xfId="0" applyFont="1" applyFill="1" applyBorder="1"/>
    <xf numFmtId="2" fontId="0" fillId="0" borderId="0" xfId="0" applyNumberFormat="1" applyFill="1" applyBorder="1" applyAlignment="1">
      <alignment horizontal="left"/>
    </xf>
    <xf numFmtId="0" fontId="2" fillId="0" borderId="64" xfId="0" applyFont="1" applyFill="1" applyBorder="1"/>
    <xf numFmtId="0" fontId="52" fillId="0" borderId="0" xfId="0" applyFont="1" applyFill="1" applyBorder="1"/>
    <xf numFmtId="0" fontId="82" fillId="0" borderId="0" xfId="0" applyFont="1" applyFill="1" applyBorder="1"/>
    <xf numFmtId="0" fontId="47" fillId="0" borderId="0" xfId="0" applyFont="1" applyFill="1" applyBorder="1"/>
    <xf numFmtId="0" fontId="76" fillId="0" borderId="0" xfId="0" applyFont="1" applyFill="1" applyBorder="1"/>
    <xf numFmtId="0" fontId="77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46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65" fillId="0" borderId="0" xfId="0" applyFont="1" applyFill="1" applyBorder="1"/>
    <xf numFmtId="0" fontId="64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2" fontId="22" fillId="0" borderId="0" xfId="0" applyNumberFormat="1" applyFont="1" applyFill="1" applyBorder="1" applyAlignment="1">
      <alignment horizontal="left"/>
    </xf>
    <xf numFmtId="2" fontId="74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7" fillId="0" borderId="0" xfId="0" applyFont="1" applyFill="1" applyBorder="1"/>
    <xf numFmtId="2" fontId="0" fillId="0" borderId="0" xfId="0" applyNumberFormat="1" applyFill="1" applyBorder="1"/>
    <xf numFmtId="2" fontId="2" fillId="0" borderId="0" xfId="0" applyNumberFormat="1" applyFont="1" applyFill="1" applyBorder="1"/>
    <xf numFmtId="1" fontId="0" fillId="0" borderId="0" xfId="0" applyNumberFormat="1" applyFill="1" applyBorder="1"/>
    <xf numFmtId="0" fontId="22" fillId="0" borderId="0" xfId="0" applyFont="1" applyFill="1" applyBorder="1" applyAlignment="1"/>
    <xf numFmtId="0" fontId="47" fillId="0" borderId="0" xfId="0" applyFont="1" applyFill="1" applyBorder="1" applyAlignment="1">
      <alignment horizontal="left"/>
    </xf>
    <xf numFmtId="0" fontId="49" fillId="0" borderId="0" xfId="0" applyFont="1" applyFill="1" applyBorder="1"/>
    <xf numFmtId="0" fontId="63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left"/>
    </xf>
    <xf numFmtId="0" fontId="0" fillId="4" borderId="73" xfId="0" applyFill="1" applyBorder="1"/>
    <xf numFmtId="2" fontId="0" fillId="4" borderId="73" xfId="0" applyNumberFormat="1" applyFill="1" applyBorder="1"/>
    <xf numFmtId="0" fontId="0" fillId="0" borderId="73" xfId="0" applyBorder="1"/>
    <xf numFmtId="167" fontId="14" fillId="0" borderId="0" xfId="0" applyNumberFormat="1" applyFont="1" applyFill="1" applyBorder="1" applyAlignment="1">
      <alignment horizontal="left"/>
    </xf>
    <xf numFmtId="0" fontId="0" fillId="3" borderId="73" xfId="0" applyFill="1" applyBorder="1"/>
    <xf numFmtId="0" fontId="0" fillId="8" borderId="73" xfId="0" applyFill="1" applyBorder="1"/>
    <xf numFmtId="165" fontId="22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4" fillId="0" borderId="63" xfId="0" applyFont="1" applyBorder="1" applyAlignment="1">
      <alignment horizontal="center"/>
    </xf>
    <xf numFmtId="0" fontId="53" fillId="0" borderId="0" xfId="0" applyFont="1" applyFill="1" applyBorder="1" applyAlignment="1">
      <alignment horizontal="left"/>
    </xf>
    <xf numFmtId="1" fontId="35" fillId="0" borderId="63" xfId="0" applyNumberFormat="1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166" fontId="14" fillId="0" borderId="0" xfId="0" applyNumberFormat="1" applyFont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0" fillId="0" borderId="77" xfId="0" applyBorder="1"/>
    <xf numFmtId="0" fontId="0" fillId="0" borderId="77" xfId="0" applyBorder="1" applyAlignment="1">
      <alignment horizontal="center"/>
    </xf>
    <xf numFmtId="0" fontId="0" fillId="0" borderId="19" xfId="0" applyFill="1" applyBorder="1"/>
    <xf numFmtId="0" fontId="0" fillId="0" borderId="10" xfId="0" applyFill="1" applyBorder="1"/>
    <xf numFmtId="0" fontId="47" fillId="0" borderId="43" xfId="0" applyFont="1" applyFill="1" applyBorder="1"/>
    <xf numFmtId="0" fontId="76" fillId="0" borderId="17" xfId="0" applyFont="1" applyFill="1" applyBorder="1"/>
    <xf numFmtId="0" fontId="44" fillId="0" borderId="24" xfId="0" applyFont="1" applyFill="1" applyBorder="1" applyAlignment="1">
      <alignment horizontal="left"/>
    </xf>
    <xf numFmtId="0" fontId="2" fillId="0" borderId="77" xfId="0" applyFont="1" applyFill="1" applyBorder="1" applyAlignment="1">
      <alignment horizontal="left"/>
    </xf>
    <xf numFmtId="0" fontId="44" fillId="0" borderId="77" xfId="0" applyFont="1" applyFill="1" applyBorder="1" applyAlignment="1">
      <alignment horizontal="left"/>
    </xf>
    <xf numFmtId="0" fontId="22" fillId="0" borderId="77" xfId="0" applyFont="1" applyFill="1" applyBorder="1" applyAlignment="1">
      <alignment horizontal="left"/>
    </xf>
    <xf numFmtId="0" fontId="28" fillId="0" borderId="79" xfId="0" applyFont="1" applyFill="1" applyBorder="1" applyAlignment="1">
      <alignment horizontal="left"/>
    </xf>
    <xf numFmtId="0" fontId="73" fillId="0" borderId="79" xfId="0" applyFont="1" applyFill="1" applyBorder="1" applyAlignment="1">
      <alignment horizontal="left"/>
    </xf>
    <xf numFmtId="0" fontId="74" fillId="0" borderId="79" xfId="0" applyFont="1" applyFill="1" applyBorder="1" applyAlignment="1">
      <alignment horizontal="left"/>
    </xf>
    <xf numFmtId="0" fontId="0" fillId="0" borderId="83" xfId="0" applyBorder="1"/>
    <xf numFmtId="0" fontId="7" fillId="0" borderId="77" xfId="0" applyFont="1" applyBorder="1"/>
    <xf numFmtId="0" fontId="2" fillId="0" borderId="71" xfId="0" applyFont="1" applyFill="1" applyBorder="1" applyAlignment="1">
      <alignment horizontal="center"/>
    </xf>
    <xf numFmtId="0" fontId="2" fillId="0" borderId="77" xfId="0" applyFont="1" applyBorder="1"/>
    <xf numFmtId="0" fontId="17" fillId="0" borderId="77" xfId="0" applyFont="1" applyBorder="1" applyAlignment="1">
      <alignment horizontal="center"/>
    </xf>
    <xf numFmtId="0" fontId="0" fillId="0" borderId="18" xfId="0" applyFill="1" applyBorder="1"/>
    <xf numFmtId="2" fontId="34" fillId="0" borderId="24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horizontal="center"/>
    </xf>
    <xf numFmtId="0" fontId="14" fillId="0" borderId="54" xfId="0" applyFont="1" applyBorder="1" applyAlignment="1">
      <alignment horizontal="left"/>
    </xf>
    <xf numFmtId="0" fontId="17" fillId="0" borderId="68" xfId="0" applyFont="1" applyBorder="1"/>
    <xf numFmtId="0" fontId="14" fillId="0" borderId="68" xfId="0" applyFont="1" applyBorder="1" applyAlignment="1">
      <alignment horizontal="left"/>
    </xf>
    <xf numFmtId="0" fontId="2" fillId="0" borderId="77" xfId="0" applyFont="1" applyBorder="1" applyAlignment="1">
      <alignment horizontal="left"/>
    </xf>
    <xf numFmtId="0" fontId="78" fillId="0" borderId="79" xfId="0" applyFont="1" applyBorder="1" applyAlignment="1">
      <alignment horizontal="left"/>
    </xf>
    <xf numFmtId="0" fontId="2" fillId="0" borderId="63" xfId="0" applyFont="1" applyBorder="1"/>
    <xf numFmtId="0" fontId="2" fillId="0" borderId="80" xfId="0" applyFont="1" applyBorder="1"/>
    <xf numFmtId="0" fontId="2" fillId="0" borderId="80" xfId="0" applyFont="1" applyFill="1" applyBorder="1"/>
    <xf numFmtId="0" fontId="2" fillId="0" borderId="81" xfId="0" applyFont="1" applyFill="1" applyBorder="1" applyAlignment="1">
      <alignment horizontal="left"/>
    </xf>
    <xf numFmtId="0" fontId="28" fillId="0" borderId="79" xfId="0" applyFont="1" applyBorder="1" applyAlignment="1">
      <alignment horizontal="left"/>
    </xf>
    <xf numFmtId="0" fontId="14" fillId="0" borderId="81" xfId="0" applyFont="1" applyBorder="1" applyAlignment="1">
      <alignment horizontal="left"/>
    </xf>
    <xf numFmtId="0" fontId="28" fillId="0" borderId="82" xfId="0" applyFont="1" applyBorder="1" applyAlignment="1">
      <alignment horizontal="left"/>
    </xf>
    <xf numFmtId="0" fontId="2" fillId="0" borderId="70" xfId="0" applyFont="1" applyBorder="1"/>
    <xf numFmtId="0" fontId="33" fillId="0" borderId="77" xfId="0" applyFont="1" applyBorder="1" applyAlignment="1">
      <alignment horizontal="left"/>
    </xf>
    <xf numFmtId="0" fontId="76" fillId="0" borderId="79" xfId="0" applyFont="1" applyBorder="1" applyAlignment="1">
      <alignment horizontal="left"/>
    </xf>
    <xf numFmtId="0" fontId="74" fillId="0" borderId="79" xfId="0" applyFont="1" applyBorder="1" applyAlignment="1">
      <alignment horizontal="left"/>
    </xf>
    <xf numFmtId="0" fontId="2" fillId="0" borderId="77" xfId="0" applyFont="1" applyFill="1" applyBorder="1"/>
    <xf numFmtId="0" fontId="28" fillId="0" borderId="66" xfId="0" applyFont="1" applyBorder="1" applyAlignment="1">
      <alignment horizontal="left"/>
    </xf>
    <xf numFmtId="0" fontId="2" fillId="0" borderId="5" xfId="0" applyFont="1" applyBorder="1"/>
    <xf numFmtId="0" fontId="0" fillId="0" borderId="18" xfId="0" applyFont="1" applyBorder="1" applyAlignme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5" fillId="0" borderId="18" xfId="0" applyFont="1" applyBorder="1"/>
    <xf numFmtId="0" fontId="49" fillId="0" borderId="15" xfId="0" applyFont="1" applyBorder="1"/>
    <xf numFmtId="0" fontId="76" fillId="0" borderId="25" xfId="0" applyFont="1" applyBorder="1" applyAlignment="1">
      <alignment horizontal="left"/>
    </xf>
    <xf numFmtId="164" fontId="14" fillId="0" borderId="68" xfId="0" applyNumberFormat="1" applyFont="1" applyBorder="1" applyAlignment="1">
      <alignment horizontal="left"/>
    </xf>
    <xf numFmtId="0" fontId="2" fillId="0" borderId="81" xfId="0" applyFont="1" applyBorder="1" applyAlignment="1">
      <alignment horizontal="left"/>
    </xf>
    <xf numFmtId="0" fontId="28" fillId="0" borderId="75" xfId="0" applyFont="1" applyBorder="1" applyAlignment="1">
      <alignment horizontal="left"/>
    </xf>
    <xf numFmtId="0" fontId="44" fillId="0" borderId="77" xfId="0" applyFont="1" applyBorder="1" applyAlignment="1">
      <alignment horizontal="left"/>
    </xf>
    <xf numFmtId="0" fontId="73" fillId="0" borderId="79" xfId="0" applyFont="1" applyBorder="1" applyAlignment="1">
      <alignment horizontal="left"/>
    </xf>
    <xf numFmtId="0" fontId="44" fillId="0" borderId="63" xfId="0" applyFont="1" applyBorder="1"/>
    <xf numFmtId="0" fontId="14" fillId="0" borderId="77" xfId="0" applyFont="1" applyBorder="1" applyAlignment="1">
      <alignment horizontal="left"/>
    </xf>
    <xf numFmtId="0" fontId="57" fillId="0" borderId="77" xfId="0" applyFont="1" applyBorder="1" applyAlignment="1">
      <alignment horizontal="left"/>
    </xf>
    <xf numFmtId="0" fontId="74" fillId="0" borderId="73" xfId="0" applyFont="1" applyBorder="1" applyAlignment="1">
      <alignment horizontal="left"/>
    </xf>
    <xf numFmtId="0" fontId="22" fillId="0" borderId="77" xfId="0" applyFont="1" applyBorder="1" applyAlignment="1">
      <alignment horizontal="left"/>
    </xf>
    <xf numFmtId="0" fontId="2" fillId="0" borderId="65" xfId="0" applyFont="1" applyBorder="1" applyAlignment="1">
      <alignment horizontal="left"/>
    </xf>
    <xf numFmtId="0" fontId="22" fillId="0" borderId="16" xfId="0" applyFont="1" applyBorder="1"/>
    <xf numFmtId="2" fontId="22" fillId="0" borderId="24" xfId="0" applyNumberFormat="1" applyFont="1" applyBorder="1" applyAlignment="1">
      <alignment horizontal="left"/>
    </xf>
    <xf numFmtId="0" fontId="49" fillId="0" borderId="16" xfId="0" applyFont="1" applyBorder="1"/>
    <xf numFmtId="0" fontId="44" fillId="0" borderId="24" xfId="0" applyFont="1" applyBorder="1" applyAlignment="1">
      <alignment horizontal="left"/>
    </xf>
    <xf numFmtId="0" fontId="2" fillId="0" borderId="64" xfId="0" applyFont="1" applyBorder="1"/>
    <xf numFmtId="0" fontId="29" fillId="0" borderId="0" xfId="0" applyFont="1" applyFill="1" applyBorder="1"/>
    <xf numFmtId="0" fontId="28" fillId="0" borderId="82" xfId="0" applyFont="1" applyFill="1" applyBorder="1" applyAlignment="1">
      <alignment horizontal="left"/>
    </xf>
    <xf numFmtId="0" fontId="2" fillId="0" borderId="81" xfId="0" applyFont="1" applyBorder="1"/>
    <xf numFmtId="0" fontId="2" fillId="0" borderId="71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22" fillId="0" borderId="71" xfId="0" applyFont="1" applyFill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2" fillId="0" borderId="71" xfId="0" applyFont="1" applyBorder="1" applyAlignment="1">
      <alignment horizontal="center"/>
    </xf>
    <xf numFmtId="0" fontId="2" fillId="0" borderId="78" xfId="0" applyFont="1" applyFill="1" applyBorder="1" applyAlignment="1">
      <alignment horizontal="center"/>
    </xf>
    <xf numFmtId="0" fontId="33" fillId="0" borderId="77" xfId="0" applyFont="1" applyFill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74" fillId="0" borderId="66" xfId="0" applyFont="1" applyBorder="1" applyAlignment="1">
      <alignment horizontal="left"/>
    </xf>
    <xf numFmtId="0" fontId="33" fillId="0" borderId="33" xfId="0" applyFont="1" applyFill="1" applyBorder="1"/>
    <xf numFmtId="0" fontId="76" fillId="0" borderId="16" xfId="0" applyFont="1" applyBorder="1"/>
    <xf numFmtId="0" fontId="78" fillId="0" borderId="82" xfId="0" applyFont="1" applyBorder="1" applyAlignment="1">
      <alignment horizontal="left"/>
    </xf>
    <xf numFmtId="0" fontId="42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2" fontId="28" fillId="0" borderId="0" xfId="0" applyNumberFormat="1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63" fillId="0" borderId="0" xfId="0" applyFont="1" applyFill="1" applyBorder="1"/>
    <xf numFmtId="0" fontId="22" fillId="0" borderId="80" xfId="0" applyFont="1" applyBorder="1"/>
    <xf numFmtId="0" fontId="22" fillId="0" borderId="81" xfId="0" applyFont="1" applyBorder="1" applyAlignment="1">
      <alignment horizontal="left"/>
    </xf>
    <xf numFmtId="0" fontId="44" fillId="0" borderId="77" xfId="0" applyFont="1" applyBorder="1"/>
    <xf numFmtId="0" fontId="44" fillId="0" borderId="70" xfId="0" applyFont="1" applyBorder="1"/>
    <xf numFmtId="0" fontId="49" fillId="0" borderId="18" xfId="0" applyFont="1" applyBorder="1"/>
    <xf numFmtId="0" fontId="73" fillId="0" borderId="73" xfId="0" applyFont="1" applyBorder="1" applyAlignment="1">
      <alignment horizontal="left"/>
    </xf>
    <xf numFmtId="0" fontId="28" fillId="0" borderId="77" xfId="0" applyFont="1" applyBorder="1" applyAlignment="1">
      <alignment horizontal="left"/>
    </xf>
    <xf numFmtId="0" fontId="46" fillId="0" borderId="16" xfId="0" applyFont="1" applyBorder="1"/>
    <xf numFmtId="0" fontId="49" fillId="0" borderId="42" xfId="0" applyFont="1" applyBorder="1"/>
    <xf numFmtId="0" fontId="79" fillId="0" borderId="0" xfId="0" applyFont="1" applyFill="1" applyBorder="1" applyAlignment="1">
      <alignment horizontal="left"/>
    </xf>
    <xf numFmtId="0" fontId="2" fillId="0" borderId="81" xfId="0" applyFont="1" applyFill="1" applyBorder="1"/>
    <xf numFmtId="0" fontId="2" fillId="0" borderId="3" xfId="0" applyFont="1" applyBorder="1" applyAlignment="1">
      <alignment horizontal="right"/>
    </xf>
    <xf numFmtId="0" fontId="49" fillId="0" borderId="27" xfId="0" applyFont="1" applyBorder="1"/>
    <xf numFmtId="0" fontId="76" fillId="0" borderId="28" xfId="0" applyFont="1" applyBorder="1"/>
    <xf numFmtId="0" fontId="49" fillId="0" borderId="26" xfId="0" applyFont="1" applyBorder="1"/>
    <xf numFmtId="0" fontId="5" fillId="0" borderId="15" xfId="0" applyFont="1" applyBorder="1"/>
    <xf numFmtId="0" fontId="46" fillId="0" borderId="15" xfId="0" applyFont="1" applyBorder="1"/>
    <xf numFmtId="0" fontId="74" fillId="0" borderId="82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center"/>
    </xf>
    <xf numFmtId="0" fontId="0" fillId="0" borderId="78" xfId="0" applyBorder="1"/>
    <xf numFmtId="0" fontId="59" fillId="0" borderId="42" xfId="0" applyFont="1" applyFill="1" applyBorder="1"/>
    <xf numFmtId="2" fontId="72" fillId="0" borderId="77" xfId="0" applyNumberFormat="1" applyFont="1" applyBorder="1" applyAlignment="1">
      <alignment horizontal="left"/>
    </xf>
    <xf numFmtId="0" fontId="2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left"/>
    </xf>
    <xf numFmtId="0" fontId="33" fillId="0" borderId="77" xfId="0" applyFont="1" applyBorder="1"/>
    <xf numFmtId="0" fontId="14" fillId="0" borderId="68" xfId="0" applyFont="1" applyBorder="1" applyAlignment="1">
      <alignment horizontal="center"/>
    </xf>
    <xf numFmtId="0" fontId="49" fillId="0" borderId="2" xfId="0" applyFont="1" applyBorder="1"/>
    <xf numFmtId="0" fontId="22" fillId="0" borderId="70" xfId="0" applyFont="1" applyBorder="1"/>
    <xf numFmtId="0" fontId="0" fillId="0" borderId="56" xfId="0" applyBorder="1"/>
    <xf numFmtId="0" fontId="69" fillId="0" borderId="54" xfId="0" applyFont="1" applyBorder="1" applyAlignment="1">
      <alignment horizontal="left"/>
    </xf>
    <xf numFmtId="0" fontId="4" fillId="0" borderId="0" xfId="0" applyFont="1" applyFill="1" applyBorder="1"/>
    <xf numFmtId="165" fontId="2" fillId="0" borderId="0" xfId="0" applyNumberFormat="1" applyFont="1" applyFill="1" applyBorder="1" applyAlignment="1">
      <alignment horizontal="left"/>
    </xf>
    <xf numFmtId="0" fontId="67" fillId="0" borderId="0" xfId="0" applyFont="1" applyFill="1" applyBorder="1"/>
    <xf numFmtId="0" fontId="0" fillId="0" borderId="0" xfId="0" applyFont="1" applyFill="1" applyBorder="1" applyAlignment="1"/>
    <xf numFmtId="0" fontId="9" fillId="0" borderId="0" xfId="0" applyFont="1" applyFill="1" applyBorder="1"/>
    <xf numFmtId="0" fontId="24" fillId="0" borderId="0" xfId="0" applyFont="1" applyFill="1" applyBorder="1"/>
    <xf numFmtId="0" fontId="59" fillId="0" borderId="0" xfId="0" applyFont="1" applyFill="1" applyBorder="1"/>
    <xf numFmtId="0" fontId="74" fillId="0" borderId="0" xfId="0" applyFont="1" applyFill="1" applyBorder="1"/>
    <xf numFmtId="165" fontId="80" fillId="0" borderId="0" xfId="0" applyNumberFormat="1" applyFont="1" applyFill="1" applyBorder="1" applyAlignment="1">
      <alignment horizontal="left"/>
    </xf>
    <xf numFmtId="9" fontId="0" fillId="0" borderId="0" xfId="0" applyNumberFormat="1" applyFill="1" applyBorder="1"/>
    <xf numFmtId="0" fontId="34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left"/>
    </xf>
    <xf numFmtId="2" fontId="79" fillId="0" borderId="0" xfId="0" applyNumberFormat="1" applyFont="1" applyFill="1" applyBorder="1" applyAlignment="1">
      <alignment horizontal="left"/>
    </xf>
    <xf numFmtId="167" fontId="80" fillId="0" borderId="0" xfId="0" applyNumberFormat="1" applyFont="1" applyFill="1" applyBorder="1" applyAlignment="1">
      <alignment horizontal="left"/>
    </xf>
    <xf numFmtId="0" fontId="56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66" fillId="0" borderId="0" xfId="0" applyFont="1" applyFill="1" applyBorder="1"/>
    <xf numFmtId="0" fontId="68" fillId="0" borderId="0" xfId="0" applyFont="1" applyFill="1" applyBorder="1"/>
    <xf numFmtId="0" fontId="55" fillId="0" borderId="0" xfId="0" applyFont="1" applyFill="1" applyBorder="1" applyAlignment="1">
      <alignment horizontal="left"/>
    </xf>
    <xf numFmtId="0" fontId="81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/>
    </xf>
    <xf numFmtId="0" fontId="44" fillId="0" borderId="81" xfId="0" applyFont="1" applyFill="1" applyBorder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2" fontId="53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65" fillId="0" borderId="0" xfId="0" applyFont="1"/>
    <xf numFmtId="0" fontId="5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4" fillId="0" borderId="0" xfId="0" applyFont="1"/>
    <xf numFmtId="0" fontId="22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2" fontId="11" fillId="0" borderId="0" xfId="0" applyNumberFormat="1" applyFont="1"/>
    <xf numFmtId="0" fontId="66" fillId="0" borderId="0" xfId="0" applyFont="1"/>
    <xf numFmtId="2" fontId="14" fillId="0" borderId="0" xfId="0" applyNumberFormat="1" applyFont="1" applyAlignment="1">
      <alignment horizontal="center"/>
    </xf>
    <xf numFmtId="0" fontId="23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166" fontId="31" fillId="0" borderId="0" xfId="0" applyNumberFormat="1" applyFont="1"/>
    <xf numFmtId="165" fontId="31" fillId="0" borderId="0" xfId="0" applyNumberFormat="1" applyFont="1"/>
    <xf numFmtId="2" fontId="31" fillId="0" borderId="0" xfId="0" applyNumberFormat="1" applyFont="1"/>
    <xf numFmtId="0" fontId="33" fillId="0" borderId="0" xfId="0" applyFont="1" applyAlignment="1">
      <alignment horizontal="left"/>
    </xf>
    <xf numFmtId="164" fontId="14" fillId="0" borderId="0" xfId="0" applyNumberFormat="1" applyFont="1" applyAlignment="1">
      <alignment horizontal="left"/>
    </xf>
    <xf numFmtId="0" fontId="17" fillId="0" borderId="38" xfId="0" applyFont="1" applyBorder="1" applyAlignment="1">
      <alignment horizontal="center"/>
    </xf>
    <xf numFmtId="0" fontId="17" fillId="0" borderId="81" xfId="0" applyFont="1" applyBorder="1" applyAlignment="1">
      <alignment horizontal="center"/>
    </xf>
    <xf numFmtId="0" fontId="2" fillId="0" borderId="58" xfId="0" applyFont="1" applyBorder="1"/>
    <xf numFmtId="0" fontId="14" fillId="0" borderId="57" xfId="0" applyFont="1" applyBorder="1" applyAlignment="1">
      <alignment horizontal="center"/>
    </xf>
    <xf numFmtId="0" fontId="70" fillId="0" borderId="77" xfId="0" applyFont="1" applyBorder="1" applyAlignment="1">
      <alignment horizontal="center"/>
    </xf>
    <xf numFmtId="0" fontId="14" fillId="0" borderId="77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14" fillId="0" borderId="70" xfId="0" applyFont="1" applyBorder="1" applyAlignment="1">
      <alignment horizontal="center"/>
    </xf>
    <xf numFmtId="0" fontId="14" fillId="0" borderId="80" xfId="0" applyFont="1" applyBorder="1" applyAlignment="1">
      <alignment horizontal="left"/>
    </xf>
    <xf numFmtId="0" fontId="52" fillId="0" borderId="0" xfId="0" applyFont="1" applyBorder="1" applyAlignment="1">
      <alignment horizontal="left"/>
    </xf>
    <xf numFmtId="0" fontId="2" fillId="0" borderId="79" xfId="0" applyFont="1" applyFill="1" applyBorder="1" applyAlignment="1">
      <alignment horizontal="center"/>
    </xf>
    <xf numFmtId="2" fontId="14" fillId="0" borderId="77" xfId="0" applyNumberFormat="1" applyFont="1" applyBorder="1" applyAlignment="1">
      <alignment horizontal="center"/>
    </xf>
    <xf numFmtId="0" fontId="14" fillId="0" borderId="80" xfId="0" applyFont="1" applyBorder="1" applyAlignment="1">
      <alignment horizontal="center"/>
    </xf>
    <xf numFmtId="2" fontId="14" fillId="0" borderId="81" xfId="0" applyNumberFormat="1" applyFont="1" applyBorder="1" applyAlignment="1">
      <alignment horizontal="center"/>
    </xf>
    <xf numFmtId="0" fontId="14" fillId="0" borderId="81" xfId="0" applyFont="1" applyBorder="1" applyAlignment="1">
      <alignment horizontal="center"/>
    </xf>
    <xf numFmtId="166" fontId="14" fillId="0" borderId="77" xfId="0" applyNumberFormat="1" applyFont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70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2" fontId="70" fillId="0" borderId="77" xfId="0" applyNumberFormat="1" applyFont="1" applyBorder="1" applyAlignment="1">
      <alignment horizontal="center"/>
    </xf>
    <xf numFmtId="2" fontId="14" fillId="0" borderId="68" xfId="0" applyNumberFormat="1" applyFont="1" applyBorder="1" applyAlignment="1">
      <alignment horizontal="center"/>
    </xf>
    <xf numFmtId="2" fontId="14" fillId="0" borderId="78" xfId="0" applyNumberFormat="1" applyFont="1" applyBorder="1" applyAlignment="1">
      <alignment horizontal="center"/>
    </xf>
    <xf numFmtId="0" fontId="2" fillId="0" borderId="40" xfId="0" applyFont="1" applyFill="1" applyBorder="1"/>
    <xf numFmtId="0" fontId="33" fillId="0" borderId="81" xfId="0" applyFont="1" applyBorder="1"/>
    <xf numFmtId="0" fontId="73" fillId="0" borderId="73" xfId="0" applyFont="1" applyFill="1" applyBorder="1" applyAlignment="1">
      <alignment horizontal="left"/>
    </xf>
    <xf numFmtId="0" fontId="76" fillId="0" borderId="0" xfId="0" applyFont="1" applyBorder="1" applyAlignment="1">
      <alignment horizontal="left"/>
    </xf>
    <xf numFmtId="0" fontId="8" fillId="0" borderId="16" xfId="0" applyFont="1" applyBorder="1"/>
    <xf numFmtId="0" fontId="33" fillId="0" borderId="81" xfId="0" applyFont="1" applyBorder="1" applyAlignment="1">
      <alignment horizontal="left"/>
    </xf>
    <xf numFmtId="0" fontId="46" fillId="0" borderId="3" xfId="0" applyFont="1" applyFill="1" applyBorder="1" applyAlignment="1">
      <alignment horizontal="center"/>
    </xf>
    <xf numFmtId="0" fontId="7" fillId="0" borderId="71" xfId="0" applyFont="1" applyFill="1" applyBorder="1" applyAlignment="1">
      <alignment horizontal="center"/>
    </xf>
    <xf numFmtId="0" fontId="17" fillId="0" borderId="18" xfId="0" applyFont="1" applyBorder="1"/>
    <xf numFmtId="0" fontId="17" fillId="0" borderId="26" xfId="0" applyFont="1" applyBorder="1"/>
    <xf numFmtId="0" fontId="49" fillId="0" borderId="0" xfId="0" applyFont="1" applyBorder="1"/>
    <xf numFmtId="0" fontId="73" fillId="0" borderId="0" xfId="0" applyFont="1" applyBorder="1" applyAlignment="1">
      <alignment horizontal="left"/>
    </xf>
    <xf numFmtId="0" fontId="65" fillId="0" borderId="0" xfId="0" applyFont="1" applyBorder="1"/>
    <xf numFmtId="0" fontId="78" fillId="0" borderId="0" xfId="0" applyFont="1" applyBorder="1" applyAlignment="1">
      <alignment horizontal="left"/>
    </xf>
    <xf numFmtId="0" fontId="57" fillId="0" borderId="0" xfId="0" applyFont="1" applyBorder="1" applyAlignment="1">
      <alignment horizontal="left"/>
    </xf>
    <xf numFmtId="0" fontId="77" fillId="0" borderId="0" xfId="0" applyFont="1" applyBorder="1" applyAlignment="1">
      <alignment horizontal="left"/>
    </xf>
    <xf numFmtId="2" fontId="44" fillId="0" borderId="77" xfId="0" applyNumberFormat="1" applyFont="1" applyFill="1" applyBorder="1" applyAlignment="1">
      <alignment horizontal="left"/>
    </xf>
    <xf numFmtId="0" fontId="49" fillId="0" borderId="33" xfId="0" applyFont="1" applyBorder="1"/>
    <xf numFmtId="0" fontId="14" fillId="0" borderId="26" xfId="0" applyFont="1" applyBorder="1" applyAlignment="1">
      <alignment horizontal="left"/>
    </xf>
    <xf numFmtId="0" fontId="33" fillId="0" borderId="55" xfId="0" applyFont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0" fontId="2" fillId="0" borderId="18" xfId="0" applyFont="1" applyFill="1" applyBorder="1"/>
    <xf numFmtId="0" fontId="2" fillId="0" borderId="18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0" fontId="49" fillId="0" borderId="15" xfId="0" applyFont="1" applyFill="1" applyBorder="1"/>
    <xf numFmtId="0" fontId="0" fillId="0" borderId="56" xfId="0" applyFill="1" applyBorder="1"/>
    <xf numFmtId="0" fontId="49" fillId="0" borderId="26" xfId="0" applyFont="1" applyFill="1" applyBorder="1"/>
    <xf numFmtId="0" fontId="2" fillId="0" borderId="26" xfId="0" applyFont="1" applyBorder="1"/>
    <xf numFmtId="0" fontId="2" fillId="0" borderId="72" xfId="0" applyFont="1" applyBorder="1" applyAlignment="1">
      <alignment horizontal="center"/>
    </xf>
    <xf numFmtId="0" fontId="28" fillId="0" borderId="29" xfId="0" applyFont="1" applyBorder="1" applyAlignment="1">
      <alignment horizontal="left"/>
    </xf>
    <xf numFmtId="0" fontId="73" fillId="0" borderId="7" xfId="0" applyFont="1" applyBorder="1" applyAlignment="1">
      <alignment horizontal="left"/>
    </xf>
    <xf numFmtId="0" fontId="74" fillId="0" borderId="60" xfId="0" applyFont="1" applyBorder="1" applyAlignment="1">
      <alignment horizontal="left"/>
    </xf>
    <xf numFmtId="0" fontId="2" fillId="0" borderId="71" xfId="0" applyFont="1" applyBorder="1"/>
    <xf numFmtId="0" fontId="2" fillId="0" borderId="56" xfId="0" applyFont="1" applyBorder="1" applyAlignment="1">
      <alignment horizontal="center"/>
    </xf>
    <xf numFmtId="2" fontId="0" fillId="0" borderId="0" xfId="0" applyNumberFormat="1"/>
    <xf numFmtId="0" fontId="2" fillId="0" borderId="38" xfId="0" applyFont="1" applyBorder="1" applyAlignment="1">
      <alignment horizontal="left"/>
    </xf>
    <xf numFmtId="0" fontId="22" fillId="0" borderId="55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" fontId="39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165" fontId="39" fillId="0" borderId="0" xfId="0" applyNumberFormat="1" applyFont="1" applyFill="1" applyBorder="1" applyAlignment="1">
      <alignment horizontal="center"/>
    </xf>
    <xf numFmtId="2" fontId="39" fillId="0" borderId="0" xfId="0" applyNumberFormat="1" applyFont="1" applyFill="1" applyBorder="1" applyAlignment="1">
      <alignment horizontal="center"/>
    </xf>
    <xf numFmtId="0" fontId="6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46" fillId="0" borderId="4" xfId="0" applyFont="1" applyFill="1" applyBorder="1" applyAlignment="1">
      <alignment horizontal="center"/>
    </xf>
    <xf numFmtId="0" fontId="7" fillId="0" borderId="0" xfId="0" applyFont="1" applyFill="1"/>
    <xf numFmtId="0" fontId="49" fillId="0" borderId="42" xfId="0" applyFont="1" applyFill="1" applyBorder="1"/>
    <xf numFmtId="0" fontId="44" fillId="0" borderId="65" xfId="0" applyFont="1" applyBorder="1" applyAlignment="1">
      <alignment horizontal="left"/>
    </xf>
    <xf numFmtId="0" fontId="73" fillId="0" borderId="66" xfId="0" applyFont="1" applyBorder="1" applyAlignment="1">
      <alignment horizontal="left"/>
    </xf>
    <xf numFmtId="0" fontId="17" fillId="0" borderId="0" xfId="0" applyFont="1" applyFill="1" applyBorder="1" applyAlignment="1"/>
    <xf numFmtId="0" fontId="14" fillId="0" borderId="38" xfId="0" applyFont="1" applyBorder="1" applyAlignment="1">
      <alignment horizontal="center"/>
    </xf>
    <xf numFmtId="0" fontId="42" fillId="0" borderId="0" xfId="0" applyFont="1" applyBorder="1" applyAlignment="1">
      <alignment horizontal="left"/>
    </xf>
    <xf numFmtId="0" fontId="33" fillId="0" borderId="0" xfId="0" applyFont="1" applyFill="1" applyBorder="1" applyAlignment="1"/>
    <xf numFmtId="0" fontId="43" fillId="0" borderId="0" xfId="0" applyFont="1" applyFill="1" applyBorder="1"/>
    <xf numFmtId="165" fontId="46" fillId="0" borderId="0" xfId="0" applyNumberFormat="1" applyFont="1" applyFill="1" applyBorder="1" applyAlignment="1">
      <alignment horizontal="center"/>
    </xf>
    <xf numFmtId="0" fontId="76" fillId="0" borderId="0" xfId="0" applyFont="1" applyFill="1" applyBorder="1" applyAlignment="1">
      <alignment horizontal="center"/>
    </xf>
    <xf numFmtId="0" fontId="90" fillId="0" borderId="0" xfId="0" applyFont="1" applyFill="1" applyBorder="1"/>
    <xf numFmtId="2" fontId="46" fillId="0" borderId="0" xfId="0" applyNumberFormat="1" applyFont="1" applyFill="1" applyBorder="1" applyAlignment="1">
      <alignment horizontal="center"/>
    </xf>
    <xf numFmtId="0" fontId="92" fillId="0" borderId="0" xfId="0" applyFont="1" applyFill="1" applyBorder="1"/>
    <xf numFmtId="0" fontId="93" fillId="0" borderId="0" xfId="0" applyFont="1" applyFill="1" applyBorder="1"/>
    <xf numFmtId="2" fontId="76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/>
    <xf numFmtId="166" fontId="46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left"/>
    </xf>
    <xf numFmtId="0" fontId="50" fillId="0" borderId="0" xfId="0" applyFont="1" applyFill="1" applyBorder="1"/>
    <xf numFmtId="168" fontId="48" fillId="0" borderId="0" xfId="0" applyNumberFormat="1" applyFont="1" applyFill="1" applyBorder="1"/>
    <xf numFmtId="0" fontId="51" fillId="0" borderId="0" xfId="0" applyFont="1" applyFill="1" applyBorder="1"/>
    <xf numFmtId="165" fontId="17" fillId="0" borderId="0" xfId="0" applyNumberFormat="1" applyFont="1" applyFill="1" applyBorder="1"/>
    <xf numFmtId="165" fontId="11" fillId="0" borderId="0" xfId="0" applyNumberFormat="1" applyFont="1" applyFill="1" applyBorder="1"/>
    <xf numFmtId="0" fontId="67" fillId="0" borderId="0" xfId="0" applyFont="1" applyAlignment="1">
      <alignment horizontal="center"/>
    </xf>
    <xf numFmtId="0" fontId="2" fillId="0" borderId="72" xfId="0" applyFont="1" applyFill="1" applyBorder="1" applyAlignment="1">
      <alignment horizontal="center"/>
    </xf>
    <xf numFmtId="0" fontId="0" fillId="0" borderId="19" xfId="0" applyBorder="1" applyAlignment="1">
      <alignment horizontal="right"/>
    </xf>
    <xf numFmtId="9" fontId="0" fillId="0" borderId="0" xfId="0" applyNumberFormat="1" applyAlignment="1">
      <alignment horizontal="center"/>
    </xf>
    <xf numFmtId="0" fontId="76" fillId="0" borderId="3" xfId="0" applyFont="1" applyBorder="1"/>
    <xf numFmtId="0" fontId="10" fillId="0" borderId="16" xfId="0" applyFont="1" applyBorder="1"/>
    <xf numFmtId="0" fontId="2" fillId="0" borderId="38" xfId="0" applyFont="1" applyFill="1" applyBorder="1" applyAlignment="1">
      <alignment horizontal="center"/>
    </xf>
    <xf numFmtId="0" fontId="49" fillId="0" borderId="19" xfId="0" applyFont="1" applyBorder="1"/>
    <xf numFmtId="0" fontId="64" fillId="0" borderId="42" xfId="0" applyFont="1" applyBorder="1"/>
    <xf numFmtId="0" fontId="45" fillId="0" borderId="35" xfId="0" applyFont="1" applyBorder="1" applyAlignment="1">
      <alignment horizontal="left"/>
    </xf>
    <xf numFmtId="2" fontId="33" fillId="0" borderId="0" xfId="0" applyNumberFormat="1" applyFont="1" applyFill="1"/>
    <xf numFmtId="0" fontId="17" fillId="0" borderId="54" xfId="0" applyFont="1" applyBorder="1"/>
    <xf numFmtId="0" fontId="2" fillId="0" borderId="39" xfId="0" applyFont="1" applyBorder="1"/>
    <xf numFmtId="0" fontId="7" fillId="15" borderId="46" xfId="0" applyFont="1" applyFill="1" applyBorder="1"/>
    <xf numFmtId="0" fontId="44" fillId="15" borderId="77" xfId="0" applyFont="1" applyFill="1" applyBorder="1"/>
    <xf numFmtId="0" fontId="22" fillId="15" borderId="77" xfId="0" applyFont="1" applyFill="1" applyBorder="1"/>
    <xf numFmtId="0" fontId="74" fillId="0" borderId="75" xfId="0" applyFont="1" applyBorder="1" applyAlignment="1">
      <alignment horizontal="left"/>
    </xf>
    <xf numFmtId="0" fontId="76" fillId="0" borderId="77" xfId="0" applyFont="1" applyBorder="1" applyAlignment="1">
      <alignment horizontal="left"/>
    </xf>
    <xf numFmtId="168" fontId="79" fillId="0" borderId="0" xfId="0" applyNumberFormat="1" applyFont="1" applyFill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68" fillId="0" borderId="77" xfId="0" applyFont="1" applyBorder="1" applyAlignment="1">
      <alignment horizontal="left"/>
    </xf>
    <xf numFmtId="0" fontId="2" fillId="0" borderId="54" xfId="0" applyFont="1" applyBorder="1"/>
    <xf numFmtId="169" fontId="22" fillId="0" borderId="0" xfId="0" applyNumberFormat="1" applyFont="1" applyFill="1"/>
    <xf numFmtId="0" fontId="2" fillId="0" borderId="58" xfId="0" applyFont="1" applyBorder="1" applyAlignment="1">
      <alignment horizontal="left"/>
    </xf>
    <xf numFmtId="0" fontId="2" fillId="0" borderId="31" xfId="0" applyFont="1" applyBorder="1"/>
    <xf numFmtId="0" fontId="10" fillId="0" borderId="18" xfId="0" applyFont="1" applyFill="1" applyBorder="1"/>
    <xf numFmtId="0" fontId="2" fillId="0" borderId="53" xfId="0" applyFont="1" applyBorder="1"/>
    <xf numFmtId="0" fontId="59" fillId="0" borderId="18" xfId="0" applyFont="1" applyBorder="1"/>
    <xf numFmtId="0" fontId="2" fillId="0" borderId="28" xfId="0" applyFont="1" applyFill="1" applyBorder="1" applyAlignment="1">
      <alignment horizontal="center"/>
    </xf>
    <xf numFmtId="0" fontId="0" fillId="0" borderId="54" xfId="0" applyBorder="1"/>
    <xf numFmtId="0" fontId="2" fillId="15" borderId="77" xfId="0" applyFont="1" applyFill="1" applyBorder="1"/>
    <xf numFmtId="0" fontId="7" fillId="5" borderId="77" xfId="0" applyFont="1" applyFill="1" applyBorder="1"/>
    <xf numFmtId="0" fontId="49" fillId="0" borderId="62" xfId="0" applyFont="1" applyFill="1" applyBorder="1"/>
    <xf numFmtId="0" fontId="2" fillId="0" borderId="16" xfId="0" applyFont="1" applyBorder="1" applyAlignment="1">
      <alignment horizontal="right"/>
    </xf>
    <xf numFmtId="0" fontId="47" fillId="0" borderId="3" xfId="0" applyFont="1" applyBorder="1"/>
    <xf numFmtId="0" fontId="47" fillId="0" borderId="19" xfId="0" applyFont="1" applyBorder="1"/>
    <xf numFmtId="0" fontId="47" fillId="0" borderId="10" xfId="0" applyFont="1" applyBorder="1"/>
    <xf numFmtId="0" fontId="47" fillId="0" borderId="14" xfId="0" applyFont="1" applyBorder="1"/>
    <xf numFmtId="0" fontId="65" fillId="0" borderId="0" xfId="0" applyFont="1" applyAlignment="1">
      <alignment horizontal="left"/>
    </xf>
    <xf numFmtId="0" fontId="45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46" fillId="0" borderId="28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49" fillId="0" borderId="26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49" fillId="0" borderId="2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46" fillId="0" borderId="34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1" fontId="35" fillId="0" borderId="39" xfId="0" applyNumberFormat="1" applyFont="1" applyBorder="1" applyAlignment="1">
      <alignment horizontal="center"/>
    </xf>
    <xf numFmtId="0" fontId="17" fillId="0" borderId="2" xfId="0" applyFont="1" applyBorder="1" applyAlignment="1">
      <alignment horizontal="right"/>
    </xf>
    <xf numFmtId="0" fontId="17" fillId="0" borderId="67" xfId="0" applyFont="1" applyBorder="1" applyAlignment="1">
      <alignment horizontal="right"/>
    </xf>
    <xf numFmtId="0" fontId="46" fillId="0" borderId="27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0" fontId="14" fillId="0" borderId="88" xfId="0" applyFont="1" applyBorder="1" applyAlignment="1">
      <alignment horizontal="right"/>
    </xf>
    <xf numFmtId="2" fontId="35" fillId="0" borderId="27" xfId="0" applyNumberFormat="1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/>
    </xf>
    <xf numFmtId="0" fontId="2" fillId="0" borderId="67" xfId="0" applyFont="1" applyBorder="1"/>
    <xf numFmtId="1" fontId="35" fillId="0" borderId="67" xfId="0" applyNumberFormat="1" applyFont="1" applyBorder="1" applyAlignment="1">
      <alignment horizontal="center"/>
    </xf>
    <xf numFmtId="0" fontId="14" fillId="0" borderId="67" xfId="0" applyFont="1" applyBorder="1" applyAlignment="1">
      <alignment horizontal="right"/>
    </xf>
    <xf numFmtId="2" fontId="16" fillId="0" borderId="27" xfId="0" applyNumberFormat="1" applyFont="1" applyBorder="1" applyAlignment="1">
      <alignment horizontal="center" vertical="center" wrapText="1"/>
    </xf>
    <xf numFmtId="0" fontId="2" fillId="0" borderId="68" xfId="0" applyFont="1" applyBorder="1"/>
    <xf numFmtId="0" fontId="2" fillId="0" borderId="67" xfId="0" applyFont="1" applyBorder="1" applyAlignment="1">
      <alignment horizontal="center"/>
    </xf>
    <xf numFmtId="1" fontId="35" fillId="0" borderId="68" xfId="0" applyNumberFormat="1" applyFont="1" applyBorder="1" applyAlignment="1">
      <alignment horizontal="center"/>
    </xf>
    <xf numFmtId="0" fontId="2" fillId="0" borderId="87" xfId="0" applyFont="1" applyBorder="1"/>
    <xf numFmtId="0" fontId="8" fillId="0" borderId="27" xfId="0" applyFont="1" applyBorder="1" applyAlignment="1">
      <alignment horizontal="left"/>
    </xf>
    <xf numFmtId="2" fontId="34" fillId="0" borderId="18" xfId="0" applyNumberFormat="1" applyFont="1" applyBorder="1" applyAlignment="1">
      <alignment horizontal="center" vertical="center"/>
    </xf>
    <xf numFmtId="166" fontId="34" fillId="0" borderId="37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84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67" xfId="0" applyBorder="1" applyAlignment="1">
      <alignment horizontal="center"/>
    </xf>
    <xf numFmtId="0" fontId="2" fillId="0" borderId="87" xfId="0" applyFont="1" applyBorder="1" applyAlignment="1">
      <alignment horizontal="center"/>
    </xf>
    <xf numFmtId="2" fontId="34" fillId="0" borderId="39" xfId="0" applyNumberFormat="1" applyFont="1" applyBorder="1" applyAlignment="1">
      <alignment horizontal="center" vertical="center"/>
    </xf>
    <xf numFmtId="2" fontId="10" fillId="0" borderId="37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46" fillId="0" borderId="9" xfId="0" applyFont="1" applyBorder="1"/>
    <xf numFmtId="1" fontId="103" fillId="0" borderId="88" xfId="0" applyNumberFormat="1" applyFont="1" applyBorder="1" applyAlignment="1">
      <alignment horizontal="center"/>
    </xf>
    <xf numFmtId="1" fontId="103" fillId="0" borderId="67" xfId="0" applyNumberFormat="1" applyFont="1" applyBorder="1" applyAlignment="1">
      <alignment horizontal="center"/>
    </xf>
    <xf numFmtId="0" fontId="2" fillId="0" borderId="78" xfId="0" applyFont="1" applyBorder="1"/>
    <xf numFmtId="0" fontId="22" fillId="0" borderId="67" xfId="0" applyFont="1" applyBorder="1" applyAlignment="1">
      <alignment horizontal="center"/>
    </xf>
    <xf numFmtId="49" fontId="14" fillId="0" borderId="67" xfId="0" applyNumberFormat="1" applyFont="1" applyBorder="1" applyAlignment="1">
      <alignment horizontal="right"/>
    </xf>
    <xf numFmtId="0" fontId="2" fillId="0" borderId="76" xfId="0" applyFont="1" applyBorder="1"/>
    <xf numFmtId="0" fontId="14" fillId="0" borderId="64" xfId="0" applyFont="1" applyBorder="1" applyAlignment="1">
      <alignment horizontal="center"/>
    </xf>
    <xf numFmtId="2" fontId="14" fillId="0" borderId="65" xfId="0" applyNumberFormat="1" applyFont="1" applyBorder="1" applyAlignment="1">
      <alignment horizontal="center"/>
    </xf>
    <xf numFmtId="0" fontId="14" fillId="0" borderId="65" xfId="0" applyFont="1" applyBorder="1" applyAlignment="1">
      <alignment horizontal="center"/>
    </xf>
    <xf numFmtId="1" fontId="35" fillId="0" borderId="2" xfId="0" applyNumberFormat="1" applyFont="1" applyBorder="1" applyAlignment="1">
      <alignment horizontal="center"/>
    </xf>
    <xf numFmtId="0" fontId="33" fillId="0" borderId="88" xfId="0" applyFont="1" applyBorder="1" applyAlignment="1">
      <alignment horizontal="center"/>
    </xf>
    <xf numFmtId="0" fontId="17" fillId="0" borderId="80" xfId="0" applyFont="1" applyBorder="1" applyAlignment="1">
      <alignment horizontal="center"/>
    </xf>
    <xf numFmtId="1" fontId="35" fillId="0" borderId="88" xfId="0" applyNumberFormat="1" applyFont="1" applyBorder="1" applyAlignment="1">
      <alignment horizontal="center"/>
    </xf>
    <xf numFmtId="0" fontId="0" fillId="0" borderId="52" xfId="0" applyBorder="1" applyAlignment="1">
      <alignment horizontal="left"/>
    </xf>
    <xf numFmtId="0" fontId="2" fillId="0" borderId="1" xfId="0" applyFont="1" applyBorder="1"/>
    <xf numFmtId="0" fontId="22" fillId="0" borderId="8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2" fillId="0" borderId="52" xfId="0" applyFont="1" applyBorder="1"/>
    <xf numFmtId="0" fontId="2" fillId="0" borderId="88" xfId="0" applyFont="1" applyBorder="1"/>
    <xf numFmtId="0" fontId="0" fillId="0" borderId="68" xfId="0" applyBorder="1" applyAlignment="1">
      <alignment horizontal="center"/>
    </xf>
    <xf numFmtId="2" fontId="0" fillId="0" borderId="0" xfId="0" applyNumberFormat="1" applyAlignment="1">
      <alignment horizontal="left"/>
    </xf>
    <xf numFmtId="0" fontId="2" fillId="0" borderId="38" xfId="0" applyFont="1" applyBorder="1"/>
    <xf numFmtId="1" fontId="53" fillId="0" borderId="88" xfId="0" applyNumberFormat="1" applyFont="1" applyBorder="1" applyAlignment="1">
      <alignment horizontal="center"/>
    </xf>
    <xf numFmtId="0" fontId="33" fillId="0" borderId="78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1" fillId="0" borderId="18" xfId="0" applyFont="1" applyBorder="1"/>
    <xf numFmtId="0" fontId="35" fillId="0" borderId="19" xfId="0" applyFont="1" applyBorder="1" applyAlignment="1">
      <alignment horizontal="right"/>
    </xf>
    <xf numFmtId="0" fontId="0" fillId="0" borderId="19" xfId="0" applyBorder="1" applyAlignment="1">
      <alignment horizontal="left"/>
    </xf>
    <xf numFmtId="0" fontId="35" fillId="0" borderId="28" xfId="0" applyFont="1" applyBorder="1" applyAlignment="1">
      <alignment horizontal="right"/>
    </xf>
    <xf numFmtId="0" fontId="7" fillId="0" borderId="26" xfId="0" applyFont="1" applyBorder="1" applyAlignment="1">
      <alignment horizontal="center"/>
    </xf>
    <xf numFmtId="0" fontId="35" fillId="0" borderId="0" xfId="0" applyFont="1" applyAlignment="1">
      <alignment horizontal="right"/>
    </xf>
    <xf numFmtId="0" fontId="53" fillId="0" borderId="0" xfId="0" applyFont="1" applyBorder="1" applyAlignment="1">
      <alignment horizontal="center"/>
    </xf>
    <xf numFmtId="0" fontId="54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166" fontId="31" fillId="0" borderId="0" xfId="0" applyNumberFormat="1" applyFont="1" applyBorder="1"/>
    <xf numFmtId="2" fontId="31" fillId="0" borderId="0" xfId="0" applyNumberFormat="1" applyFont="1" applyBorder="1"/>
    <xf numFmtId="0" fontId="53" fillId="0" borderId="67" xfId="0" applyFont="1" applyBorder="1" applyAlignment="1">
      <alignment horizontal="center"/>
    </xf>
    <xf numFmtId="0" fontId="17" fillId="0" borderId="19" xfId="0" applyFont="1" applyBorder="1" applyAlignment="1">
      <alignment horizontal="right"/>
    </xf>
    <xf numFmtId="0" fontId="46" fillId="0" borderId="0" xfId="0" applyFont="1" applyAlignment="1">
      <alignment horizontal="center"/>
    </xf>
    <xf numFmtId="0" fontId="7" fillId="0" borderId="29" xfId="0" applyFont="1" applyBorder="1"/>
    <xf numFmtId="0" fontId="7" fillId="0" borderId="84" xfId="0" applyFont="1" applyBorder="1"/>
    <xf numFmtId="0" fontId="2" fillId="0" borderId="27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7" fillId="0" borderId="30" xfId="0" applyFont="1" applyBorder="1"/>
    <xf numFmtId="0" fontId="0" fillId="0" borderId="34" xfId="0" applyBorder="1" applyAlignment="1">
      <alignment horizontal="center"/>
    </xf>
    <xf numFmtId="0" fontId="7" fillId="0" borderId="24" xfId="0" applyFont="1" applyBorder="1"/>
    <xf numFmtId="0" fontId="2" fillId="0" borderId="44" xfId="0" applyFont="1" applyBorder="1"/>
    <xf numFmtId="0" fontId="0" fillId="0" borderId="83" xfId="0" applyBorder="1" applyAlignment="1">
      <alignment horizontal="center"/>
    </xf>
    <xf numFmtId="0" fontId="7" fillId="0" borderId="65" xfId="0" applyFont="1" applyBorder="1"/>
    <xf numFmtId="164" fontId="14" fillId="0" borderId="67" xfId="0" applyNumberFormat="1" applyFont="1" applyBorder="1" applyAlignment="1">
      <alignment horizontal="right"/>
    </xf>
    <xf numFmtId="0" fontId="47" fillId="0" borderId="0" xfId="0" applyFont="1"/>
    <xf numFmtId="0" fontId="57" fillId="0" borderId="77" xfId="0" applyFont="1" applyFill="1" applyBorder="1" applyAlignment="1">
      <alignment horizontal="left"/>
    </xf>
    <xf numFmtId="0" fontId="77" fillId="0" borderId="79" xfId="0" applyFont="1" applyFill="1" applyBorder="1" applyAlignment="1">
      <alignment horizontal="left"/>
    </xf>
    <xf numFmtId="166" fontId="22" fillId="0" borderId="0" xfId="0" applyNumberFormat="1" applyFont="1" applyFill="1" applyBorder="1" applyAlignment="1">
      <alignment horizontal="left"/>
    </xf>
    <xf numFmtId="165" fontId="74" fillId="0" borderId="0" xfId="0" applyNumberFormat="1" applyFont="1" applyFill="1" applyBorder="1" applyAlignment="1">
      <alignment horizontal="left"/>
    </xf>
    <xf numFmtId="0" fontId="72" fillId="0" borderId="0" xfId="0" applyFont="1" applyFill="1" applyBorder="1"/>
    <xf numFmtId="168" fontId="22" fillId="0" borderId="0" xfId="0" applyNumberFormat="1" applyFont="1" applyFill="1" applyBorder="1"/>
    <xf numFmtId="167" fontId="76" fillId="0" borderId="0" xfId="0" applyNumberFormat="1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97" fillId="0" borderId="0" xfId="0" applyFont="1" applyFill="1" applyBorder="1"/>
    <xf numFmtId="0" fontId="56" fillId="0" borderId="0" xfId="0" applyFont="1" applyFill="1" applyBorder="1" applyAlignment="1">
      <alignment horizontal="left"/>
    </xf>
    <xf numFmtId="166" fontId="28" fillId="0" borderId="0" xfId="0" applyNumberFormat="1" applyFont="1" applyFill="1" applyBorder="1" applyAlignment="1">
      <alignment horizontal="left"/>
    </xf>
    <xf numFmtId="2" fontId="80" fillId="0" borderId="0" xfId="0" applyNumberFormat="1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69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72" fillId="0" borderId="0" xfId="0" applyFont="1" applyFill="1" applyBorder="1" applyAlignment="1">
      <alignment horizontal="left"/>
    </xf>
    <xf numFmtId="0" fontId="72" fillId="0" borderId="0" xfId="0" applyFont="1" applyFill="1" applyBorder="1" applyAlignment="1">
      <alignment horizontal="center"/>
    </xf>
    <xf numFmtId="166" fontId="91" fillId="0" borderId="0" xfId="0" applyNumberFormat="1" applyFont="1" applyFill="1" applyBorder="1" applyAlignment="1">
      <alignment horizontal="center"/>
    </xf>
    <xf numFmtId="165" fontId="91" fillId="0" borderId="0" xfId="0" applyNumberFormat="1" applyFont="1" applyFill="1" applyBorder="1" applyAlignment="1">
      <alignment horizontal="center"/>
    </xf>
    <xf numFmtId="2" fontId="91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165" fontId="63" fillId="0" borderId="0" xfId="0" applyNumberFormat="1" applyFont="1" applyFill="1" applyBorder="1" applyAlignment="1">
      <alignment horizontal="left"/>
    </xf>
    <xf numFmtId="2" fontId="63" fillId="0" borderId="0" xfId="0" applyNumberFormat="1" applyFont="1" applyFill="1" applyBorder="1" applyAlignment="1">
      <alignment horizontal="left"/>
    </xf>
    <xf numFmtId="1" fontId="63" fillId="0" borderId="0" xfId="0" applyNumberFormat="1" applyFont="1" applyFill="1" applyBorder="1" applyAlignment="1">
      <alignment horizontal="left"/>
    </xf>
    <xf numFmtId="2" fontId="11" fillId="0" borderId="0" xfId="0" applyNumberFormat="1" applyFont="1" applyFill="1" applyBorder="1"/>
    <xf numFmtId="0" fontId="3" fillId="0" borderId="0" xfId="0" applyFont="1" applyFill="1" applyBorder="1"/>
    <xf numFmtId="0" fontId="25" fillId="0" borderId="0" xfId="0" applyFont="1" applyFill="1" applyBorder="1" applyAlignment="1">
      <alignment vertical="center"/>
    </xf>
    <xf numFmtId="2" fontId="83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84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166" fontId="31" fillId="0" borderId="0" xfId="0" applyNumberFormat="1" applyFont="1" applyFill="1" applyBorder="1"/>
    <xf numFmtId="165" fontId="31" fillId="0" borderId="0" xfId="0" applyNumberFormat="1" applyFont="1" applyFill="1" applyBorder="1"/>
    <xf numFmtId="2" fontId="31" fillId="0" borderId="0" xfId="0" applyNumberFormat="1" applyFont="1" applyFill="1" applyBorder="1"/>
    <xf numFmtId="165" fontId="30" fillId="0" borderId="0" xfId="0" applyNumberFormat="1" applyFont="1" applyFill="1" applyBorder="1"/>
    <xf numFmtId="2" fontId="21" fillId="0" borderId="0" xfId="0" applyNumberFormat="1" applyFont="1" applyFill="1" applyBorder="1" applyAlignment="1">
      <alignment horizontal="left" vertical="center" wrapText="1"/>
    </xf>
    <xf numFmtId="0" fontId="94" fillId="0" borderId="0" xfId="0" applyFont="1" applyFill="1" applyBorder="1" applyAlignment="1">
      <alignment horizontal="center"/>
    </xf>
    <xf numFmtId="2" fontId="34" fillId="0" borderId="0" xfId="0" applyNumberFormat="1" applyFont="1" applyFill="1" applyBorder="1" applyAlignment="1">
      <alignment horizontal="center" vertical="center"/>
    </xf>
    <xf numFmtId="165" fontId="34" fillId="0" borderId="0" xfId="0" applyNumberFormat="1" applyFont="1" applyFill="1" applyBorder="1" applyAlignment="1">
      <alignment horizontal="center" vertical="center"/>
    </xf>
    <xf numFmtId="166" fontId="39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/>
    <xf numFmtId="166" fontId="75" fillId="0" borderId="0" xfId="0" applyNumberFormat="1" applyFont="1" applyFill="1" applyBorder="1"/>
    <xf numFmtId="2" fontId="75" fillId="0" borderId="0" xfId="0" applyNumberFormat="1" applyFont="1" applyFill="1" applyBorder="1"/>
    <xf numFmtId="166" fontId="30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9" fontId="7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/>
    </xf>
    <xf numFmtId="165" fontId="17" fillId="0" borderId="0" xfId="0" applyNumberFormat="1" applyFont="1" applyFill="1" applyBorder="1" applyAlignment="1">
      <alignment horizontal="center"/>
    </xf>
    <xf numFmtId="2" fontId="85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30" fillId="0" borderId="0" xfId="0" applyNumberFormat="1" applyFont="1" applyFill="1" applyBorder="1"/>
    <xf numFmtId="0" fontId="36" fillId="0" borderId="0" xfId="0" applyFont="1" applyFill="1" applyBorder="1" applyAlignment="1">
      <alignment horizontal="center"/>
    </xf>
    <xf numFmtId="0" fontId="25" fillId="0" borderId="0" xfId="0" applyFont="1" applyFill="1" applyBorder="1"/>
    <xf numFmtId="2" fontId="58" fillId="0" borderId="0" xfId="0" applyNumberFormat="1" applyFont="1" applyFill="1" applyBorder="1" applyAlignment="1">
      <alignment horizontal="center"/>
    </xf>
    <xf numFmtId="2" fontId="7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1" fontId="35" fillId="0" borderId="0" xfId="0" applyNumberFormat="1" applyFont="1" applyFill="1" applyBorder="1" applyAlignment="1">
      <alignment horizontal="center"/>
    </xf>
    <xf numFmtId="165" fontId="37" fillId="0" borderId="0" xfId="0" applyNumberFormat="1" applyFont="1" applyFill="1" applyBorder="1" applyAlignment="1">
      <alignment horizontal="center"/>
    </xf>
    <xf numFmtId="1" fontId="37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right"/>
    </xf>
    <xf numFmtId="166" fontId="89" fillId="0" borderId="0" xfId="0" applyNumberFormat="1" applyFont="1" applyFill="1" applyBorder="1" applyAlignment="1">
      <alignment horizontal="center"/>
    </xf>
    <xf numFmtId="2" fontId="37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7" fontId="14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right"/>
    </xf>
    <xf numFmtId="0" fontId="77" fillId="0" borderId="73" xfId="0" applyFont="1" applyBorder="1" applyAlignment="1">
      <alignment horizontal="left"/>
    </xf>
    <xf numFmtId="2" fontId="74" fillId="0" borderId="7" xfId="0" applyNumberFormat="1" applyFont="1" applyBorder="1" applyAlignment="1">
      <alignment horizontal="left"/>
    </xf>
    <xf numFmtId="167" fontId="0" fillId="0" borderId="0" xfId="0" applyNumberFormat="1"/>
    <xf numFmtId="0" fontId="14" fillId="0" borderId="54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59" fillId="0" borderId="0" xfId="0" applyFont="1"/>
    <xf numFmtId="166" fontId="2" fillId="0" borderId="24" xfId="0" applyNumberFormat="1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3" fillId="0" borderId="0" xfId="0" applyFont="1" applyBorder="1"/>
    <xf numFmtId="0" fontId="53" fillId="0" borderId="0" xfId="0" applyFont="1"/>
    <xf numFmtId="0" fontId="0" fillId="0" borderId="0" xfId="0" applyFont="1" applyBorder="1" applyAlignment="1">
      <alignment horizontal="left"/>
    </xf>
    <xf numFmtId="0" fontId="5" fillId="0" borderId="16" xfId="0" applyFont="1" applyBorder="1"/>
    <xf numFmtId="0" fontId="14" fillId="0" borderId="0" xfId="0" applyFont="1" applyBorder="1" applyAlignment="1">
      <alignment horizontal="right"/>
    </xf>
    <xf numFmtId="9" fontId="35" fillId="0" borderId="0" xfId="0" applyNumberFormat="1" applyFont="1" applyBorder="1" applyAlignment="1">
      <alignment horizontal="center"/>
    </xf>
    <xf numFmtId="2" fontId="21" fillId="0" borderId="0" xfId="0" applyNumberFormat="1" applyFont="1" applyBorder="1" applyAlignment="1">
      <alignment horizontal="left"/>
    </xf>
    <xf numFmtId="0" fontId="0" fillId="0" borderId="19" xfId="0" applyBorder="1" applyAlignment="1">
      <alignment horizontal="center"/>
    </xf>
    <xf numFmtId="0" fontId="10" fillId="0" borderId="35" xfId="0" applyFont="1" applyBorder="1"/>
    <xf numFmtId="0" fontId="0" fillId="0" borderId="59" xfId="0" applyBorder="1"/>
    <xf numFmtId="0" fontId="22" fillId="0" borderId="62" xfId="0" applyFont="1" applyBorder="1"/>
    <xf numFmtId="0" fontId="22" fillId="0" borderId="43" xfId="0" applyFont="1" applyBorder="1" applyAlignment="1">
      <alignment horizontal="left"/>
    </xf>
    <xf numFmtId="0" fontId="2" fillId="0" borderId="48" xfId="0" applyFont="1" applyBorder="1"/>
    <xf numFmtId="0" fontId="46" fillId="0" borderId="14" xfId="0" applyFont="1" applyBorder="1"/>
    <xf numFmtId="0" fontId="8" fillId="0" borderId="18" xfId="0" applyFont="1" applyBorder="1"/>
    <xf numFmtId="0" fontId="0" fillId="0" borderId="57" xfId="0" applyFill="1" applyBorder="1"/>
    <xf numFmtId="0" fontId="2" fillId="0" borderId="38" xfId="0" applyFont="1" applyFill="1" applyBorder="1"/>
    <xf numFmtId="166" fontId="18" fillId="0" borderId="75" xfId="0" applyNumberFormat="1" applyFont="1" applyBorder="1" applyAlignment="1">
      <alignment horizontal="center"/>
    </xf>
    <xf numFmtId="166" fontId="18" fillId="0" borderId="73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 vertical="center" wrapText="1"/>
    </xf>
    <xf numFmtId="0" fontId="46" fillId="0" borderId="50" xfId="0" applyFont="1" applyBorder="1" applyAlignment="1">
      <alignment horizontal="center"/>
    </xf>
    <xf numFmtId="166" fontId="18" fillId="0" borderId="7" xfId="0" applyNumberFormat="1" applyFont="1" applyBorder="1" applyAlignment="1">
      <alignment horizontal="center"/>
    </xf>
    <xf numFmtId="166" fontId="18" fillId="0" borderId="77" xfId="0" applyNumberFormat="1" applyFont="1" applyBorder="1" applyAlignment="1">
      <alignment horizontal="center"/>
    </xf>
    <xf numFmtId="166" fontId="10" fillId="0" borderId="29" xfId="0" applyNumberFormat="1" applyFont="1" applyBorder="1" applyAlignment="1">
      <alignment horizontal="center" vertical="center"/>
    </xf>
    <xf numFmtId="1" fontId="103" fillId="0" borderId="27" xfId="0" applyNumberFormat="1" applyFont="1" applyBorder="1" applyAlignment="1">
      <alignment horizontal="center"/>
    </xf>
    <xf numFmtId="0" fontId="0" fillId="0" borderId="0" xfId="0" applyFill="1" applyAlignment="1">
      <alignment horizontal="left"/>
    </xf>
    <xf numFmtId="0" fontId="53" fillId="0" borderId="78" xfId="0" applyFont="1" applyBorder="1" applyAlignment="1">
      <alignment horizontal="left"/>
    </xf>
    <xf numFmtId="0" fontId="47" fillId="0" borderId="0" xfId="0" applyFont="1" applyBorder="1" applyAlignment="1">
      <alignment horizontal="left"/>
    </xf>
    <xf numFmtId="2" fontId="0" fillId="0" borderId="0" xfId="0" applyNumberFormat="1" applyBorder="1" applyAlignment="1">
      <alignment horizontal="left"/>
    </xf>
    <xf numFmtId="166" fontId="18" fillId="0" borderId="36" xfId="0" applyNumberFormat="1" applyFont="1" applyBorder="1" applyAlignment="1">
      <alignment horizontal="center"/>
    </xf>
    <xf numFmtId="0" fontId="14" fillId="0" borderId="55" xfId="0" applyFont="1" applyBorder="1" applyAlignment="1">
      <alignment horizontal="right"/>
    </xf>
    <xf numFmtId="0" fontId="0" fillId="0" borderId="56" xfId="0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166" fontId="18" fillId="0" borderId="0" xfId="0" applyNumberFormat="1" applyFont="1" applyFill="1" applyBorder="1" applyAlignment="1">
      <alignment horizontal="center"/>
    </xf>
    <xf numFmtId="49" fontId="14" fillId="0" borderId="0" xfId="0" applyNumberFormat="1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2" fontId="34" fillId="0" borderId="0" xfId="0" applyNumberFormat="1" applyFont="1" applyBorder="1" applyAlignment="1">
      <alignment horizontal="center" vertical="center"/>
    </xf>
    <xf numFmtId="0" fontId="45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20" fillId="2" borderId="0" xfId="0" applyFont="1" applyFill="1" applyBorder="1" applyAlignment="1">
      <alignment horizontal="right"/>
    </xf>
    <xf numFmtId="0" fontId="47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47" fillId="0" borderId="0" xfId="0" applyFont="1" applyFill="1" applyBorder="1" applyAlignment="1">
      <alignment horizontal="center"/>
    </xf>
    <xf numFmtId="2" fontId="47" fillId="0" borderId="0" xfId="0" applyNumberFormat="1" applyFont="1" applyFill="1" applyBorder="1" applyAlignment="1">
      <alignment horizontal="center"/>
    </xf>
    <xf numFmtId="165" fontId="47" fillId="0" borderId="0" xfId="0" applyNumberFormat="1" applyFont="1" applyFill="1" applyBorder="1" applyAlignment="1">
      <alignment horizontal="left"/>
    </xf>
    <xf numFmtId="0" fontId="8" fillId="0" borderId="18" xfId="0" applyFont="1" applyBorder="1" applyAlignment="1">
      <alignment horizontal="right"/>
    </xf>
    <xf numFmtId="0" fontId="100" fillId="0" borderId="0" xfId="0" applyFont="1" applyBorder="1"/>
    <xf numFmtId="166" fontId="18" fillId="0" borderId="69" xfId="0" applyNumberFormat="1" applyFont="1" applyBorder="1" applyAlignment="1">
      <alignment horizontal="center"/>
    </xf>
    <xf numFmtId="0" fontId="100" fillId="0" borderId="0" xfId="0" applyFont="1" applyFill="1" applyBorder="1"/>
    <xf numFmtId="166" fontId="18" fillId="0" borderId="61" xfId="0" applyNumberFormat="1" applyFont="1" applyBorder="1" applyAlignment="1">
      <alignment horizontal="center"/>
    </xf>
    <xf numFmtId="166" fontId="34" fillId="0" borderId="25" xfId="0" applyNumberFormat="1" applyFont="1" applyBorder="1" applyAlignment="1">
      <alignment horizontal="center" vertical="center"/>
    </xf>
    <xf numFmtId="166" fontId="10" fillId="0" borderId="25" xfId="0" applyNumberFormat="1" applyFont="1" applyBorder="1" applyAlignment="1">
      <alignment horizontal="center"/>
    </xf>
    <xf numFmtId="0" fontId="56" fillId="0" borderId="10" xfId="0" applyFont="1" applyBorder="1" applyAlignment="1">
      <alignment horizontal="left"/>
    </xf>
    <xf numFmtId="0" fontId="14" fillId="0" borderId="80" xfId="0" applyFont="1" applyFill="1" applyBorder="1" applyAlignment="1">
      <alignment horizontal="left"/>
    </xf>
    <xf numFmtId="0" fontId="0" fillId="0" borderId="59" xfId="0" applyFill="1" applyBorder="1"/>
    <xf numFmtId="0" fontId="14" fillId="0" borderId="68" xfId="0" applyFont="1" applyFill="1" applyBorder="1" applyAlignment="1">
      <alignment horizontal="center"/>
    </xf>
    <xf numFmtId="0" fontId="0" fillId="0" borderId="34" xfId="0" applyFill="1" applyBorder="1"/>
    <xf numFmtId="0" fontId="14" fillId="0" borderId="68" xfId="0" applyFont="1" applyFill="1" applyBorder="1"/>
    <xf numFmtId="0" fontId="64" fillId="0" borderId="16" xfId="0" applyFont="1" applyFill="1" applyBorder="1"/>
    <xf numFmtId="0" fontId="49" fillId="0" borderId="33" xfId="0" applyFont="1" applyFill="1" applyBorder="1" applyAlignment="1"/>
    <xf numFmtId="0" fontId="74" fillId="0" borderId="17" xfId="0" applyFont="1" applyBorder="1" applyAlignment="1">
      <alignment horizontal="left"/>
    </xf>
    <xf numFmtId="0" fontId="14" fillId="0" borderId="5" xfId="0" applyFont="1" applyBorder="1"/>
    <xf numFmtId="166" fontId="18" fillId="0" borderId="0" xfId="0" applyNumberFormat="1" applyFont="1" applyBorder="1" applyAlignment="1">
      <alignment horizontal="center"/>
    </xf>
    <xf numFmtId="0" fontId="0" fillId="0" borderId="41" xfId="0" applyBorder="1" applyAlignment="1">
      <alignment horizontal="left"/>
    </xf>
    <xf numFmtId="0" fontId="7" fillId="0" borderId="71" xfId="0" applyFont="1" applyBorder="1"/>
    <xf numFmtId="1" fontId="53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right"/>
    </xf>
    <xf numFmtId="166" fontId="47" fillId="0" borderId="0" xfId="0" applyNumberFormat="1" applyFont="1" applyFill="1" applyBorder="1" applyAlignment="1">
      <alignment horizontal="center"/>
    </xf>
    <xf numFmtId="165" fontId="47" fillId="0" borderId="0" xfId="0" applyNumberFormat="1" applyFont="1" applyFill="1" applyBorder="1" applyAlignment="1">
      <alignment horizontal="center"/>
    </xf>
    <xf numFmtId="0" fontId="88" fillId="0" borderId="0" xfId="0" applyFont="1" applyFill="1" applyBorder="1" applyAlignment="1">
      <alignment horizontal="center"/>
    </xf>
    <xf numFmtId="2" fontId="22" fillId="0" borderId="0" xfId="0" applyNumberFormat="1" applyFont="1" applyBorder="1" applyAlignment="1">
      <alignment horizontal="left"/>
    </xf>
    <xf numFmtId="2" fontId="74" fillId="0" borderId="0" xfId="0" applyNumberFormat="1" applyFont="1" applyBorder="1" applyAlignment="1">
      <alignment horizontal="left"/>
    </xf>
    <xf numFmtId="0" fontId="97" fillId="0" borderId="0" xfId="0" applyFont="1" applyBorder="1"/>
    <xf numFmtId="165" fontId="22" fillId="0" borderId="0" xfId="0" applyNumberFormat="1" applyFont="1" applyBorder="1" applyAlignment="1">
      <alignment horizontal="left"/>
    </xf>
    <xf numFmtId="0" fontId="0" fillId="0" borderId="8" xfId="0" applyFill="1" applyBorder="1"/>
    <xf numFmtId="0" fontId="2" fillId="0" borderId="2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left"/>
    </xf>
    <xf numFmtId="0" fontId="74" fillId="0" borderId="75" xfId="0" applyFont="1" applyFill="1" applyBorder="1" applyAlignment="1">
      <alignment horizontal="left"/>
    </xf>
    <xf numFmtId="0" fontId="76" fillId="0" borderId="79" xfId="0" applyFont="1" applyFill="1" applyBorder="1" applyAlignment="1">
      <alignment horizontal="left"/>
    </xf>
    <xf numFmtId="0" fontId="46" fillId="0" borderId="19" xfId="0" applyFont="1" applyBorder="1" applyAlignment="1">
      <alignment horizontal="center"/>
    </xf>
    <xf numFmtId="0" fontId="0" fillId="0" borderId="88" xfId="0" applyBorder="1" applyAlignment="1">
      <alignment horizontal="center"/>
    </xf>
    <xf numFmtId="164" fontId="14" fillId="0" borderId="88" xfId="0" applyNumberFormat="1" applyFont="1" applyBorder="1" applyAlignment="1">
      <alignment horizontal="right"/>
    </xf>
    <xf numFmtId="0" fontId="2" fillId="0" borderId="88" xfId="0" applyFont="1" applyFill="1" applyBorder="1"/>
    <xf numFmtId="166" fontId="17" fillId="0" borderId="77" xfId="0" applyNumberFormat="1" applyFont="1" applyBorder="1" applyAlignment="1">
      <alignment horizontal="center"/>
    </xf>
    <xf numFmtId="0" fontId="17" fillId="0" borderId="54" xfId="0" applyFont="1" applyFill="1" applyBorder="1"/>
    <xf numFmtId="166" fontId="14" fillId="0" borderId="0" xfId="0" applyNumberFormat="1" applyFont="1" applyFill="1" applyBorder="1" applyAlignment="1">
      <alignment horizontal="left"/>
    </xf>
    <xf numFmtId="0" fontId="33" fillId="0" borderId="48" xfId="0" applyFont="1" applyBorder="1" applyAlignment="1">
      <alignment horizontal="left"/>
    </xf>
    <xf numFmtId="0" fontId="0" fillId="0" borderId="18" xfId="0" applyFont="1" applyFill="1" applyBorder="1" applyAlignment="1"/>
    <xf numFmtId="0" fontId="14" fillId="0" borderId="63" xfId="0" applyFont="1" applyFill="1" applyBorder="1"/>
    <xf numFmtId="0" fontId="17" fillId="0" borderId="18" xfId="0" applyFont="1" applyFill="1" applyBorder="1"/>
    <xf numFmtId="2" fontId="14" fillId="0" borderId="0" xfId="0" applyNumberFormat="1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2" fontId="0" fillId="5" borderId="73" xfId="0" applyNumberFormat="1" applyFill="1" applyBorder="1"/>
    <xf numFmtId="0" fontId="7" fillId="0" borderId="78" xfId="0" applyFont="1" applyBorder="1"/>
    <xf numFmtId="0" fontId="7" fillId="0" borderId="78" xfId="0" applyFont="1" applyFill="1" applyBorder="1" applyAlignment="1">
      <alignment horizontal="left"/>
    </xf>
    <xf numFmtId="0" fontId="7" fillId="0" borderId="70" xfId="0" applyFont="1" applyBorder="1"/>
    <xf numFmtId="0" fontId="0" fillId="13" borderId="77" xfId="0" applyFill="1" applyBorder="1"/>
    <xf numFmtId="2" fontId="0" fillId="0" borderId="77" xfId="0" applyNumberFormat="1" applyBorder="1"/>
    <xf numFmtId="2" fontId="0" fillId="0" borderId="77" xfId="0" applyNumberFormat="1" applyBorder="1" applyAlignment="1">
      <alignment horizontal="center"/>
    </xf>
    <xf numFmtId="2" fontId="0" fillId="17" borderId="73" xfId="0" applyNumberFormat="1" applyFill="1" applyBorder="1"/>
    <xf numFmtId="0" fontId="0" fillId="17" borderId="73" xfId="0" applyFill="1" applyBorder="1"/>
    <xf numFmtId="0" fontId="44" fillId="17" borderId="73" xfId="0" applyFont="1" applyFill="1" applyBorder="1"/>
    <xf numFmtId="1" fontId="44" fillId="17" borderId="73" xfId="0" applyNumberFormat="1" applyFont="1" applyFill="1" applyBorder="1"/>
    <xf numFmtId="2" fontId="44" fillId="17" borderId="73" xfId="0" applyNumberFormat="1" applyFont="1" applyFill="1" applyBorder="1"/>
    <xf numFmtId="0" fontId="2" fillId="17" borderId="73" xfId="0" applyFont="1" applyFill="1" applyBorder="1"/>
    <xf numFmtId="2" fontId="2" fillId="17" borderId="73" xfId="0" applyNumberFormat="1" applyFont="1" applyFill="1" applyBorder="1"/>
    <xf numFmtId="0" fontId="22" fillId="17" borderId="73" xfId="0" applyFont="1" applyFill="1" applyBorder="1"/>
    <xf numFmtId="0" fontId="45" fillId="0" borderId="77" xfId="0" applyFont="1" applyFill="1" applyBorder="1" applyAlignment="1">
      <alignment horizontal="center"/>
    </xf>
    <xf numFmtId="0" fontId="45" fillId="0" borderId="77" xfId="0" applyFont="1" applyBorder="1" applyAlignment="1">
      <alignment horizontal="center"/>
    </xf>
    <xf numFmtId="2" fontId="22" fillId="0" borderId="77" xfId="0" applyNumberFormat="1" applyFont="1" applyBorder="1" applyAlignment="1">
      <alignment horizontal="center"/>
    </xf>
    <xf numFmtId="0" fontId="59" fillId="0" borderId="0" xfId="0" applyFont="1" applyBorder="1" applyAlignment="1">
      <alignment horizontal="left"/>
    </xf>
    <xf numFmtId="0" fontId="71" fillId="0" borderId="0" xfId="0" applyFont="1" applyFill="1" applyBorder="1"/>
    <xf numFmtId="0" fontId="98" fillId="0" borderId="0" xfId="0" applyFont="1" applyFill="1" applyBorder="1"/>
    <xf numFmtId="2" fontId="7" fillId="0" borderId="0" xfId="0" applyNumberFormat="1" applyFont="1" applyFill="1" applyBorder="1"/>
    <xf numFmtId="0" fontId="64" fillId="0" borderId="54" xfId="0" applyFont="1" applyBorder="1"/>
    <xf numFmtId="0" fontId="0" fillId="18" borderId="77" xfId="0" applyFill="1" applyBorder="1"/>
    <xf numFmtId="2" fontId="42" fillId="0" borderId="53" xfId="0" applyNumberFormat="1" applyFont="1" applyBorder="1" applyAlignment="1">
      <alignment horizontal="center"/>
    </xf>
    <xf numFmtId="0" fontId="22" fillId="0" borderId="73" xfId="0" applyFont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2" fontId="74" fillId="19" borderId="77" xfId="0" applyNumberFormat="1" applyFont="1" applyFill="1" applyBorder="1" applyAlignment="1">
      <alignment horizontal="center"/>
    </xf>
    <xf numFmtId="0" fontId="46" fillId="19" borderId="77" xfId="0" applyFont="1" applyFill="1" applyBorder="1"/>
    <xf numFmtId="2" fontId="74" fillId="12" borderId="77" xfId="0" applyNumberFormat="1" applyFont="1" applyFill="1" applyBorder="1" applyAlignment="1">
      <alignment horizontal="center"/>
    </xf>
    <xf numFmtId="0" fontId="10" fillId="0" borderId="18" xfId="0" applyFont="1" applyBorder="1"/>
    <xf numFmtId="0" fontId="49" fillId="0" borderId="35" xfId="0" applyFont="1" applyBorder="1" applyAlignment="1">
      <alignment horizontal="left"/>
    </xf>
    <xf numFmtId="0" fontId="44" fillId="0" borderId="5" xfId="0" applyFont="1" applyBorder="1"/>
    <xf numFmtId="165" fontId="44" fillId="0" borderId="77" xfId="0" applyNumberFormat="1" applyFont="1" applyBorder="1" applyAlignment="1">
      <alignment horizontal="left"/>
    </xf>
    <xf numFmtId="165" fontId="73" fillId="0" borderId="73" xfId="0" applyNumberFormat="1" applyFont="1" applyBorder="1" applyAlignment="1">
      <alignment horizontal="left"/>
    </xf>
    <xf numFmtId="2" fontId="5" fillId="0" borderId="16" xfId="0" applyNumberFormat="1" applyFont="1" applyBorder="1" applyAlignment="1">
      <alignment horizontal="left"/>
    </xf>
    <xf numFmtId="2" fontId="110" fillId="0" borderId="33" xfId="0" applyNumberFormat="1" applyFont="1" applyBorder="1" applyAlignment="1">
      <alignment horizontal="left"/>
    </xf>
    <xf numFmtId="0" fontId="0" fillId="0" borderId="39" xfId="0" applyBorder="1"/>
    <xf numFmtId="0" fontId="28" fillId="0" borderId="55" xfId="0" applyFont="1" applyBorder="1" applyAlignment="1">
      <alignment horizontal="left"/>
    </xf>
    <xf numFmtId="0" fontId="28" fillId="0" borderId="28" xfId="0" applyFont="1" applyBorder="1" applyAlignment="1">
      <alignment horizontal="left"/>
    </xf>
    <xf numFmtId="0" fontId="56" fillId="0" borderId="18" xfId="0" applyFont="1" applyBorder="1" applyAlignment="1">
      <alignment horizontal="left"/>
    </xf>
    <xf numFmtId="0" fontId="14" fillId="0" borderId="18" xfId="0" applyFont="1" applyFill="1" applyBorder="1" applyAlignment="1">
      <alignment horizontal="left"/>
    </xf>
    <xf numFmtId="0" fontId="14" fillId="0" borderId="26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/>
    <xf numFmtId="0" fontId="0" fillId="0" borderId="9" xfId="0" applyFill="1" applyBorder="1"/>
    <xf numFmtId="0" fontId="5" fillId="0" borderId="10" xfId="0" applyFont="1" applyFill="1" applyBorder="1"/>
    <xf numFmtId="0" fontId="105" fillId="0" borderId="16" xfId="0" applyFont="1" applyBorder="1"/>
    <xf numFmtId="0" fontId="109" fillId="0" borderId="16" xfId="0" applyFont="1" applyBorder="1"/>
    <xf numFmtId="0" fontId="96" fillId="0" borderId="18" xfId="0" applyFont="1" applyBorder="1"/>
    <xf numFmtId="0" fontId="1" fillId="0" borderId="19" xfId="0" applyFont="1" applyBorder="1"/>
    <xf numFmtId="2" fontId="22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6" fontId="14" fillId="0" borderId="37" xfId="0" applyNumberFormat="1" applyFont="1" applyBorder="1" applyAlignment="1">
      <alignment horizontal="left"/>
    </xf>
    <xf numFmtId="0" fontId="78" fillId="0" borderId="28" xfId="0" applyFont="1" applyBorder="1" applyAlignment="1">
      <alignment horizontal="left"/>
    </xf>
    <xf numFmtId="0" fontId="59" fillId="0" borderId="3" xfId="0" applyFont="1" applyBorder="1"/>
    <xf numFmtId="0" fontId="7" fillId="0" borderId="77" xfId="0" applyFont="1" applyBorder="1" applyAlignment="1">
      <alignment horizontal="left"/>
    </xf>
    <xf numFmtId="0" fontId="75" fillId="0" borderId="79" xfId="0" applyFont="1" applyBorder="1" applyAlignment="1">
      <alignment horizontal="left"/>
    </xf>
    <xf numFmtId="2" fontId="0" fillId="8" borderId="73" xfId="0" applyNumberFormat="1" applyFill="1" applyBorder="1"/>
    <xf numFmtId="165" fontId="0" fillId="13" borderId="77" xfId="0" applyNumberFormat="1" applyFill="1" applyBorder="1"/>
    <xf numFmtId="2" fontId="0" fillId="13" borderId="77" xfId="0" applyNumberFormat="1" applyFill="1" applyBorder="1"/>
    <xf numFmtId="0" fontId="108" fillId="0" borderId="42" xfId="0" applyFont="1" applyBorder="1"/>
    <xf numFmtId="0" fontId="52" fillId="0" borderId="23" xfId="0" applyFont="1" applyBorder="1"/>
    <xf numFmtId="0" fontId="14" fillId="0" borderId="23" xfId="0" applyFont="1" applyFill="1" applyBorder="1"/>
    <xf numFmtId="1" fontId="22" fillId="0" borderId="81" xfId="0" applyNumberFormat="1" applyFont="1" applyFill="1" applyBorder="1" applyAlignment="1">
      <alignment horizontal="left"/>
    </xf>
    <xf numFmtId="1" fontId="74" fillId="0" borderId="82" xfId="0" applyNumberFormat="1" applyFont="1" applyFill="1" applyBorder="1" applyAlignment="1">
      <alignment horizontal="left"/>
    </xf>
    <xf numFmtId="0" fontId="22" fillId="0" borderId="54" xfId="0" applyFont="1" applyFill="1" applyBorder="1"/>
    <xf numFmtId="166" fontId="74" fillId="0" borderId="82" xfId="0" applyNumberFormat="1" applyFont="1" applyFill="1" applyBorder="1" applyAlignment="1">
      <alignment horizontal="left"/>
    </xf>
    <xf numFmtId="2" fontId="74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left"/>
    </xf>
    <xf numFmtId="2" fontId="75" fillId="0" borderId="0" xfId="0" applyNumberFormat="1" applyFont="1" applyFill="1" applyBorder="1" applyAlignment="1">
      <alignment horizontal="left"/>
    </xf>
    <xf numFmtId="0" fontId="45" fillId="0" borderId="3" xfId="0" applyFont="1" applyFill="1" applyBorder="1"/>
    <xf numFmtId="0" fontId="45" fillId="0" borderId="19" xfId="0" applyFont="1" applyFill="1" applyBorder="1"/>
    <xf numFmtId="2" fontId="68" fillId="0" borderId="24" xfId="0" applyNumberFormat="1" applyFont="1" applyFill="1" applyBorder="1" applyAlignment="1">
      <alignment horizontal="left"/>
    </xf>
    <xf numFmtId="2" fontId="28" fillId="0" borderId="25" xfId="0" applyNumberFormat="1" applyFont="1" applyFill="1" applyBorder="1" applyAlignment="1">
      <alignment horizontal="left"/>
    </xf>
    <xf numFmtId="0" fontId="68" fillId="0" borderId="77" xfId="0" applyFont="1" applyFill="1" applyBorder="1" applyAlignment="1">
      <alignment horizontal="left"/>
    </xf>
    <xf numFmtId="0" fontId="14" fillId="0" borderId="55" xfId="0" applyFont="1" applyBorder="1" applyAlignment="1">
      <alignment horizontal="center"/>
    </xf>
    <xf numFmtId="0" fontId="59" fillId="0" borderId="0" xfId="0" applyFont="1" applyFill="1" applyBorder="1" applyAlignment="1">
      <alignment horizontal="left"/>
    </xf>
    <xf numFmtId="0" fontId="62" fillId="0" borderId="0" xfId="0" applyFont="1" applyFill="1" applyBorder="1"/>
    <xf numFmtId="0" fontId="61" fillId="0" borderId="0" xfId="0" applyFont="1" applyFill="1" applyBorder="1"/>
    <xf numFmtId="9" fontId="0" fillId="0" borderId="0" xfId="1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center"/>
    </xf>
    <xf numFmtId="2" fontId="61" fillId="0" borderId="0" xfId="0" applyNumberFormat="1" applyFont="1" applyFill="1" applyBorder="1"/>
    <xf numFmtId="2" fontId="59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6" fontId="61" fillId="0" borderId="0" xfId="0" applyNumberFormat="1" applyFont="1" applyFill="1" applyBorder="1"/>
    <xf numFmtId="165" fontId="59" fillId="0" borderId="0" xfId="0" applyNumberFormat="1" applyFont="1" applyFill="1" applyBorder="1" applyAlignment="1">
      <alignment horizontal="center"/>
    </xf>
    <xf numFmtId="167" fontId="61" fillId="0" borderId="0" xfId="0" applyNumberFormat="1" applyFont="1" applyFill="1" applyBorder="1"/>
    <xf numFmtId="1" fontId="59" fillId="0" borderId="0" xfId="0" applyNumberFormat="1" applyFont="1" applyFill="1" applyBorder="1" applyAlignment="1">
      <alignment horizontal="center"/>
    </xf>
    <xf numFmtId="1" fontId="42" fillId="0" borderId="0" xfId="0" applyNumberFormat="1" applyFont="1" applyFill="1" applyBorder="1" applyAlignment="1">
      <alignment horizontal="center"/>
    </xf>
    <xf numFmtId="165" fontId="42" fillId="0" borderId="0" xfId="0" applyNumberFormat="1" applyFont="1" applyFill="1" applyBorder="1" applyAlignment="1">
      <alignment horizontal="center"/>
    </xf>
    <xf numFmtId="2" fontId="82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/>
    </xf>
    <xf numFmtId="2" fontId="24" fillId="0" borderId="0" xfId="0" applyNumberFormat="1" applyFont="1" applyFill="1" applyBorder="1"/>
    <xf numFmtId="2" fontId="42" fillId="0" borderId="0" xfId="0" applyNumberFormat="1" applyFont="1" applyFill="1" applyBorder="1" applyAlignment="1">
      <alignment horizontal="center"/>
    </xf>
    <xf numFmtId="168" fontId="61" fillId="0" borderId="0" xfId="0" applyNumberFormat="1" applyFont="1" applyFill="1" applyBorder="1"/>
    <xf numFmtId="2" fontId="7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9" fillId="0" borderId="0" xfId="0" applyNumberFormat="1" applyFont="1" applyFill="1" applyBorder="1" applyAlignment="1">
      <alignment horizontal="right"/>
    </xf>
    <xf numFmtId="1" fontId="33" fillId="0" borderId="0" xfId="0" applyNumberFormat="1" applyFont="1" applyFill="1" applyBorder="1" applyAlignment="1">
      <alignment horizontal="left"/>
    </xf>
    <xf numFmtId="166" fontId="42" fillId="0" borderId="0" xfId="0" applyNumberFormat="1" applyFont="1" applyFill="1" applyBorder="1" applyAlignment="1">
      <alignment horizontal="center"/>
    </xf>
    <xf numFmtId="167" fontId="42" fillId="0" borderId="0" xfId="0" applyNumberFormat="1" applyFont="1" applyFill="1" applyBorder="1" applyAlignment="1">
      <alignment horizontal="center"/>
    </xf>
    <xf numFmtId="166" fontId="72" fillId="0" borderId="0" xfId="0" applyNumberFormat="1" applyFont="1" applyFill="1" applyBorder="1" applyAlignment="1">
      <alignment horizontal="center"/>
    </xf>
    <xf numFmtId="0" fontId="56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64" fillId="0" borderId="15" xfId="0" applyFont="1" applyBorder="1"/>
    <xf numFmtId="2" fontId="79" fillId="0" borderId="0" xfId="0" applyNumberFormat="1" applyFont="1" applyBorder="1" applyAlignment="1">
      <alignment horizontal="left"/>
    </xf>
    <xf numFmtId="0" fontId="96" fillId="0" borderId="0" xfId="0" applyFont="1" applyFill="1" applyBorder="1"/>
    <xf numFmtId="0" fontId="64" fillId="0" borderId="16" xfId="0" applyFont="1" applyBorder="1"/>
    <xf numFmtId="0" fontId="34" fillId="0" borderId="16" xfId="0" applyFont="1" applyBorder="1" applyAlignment="1">
      <alignment horizontal="left"/>
    </xf>
    <xf numFmtId="166" fontId="14" fillId="0" borderId="77" xfId="0" applyNumberFormat="1" applyFont="1" applyBorder="1" applyAlignment="1">
      <alignment horizontal="left"/>
    </xf>
    <xf numFmtId="0" fontId="74" fillId="0" borderId="36" xfId="0" applyFont="1" applyBorder="1" applyAlignment="1">
      <alignment horizontal="left"/>
    </xf>
    <xf numFmtId="0" fontId="74" fillId="0" borderId="73" xfId="0" applyFont="1" applyFill="1" applyBorder="1" applyAlignment="1">
      <alignment horizontal="left"/>
    </xf>
    <xf numFmtId="0" fontId="73" fillId="0" borderId="69" xfId="0" applyFont="1" applyBorder="1" applyAlignment="1">
      <alignment horizontal="left"/>
    </xf>
    <xf numFmtId="0" fontId="14" fillId="0" borderId="28" xfId="0" applyFont="1" applyBorder="1" applyAlignment="1">
      <alignment horizontal="center"/>
    </xf>
    <xf numFmtId="0" fontId="2" fillId="0" borderId="9" xfId="0" applyFont="1" applyBorder="1"/>
    <xf numFmtId="0" fontId="2" fillId="0" borderId="67" xfId="0" applyFont="1" applyFill="1" applyBorder="1"/>
    <xf numFmtId="0" fontId="33" fillId="0" borderId="67" xfId="0" applyFont="1" applyBorder="1" applyAlignment="1">
      <alignment horizontal="left"/>
    </xf>
    <xf numFmtId="0" fontId="76" fillId="0" borderId="77" xfId="0" applyFont="1" applyFill="1" applyBorder="1" applyAlignment="1">
      <alignment horizontal="left"/>
    </xf>
    <xf numFmtId="0" fontId="71" fillId="0" borderId="67" xfId="0" applyFont="1" applyBorder="1"/>
    <xf numFmtId="0" fontId="76" fillId="0" borderId="73" xfId="0" applyFont="1" applyFill="1" applyBorder="1" applyAlignment="1">
      <alignment horizontal="left"/>
    </xf>
    <xf numFmtId="0" fontId="57" fillId="0" borderId="81" xfId="0" applyFont="1" applyFill="1" applyBorder="1" applyAlignment="1">
      <alignment horizontal="left"/>
    </xf>
    <xf numFmtId="0" fontId="73" fillId="0" borderId="7" xfId="0" applyFont="1" applyFill="1" applyBorder="1" applyAlignment="1">
      <alignment horizontal="left"/>
    </xf>
    <xf numFmtId="2" fontId="73" fillId="0" borderId="73" xfId="0" applyNumberFormat="1" applyFont="1" applyFill="1" applyBorder="1" applyAlignment="1">
      <alignment horizontal="left"/>
    </xf>
    <xf numFmtId="0" fontId="73" fillId="0" borderId="75" xfId="0" applyFont="1" applyFill="1" applyBorder="1" applyAlignment="1">
      <alignment horizontal="left"/>
    </xf>
    <xf numFmtId="0" fontId="0" fillId="0" borderId="19" xfId="0" applyFill="1" applyBorder="1" applyAlignment="1">
      <alignment horizontal="right"/>
    </xf>
    <xf numFmtId="0" fontId="49" fillId="0" borderId="3" xfId="0" applyFont="1" applyFill="1" applyBorder="1"/>
    <xf numFmtId="0" fontId="68" fillId="0" borderId="88" xfId="0" applyFont="1" applyFill="1" applyBorder="1"/>
    <xf numFmtId="0" fontId="17" fillId="0" borderId="26" xfId="0" applyFont="1" applyFill="1" applyBorder="1"/>
    <xf numFmtId="0" fontId="68" fillId="0" borderId="52" xfId="0" applyFont="1" applyFill="1" applyBorder="1"/>
    <xf numFmtId="0" fontId="0" fillId="0" borderId="54" xfId="0" applyFill="1" applyBorder="1"/>
    <xf numFmtId="164" fontId="14" fillId="0" borderId="26" xfId="0" applyNumberFormat="1" applyFont="1" applyFill="1" applyBorder="1" applyAlignment="1">
      <alignment horizontal="left"/>
    </xf>
    <xf numFmtId="0" fontId="2" fillId="0" borderId="27" xfId="0" applyFont="1" applyFill="1" applyBorder="1"/>
    <xf numFmtId="0" fontId="2" fillId="0" borderId="28" xfId="0" applyFont="1" applyFill="1" applyBorder="1" applyAlignment="1">
      <alignment horizontal="left"/>
    </xf>
    <xf numFmtId="0" fontId="8" fillId="0" borderId="18" xfId="0" applyFont="1" applyFill="1" applyBorder="1"/>
    <xf numFmtId="0" fontId="56" fillId="0" borderId="18" xfId="0" applyFont="1" applyFill="1" applyBorder="1" applyAlignment="1">
      <alignment horizontal="left"/>
    </xf>
    <xf numFmtId="0" fontId="0" fillId="0" borderId="2" xfId="0" applyFill="1" applyBorder="1"/>
    <xf numFmtId="0" fontId="2" fillId="0" borderId="52" xfId="0" applyFont="1" applyFill="1" applyBorder="1"/>
    <xf numFmtId="49" fontId="14" fillId="0" borderId="57" xfId="0" applyNumberFormat="1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/>
    </xf>
    <xf numFmtId="0" fontId="2" fillId="0" borderId="87" xfId="0" applyFont="1" applyFill="1" applyBorder="1"/>
    <xf numFmtId="0" fontId="68" fillId="0" borderId="63" xfId="0" applyFont="1" applyFill="1" applyBorder="1"/>
    <xf numFmtId="0" fontId="28" fillId="0" borderId="77" xfId="0" applyFont="1" applyFill="1" applyBorder="1" applyAlignment="1">
      <alignment horizontal="left"/>
    </xf>
    <xf numFmtId="0" fontId="44" fillId="0" borderId="74" xfId="0" applyFont="1" applyBorder="1"/>
    <xf numFmtId="2" fontId="35" fillId="0" borderId="3" xfId="0" applyNumberFormat="1" applyFont="1" applyBorder="1" applyAlignment="1">
      <alignment horizontal="center"/>
    </xf>
    <xf numFmtId="9" fontId="35" fillId="0" borderId="3" xfId="0" applyNumberFormat="1" applyFont="1" applyBorder="1" applyAlignment="1">
      <alignment horizontal="center"/>
    </xf>
    <xf numFmtId="0" fontId="35" fillId="0" borderId="0" xfId="0" applyFont="1" applyBorder="1" applyAlignment="1">
      <alignment horizontal="right"/>
    </xf>
    <xf numFmtId="2" fontId="39" fillId="2" borderId="80" xfId="0" applyNumberFormat="1" applyFont="1" applyFill="1" applyBorder="1" applyAlignment="1">
      <alignment horizontal="center"/>
    </xf>
    <xf numFmtId="2" fontId="39" fillId="2" borderId="81" xfId="0" applyNumberFormat="1" applyFont="1" applyFill="1" applyBorder="1" applyAlignment="1">
      <alignment horizontal="center"/>
    </xf>
    <xf numFmtId="2" fontId="39" fillId="0" borderId="81" xfId="0" applyNumberFormat="1" applyFont="1" applyBorder="1" applyAlignment="1">
      <alignment horizontal="center"/>
    </xf>
    <xf numFmtId="2" fontId="39" fillId="0" borderId="82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3" fillId="0" borderId="0" xfId="0" applyFont="1"/>
    <xf numFmtId="166" fontId="53" fillId="0" borderId="0" xfId="0" applyNumberFormat="1" applyFont="1" applyAlignment="1">
      <alignment horizontal="center"/>
    </xf>
    <xf numFmtId="1" fontId="22" fillId="0" borderId="67" xfId="0" applyNumberFormat="1" applyFont="1" applyBorder="1" applyAlignment="1">
      <alignment horizontal="center"/>
    </xf>
    <xf numFmtId="166" fontId="10" fillId="0" borderId="37" xfId="0" applyNumberFormat="1" applyFont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center"/>
    </xf>
    <xf numFmtId="0" fontId="114" fillId="0" borderId="2" xfId="0" applyFont="1" applyFill="1" applyBorder="1" applyAlignment="1">
      <alignment horizontal="left"/>
    </xf>
    <xf numFmtId="1" fontId="35" fillId="0" borderId="18" xfId="0" applyNumberFormat="1" applyFont="1" applyBorder="1" applyAlignment="1">
      <alignment horizontal="center"/>
    </xf>
    <xf numFmtId="1" fontId="53" fillId="0" borderId="54" xfId="0" applyNumberFormat="1" applyFont="1" applyBorder="1" applyAlignment="1">
      <alignment horizontal="center"/>
    </xf>
    <xf numFmtId="0" fontId="114" fillId="0" borderId="0" xfId="0" applyFont="1" applyFill="1" applyBorder="1" applyAlignment="1">
      <alignment horizontal="left"/>
    </xf>
    <xf numFmtId="0" fontId="88" fillId="0" borderId="0" xfId="0" applyFont="1" applyFill="1" applyBorder="1" applyAlignment="1">
      <alignment horizontal="left"/>
    </xf>
    <xf numFmtId="49" fontId="14" fillId="0" borderId="52" xfId="0" applyNumberFormat="1" applyFont="1" applyFill="1" applyBorder="1" applyAlignment="1">
      <alignment horizontal="right"/>
    </xf>
    <xf numFmtId="49" fontId="14" fillId="0" borderId="67" xfId="0" applyNumberFormat="1" applyFont="1" applyFill="1" applyBorder="1" applyAlignment="1">
      <alignment horizontal="right"/>
    </xf>
    <xf numFmtId="1" fontId="35" fillId="0" borderId="27" xfId="0" applyNumberFormat="1" applyFont="1" applyBorder="1" applyAlignment="1">
      <alignment horizontal="center"/>
    </xf>
    <xf numFmtId="0" fontId="22" fillId="0" borderId="78" xfId="0" applyFont="1" applyFill="1" applyBorder="1" applyAlignment="1">
      <alignment horizontal="center"/>
    </xf>
    <xf numFmtId="0" fontId="22" fillId="0" borderId="32" xfId="0" applyFont="1" applyFill="1" applyBorder="1" applyAlignment="1">
      <alignment horizontal="left"/>
    </xf>
    <xf numFmtId="0" fontId="68" fillId="0" borderId="23" xfId="0" applyFont="1" applyFill="1" applyBorder="1"/>
    <xf numFmtId="49" fontId="14" fillId="0" borderId="0" xfId="0" applyNumberFormat="1" applyFont="1" applyFill="1" applyBorder="1" applyAlignment="1">
      <alignment horizontal="center"/>
    </xf>
    <xf numFmtId="0" fontId="33" fillId="0" borderId="88" xfId="0" applyFont="1" applyBorder="1"/>
    <xf numFmtId="0" fontId="17" fillId="0" borderId="78" xfId="0" applyFont="1" applyBorder="1" applyAlignment="1">
      <alignment horizontal="center"/>
    </xf>
    <xf numFmtId="0" fontId="14" fillId="0" borderId="88" xfId="0" applyFont="1" applyBorder="1" applyAlignment="1">
      <alignment horizontal="center"/>
    </xf>
    <xf numFmtId="0" fontId="0" fillId="0" borderId="50" xfId="0" applyBorder="1" applyAlignment="1">
      <alignment horizontal="right"/>
    </xf>
    <xf numFmtId="1" fontId="22" fillId="0" borderId="0" xfId="0" applyNumberFormat="1" applyFont="1" applyBorder="1" applyAlignment="1">
      <alignment horizontal="center"/>
    </xf>
    <xf numFmtId="0" fontId="33" fillId="0" borderId="70" xfId="0" applyFont="1" applyFill="1" applyBorder="1"/>
    <xf numFmtId="0" fontId="2" fillId="0" borderId="55" xfId="0" applyFont="1" applyFill="1" applyBorder="1" applyAlignment="1">
      <alignment horizontal="left"/>
    </xf>
    <xf numFmtId="2" fontId="74" fillId="19" borderId="73" xfId="0" applyNumberFormat="1" applyFont="1" applyFill="1" applyBorder="1" applyAlignment="1">
      <alignment horizontal="center"/>
    </xf>
    <xf numFmtId="165" fontId="79" fillId="0" borderId="0" xfId="0" applyNumberFormat="1" applyFont="1" applyBorder="1" applyAlignment="1">
      <alignment horizontal="left"/>
    </xf>
    <xf numFmtId="0" fontId="100" fillId="0" borderId="0" xfId="0" applyFont="1" applyBorder="1" applyAlignment="1">
      <alignment horizontal="left"/>
    </xf>
    <xf numFmtId="0" fontId="79" fillId="0" borderId="0" xfId="0" applyFont="1" applyBorder="1" applyAlignment="1">
      <alignment horizontal="left"/>
    </xf>
    <xf numFmtId="0" fontId="64" fillId="0" borderId="42" xfId="0" applyFont="1" applyFill="1" applyBorder="1"/>
    <xf numFmtId="2" fontId="42" fillId="0" borderId="20" xfId="0" applyNumberFormat="1" applyFont="1" applyFill="1" applyBorder="1" applyAlignment="1">
      <alignment horizontal="center"/>
    </xf>
    <xf numFmtId="166" fontId="2" fillId="0" borderId="24" xfId="0" applyNumberFormat="1" applyFont="1" applyFill="1" applyBorder="1" applyAlignment="1">
      <alignment horizontal="left"/>
    </xf>
    <xf numFmtId="2" fontId="78" fillId="0" borderId="7" xfId="0" applyNumberFormat="1" applyFont="1" applyFill="1" applyBorder="1" applyAlignment="1">
      <alignment horizontal="left"/>
    </xf>
    <xf numFmtId="0" fontId="2" fillId="0" borderId="24" xfId="0" applyFont="1" applyFill="1" applyBorder="1"/>
    <xf numFmtId="0" fontId="2" fillId="0" borderId="5" xfId="0" applyFont="1" applyFill="1" applyBorder="1"/>
    <xf numFmtId="2" fontId="22" fillId="0" borderId="24" xfId="0" applyNumberFormat="1" applyFont="1" applyFill="1" applyBorder="1" applyAlignment="1">
      <alignment horizontal="left"/>
    </xf>
    <xf numFmtId="2" fontId="74" fillId="0" borderId="25" xfId="0" applyNumberFormat="1" applyFont="1" applyFill="1" applyBorder="1" applyAlignment="1">
      <alignment horizontal="left"/>
    </xf>
    <xf numFmtId="0" fontId="78" fillId="0" borderId="73" xfId="0" applyFont="1" applyFill="1" applyBorder="1" applyAlignment="1">
      <alignment horizontal="left"/>
    </xf>
    <xf numFmtId="0" fontId="78" fillId="0" borderId="79" xfId="0" applyFont="1" applyFill="1" applyBorder="1" applyAlignment="1">
      <alignment horizontal="left"/>
    </xf>
    <xf numFmtId="0" fontId="14" fillId="0" borderId="77" xfId="0" applyFont="1" applyFill="1" applyBorder="1" applyAlignment="1">
      <alignment horizontal="left"/>
    </xf>
    <xf numFmtId="0" fontId="79" fillId="0" borderId="79" xfId="0" applyFont="1" applyFill="1" applyBorder="1" applyAlignment="1">
      <alignment horizontal="left"/>
    </xf>
    <xf numFmtId="0" fontId="64" fillId="0" borderId="28" xfId="0" applyFont="1" applyFill="1" applyBorder="1"/>
    <xf numFmtId="0" fontId="22" fillId="0" borderId="70" xfId="0" applyFont="1" applyFill="1" applyBorder="1" applyAlignment="1">
      <alignment horizontal="left"/>
    </xf>
    <xf numFmtId="165" fontId="22" fillId="0" borderId="77" xfId="0" applyNumberFormat="1" applyFont="1" applyFill="1" applyBorder="1" applyAlignment="1">
      <alignment horizontal="left"/>
    </xf>
    <xf numFmtId="0" fontId="79" fillId="0" borderId="73" xfId="0" applyFont="1" applyFill="1" applyBorder="1" applyAlignment="1">
      <alignment horizontal="left"/>
    </xf>
    <xf numFmtId="0" fontId="78" fillId="0" borderId="82" xfId="0" applyFont="1" applyFill="1" applyBorder="1" applyAlignment="1">
      <alignment horizontal="left"/>
    </xf>
    <xf numFmtId="0" fontId="2" fillId="0" borderId="31" xfId="0" applyFont="1" applyFill="1" applyBorder="1"/>
    <xf numFmtId="0" fontId="55" fillId="0" borderId="81" xfId="0" applyFont="1" applyFill="1" applyBorder="1" applyAlignment="1">
      <alignment horizontal="left"/>
    </xf>
    <xf numFmtId="0" fontId="81" fillId="0" borderId="82" xfId="0" applyFont="1" applyFill="1" applyBorder="1" applyAlignment="1">
      <alignment horizontal="left"/>
    </xf>
    <xf numFmtId="0" fontId="52" fillId="0" borderId="38" xfId="0" applyFont="1" applyFill="1" applyBorder="1" applyAlignment="1">
      <alignment horizontal="left"/>
    </xf>
    <xf numFmtId="0" fontId="74" fillId="0" borderId="55" xfId="0" applyFont="1" applyFill="1" applyBorder="1" applyAlignment="1">
      <alignment horizontal="left"/>
    </xf>
    <xf numFmtId="0" fontId="64" fillId="0" borderId="2" xfId="0" applyFont="1" applyFill="1" applyBorder="1"/>
    <xf numFmtId="0" fontId="22" fillId="0" borderId="16" xfId="0" applyFont="1" applyFill="1" applyBorder="1"/>
    <xf numFmtId="0" fontId="14" fillId="0" borderId="81" xfId="0" applyFont="1" applyFill="1" applyBorder="1" applyAlignment="1">
      <alignment horizontal="left"/>
    </xf>
    <xf numFmtId="0" fontId="79" fillId="0" borderId="82" xfId="0" applyFont="1" applyFill="1" applyBorder="1" applyAlignment="1">
      <alignment horizontal="left"/>
    </xf>
    <xf numFmtId="0" fontId="28" fillId="0" borderId="28" xfId="0" applyFont="1" applyFill="1" applyBorder="1" applyAlignment="1">
      <alignment horizontal="left"/>
    </xf>
    <xf numFmtId="0" fontId="49" fillId="0" borderId="2" xfId="0" applyFont="1" applyFill="1" applyBorder="1"/>
    <xf numFmtId="0" fontId="47" fillId="0" borderId="2" xfId="0" applyFont="1" applyFill="1" applyBorder="1"/>
    <xf numFmtId="0" fontId="76" fillId="0" borderId="3" xfId="0" applyFont="1" applyFill="1" applyBorder="1"/>
    <xf numFmtId="0" fontId="2" fillId="0" borderId="54" xfId="0" applyFont="1" applyFill="1" applyBorder="1"/>
    <xf numFmtId="0" fontId="74" fillId="0" borderId="28" xfId="0" applyFont="1" applyFill="1" applyBorder="1" applyAlignment="1">
      <alignment horizontal="left"/>
    </xf>
    <xf numFmtId="0" fontId="0" fillId="0" borderId="35" xfId="0" applyFill="1" applyBorder="1"/>
    <xf numFmtId="0" fontId="0" fillId="0" borderId="14" xfId="0" applyFill="1" applyBorder="1"/>
    <xf numFmtId="0" fontId="22" fillId="0" borderId="15" xfId="0" applyFont="1" applyFill="1" applyBorder="1"/>
    <xf numFmtId="2" fontId="22" fillId="0" borderId="43" xfId="0" applyNumberFormat="1" applyFont="1" applyFill="1" applyBorder="1" applyAlignment="1">
      <alignment horizontal="left"/>
    </xf>
    <xf numFmtId="0" fontId="46" fillId="0" borderId="37" xfId="0" applyFont="1" applyFill="1" applyBorder="1" applyAlignment="1">
      <alignment horizontal="center"/>
    </xf>
    <xf numFmtId="0" fontId="59" fillId="0" borderId="16" xfId="0" applyFont="1" applyFill="1" applyBorder="1"/>
    <xf numFmtId="0" fontId="22" fillId="0" borderId="68" xfId="0" applyFont="1" applyFill="1" applyBorder="1"/>
    <xf numFmtId="0" fontId="0" fillId="0" borderId="71" xfId="0" applyFill="1" applyBorder="1" applyAlignment="1">
      <alignment horizontal="center"/>
    </xf>
    <xf numFmtId="0" fontId="49" fillId="0" borderId="16" xfId="0" applyFont="1" applyFill="1" applyBorder="1"/>
    <xf numFmtId="0" fontId="76" fillId="0" borderId="15" xfId="0" applyFont="1" applyFill="1" applyBorder="1"/>
    <xf numFmtId="0" fontId="76" fillId="0" borderId="42" xfId="0" applyFont="1" applyFill="1" applyBorder="1"/>
    <xf numFmtId="0" fontId="22" fillId="0" borderId="6" xfId="0" applyFont="1" applyFill="1" applyBorder="1"/>
    <xf numFmtId="0" fontId="2" fillId="0" borderId="37" xfId="0" applyFont="1" applyFill="1" applyBorder="1" applyAlignment="1">
      <alignment horizontal="left"/>
    </xf>
    <xf numFmtId="0" fontId="28" fillId="0" borderId="36" xfId="0" applyFont="1" applyFill="1" applyBorder="1" applyAlignment="1">
      <alignment horizontal="left"/>
    </xf>
    <xf numFmtId="0" fontId="22" fillId="0" borderId="55" xfId="0" applyFont="1" applyFill="1" applyBorder="1" applyAlignment="1">
      <alignment horizontal="center"/>
    </xf>
    <xf numFmtId="0" fontId="45" fillId="0" borderId="14" xfId="0" applyFont="1" applyFill="1" applyBorder="1"/>
    <xf numFmtId="0" fontId="22" fillId="0" borderId="70" xfId="0" applyFont="1" applyFill="1" applyBorder="1"/>
    <xf numFmtId="0" fontId="49" fillId="0" borderId="10" xfId="0" applyFont="1" applyFill="1" applyBorder="1"/>
    <xf numFmtId="0" fontId="47" fillId="0" borderId="9" xfId="0" applyFont="1" applyFill="1" applyBorder="1"/>
    <xf numFmtId="0" fontId="76" fillId="0" borderId="9" xfId="0" applyFont="1" applyFill="1" applyBorder="1"/>
    <xf numFmtId="0" fontId="68" fillId="0" borderId="31" xfId="0" applyFont="1" applyFill="1" applyBorder="1"/>
    <xf numFmtId="0" fontId="22" fillId="0" borderId="81" xfId="0" applyFont="1" applyFill="1" applyBorder="1" applyAlignment="1">
      <alignment horizontal="left"/>
    </xf>
    <xf numFmtId="0" fontId="73" fillId="0" borderId="82" xfId="0" applyFont="1" applyFill="1" applyBorder="1" applyAlignment="1">
      <alignment horizontal="left"/>
    </xf>
    <xf numFmtId="0" fontId="49" fillId="0" borderId="18" xfId="0" applyFont="1" applyFill="1" applyBorder="1"/>
    <xf numFmtId="0" fontId="76" fillId="0" borderId="19" xfId="0" applyFont="1" applyFill="1" applyBorder="1"/>
    <xf numFmtId="0" fontId="0" fillId="0" borderId="11" xfId="0" applyFill="1" applyBorder="1" applyAlignment="1">
      <alignment horizontal="right"/>
    </xf>
    <xf numFmtId="0" fontId="2" fillId="0" borderId="39" xfId="0" applyFont="1" applyFill="1" applyBorder="1"/>
    <xf numFmtId="166" fontId="14" fillId="0" borderId="37" xfId="0" applyNumberFormat="1" applyFont="1" applyFill="1" applyBorder="1" applyAlignment="1">
      <alignment horizontal="left"/>
    </xf>
    <xf numFmtId="0" fontId="28" fillId="0" borderId="29" xfId="0" applyFont="1" applyFill="1" applyBorder="1" applyAlignment="1">
      <alignment horizontal="left"/>
    </xf>
    <xf numFmtId="0" fontId="109" fillId="0" borderId="16" xfId="0" applyFont="1" applyFill="1" applyBorder="1"/>
    <xf numFmtId="0" fontId="46" fillId="0" borderId="16" xfId="0" applyFont="1" applyFill="1" applyBorder="1"/>
    <xf numFmtId="0" fontId="34" fillId="0" borderId="16" xfId="0" applyFont="1" applyFill="1" applyBorder="1" applyAlignment="1">
      <alignment horizontal="left"/>
    </xf>
    <xf numFmtId="0" fontId="49" fillId="0" borderId="27" xfId="0" applyFont="1" applyFill="1" applyBorder="1"/>
    <xf numFmtId="0" fontId="28" fillId="0" borderId="7" xfId="0" applyFont="1" applyFill="1" applyBorder="1" applyAlignment="1">
      <alignment horizontal="left"/>
    </xf>
    <xf numFmtId="0" fontId="78" fillId="0" borderId="77" xfId="0" applyFont="1" applyFill="1" applyBorder="1" applyAlignment="1">
      <alignment horizontal="left"/>
    </xf>
    <xf numFmtId="0" fontId="73" fillId="0" borderId="28" xfId="0" applyFont="1" applyFill="1" applyBorder="1" applyAlignment="1">
      <alignment horizontal="left"/>
    </xf>
    <xf numFmtId="0" fontId="2" fillId="0" borderId="65" xfId="0" applyFont="1" applyFill="1" applyBorder="1" applyAlignment="1">
      <alignment horizontal="left"/>
    </xf>
    <xf numFmtId="0" fontId="78" fillId="0" borderId="65" xfId="0" applyFont="1" applyFill="1" applyBorder="1" applyAlignment="1">
      <alignment horizontal="left"/>
    </xf>
    <xf numFmtId="0" fontId="0" fillId="0" borderId="0" xfId="0" applyFill="1" applyAlignment="1">
      <alignment horizontal="right"/>
    </xf>
    <xf numFmtId="0" fontId="8" fillId="0" borderId="0" xfId="0" applyFont="1" applyFill="1" applyAlignment="1">
      <alignment horizontal="left"/>
    </xf>
    <xf numFmtId="0" fontId="1" fillId="0" borderId="0" xfId="0" applyFont="1" applyFill="1"/>
    <xf numFmtId="0" fontId="46" fillId="0" borderId="0" xfId="0" applyFont="1" applyFill="1"/>
    <xf numFmtId="0" fontId="9" fillId="0" borderId="0" xfId="0" applyFont="1" applyFill="1"/>
    <xf numFmtId="0" fontId="47" fillId="0" borderId="0" xfId="0" applyFont="1" applyFill="1"/>
    <xf numFmtId="0" fontId="1" fillId="0" borderId="0" xfId="0" applyFont="1" applyFill="1" applyAlignment="1">
      <alignment horizontal="right"/>
    </xf>
    <xf numFmtId="0" fontId="67" fillId="0" borderId="0" xfId="0" applyFont="1" applyFill="1"/>
    <xf numFmtId="9" fontId="0" fillId="0" borderId="0" xfId="0" applyNumberFormat="1" applyFill="1"/>
    <xf numFmtId="0" fontId="59" fillId="0" borderId="0" xfId="0" applyFont="1" applyFill="1"/>
    <xf numFmtId="0" fontId="0" fillId="0" borderId="16" xfId="0" applyFill="1" applyBorder="1" applyAlignment="1">
      <alignment horizontal="left"/>
    </xf>
    <xf numFmtId="0" fontId="4" fillId="0" borderId="15" xfId="0" applyFont="1" applyFill="1" applyBorder="1"/>
    <xf numFmtId="0" fontId="76" fillId="0" borderId="16" xfId="0" applyFont="1" applyFill="1" applyBorder="1"/>
    <xf numFmtId="0" fontId="14" fillId="0" borderId="28" xfId="0" applyFont="1" applyFill="1" applyBorder="1" applyAlignment="1">
      <alignment horizontal="left"/>
    </xf>
    <xf numFmtId="165" fontId="74" fillId="0" borderId="7" xfId="0" applyNumberFormat="1" applyFont="1" applyFill="1" applyBorder="1" applyAlignment="1">
      <alignment horizontal="left"/>
    </xf>
    <xf numFmtId="0" fontId="0" fillId="0" borderId="1" xfId="0" applyFill="1" applyBorder="1"/>
    <xf numFmtId="1" fontId="2" fillId="0" borderId="77" xfId="0" applyNumberFormat="1" applyFont="1" applyFill="1" applyBorder="1" applyAlignment="1">
      <alignment horizontal="left"/>
    </xf>
    <xf numFmtId="1" fontId="28" fillId="0" borderId="73" xfId="0" applyNumberFormat="1" applyFont="1" applyFill="1" applyBorder="1" applyAlignment="1">
      <alignment horizontal="left"/>
    </xf>
    <xf numFmtId="0" fontId="0" fillId="0" borderId="75" xfId="0" applyFill="1" applyBorder="1"/>
    <xf numFmtId="0" fontId="0" fillId="0" borderId="38" xfId="0" applyFill="1" applyBorder="1"/>
    <xf numFmtId="0" fontId="22" fillId="0" borderId="80" xfId="0" applyFont="1" applyFill="1" applyBorder="1"/>
    <xf numFmtId="165" fontId="17" fillId="0" borderId="81" xfId="0" applyNumberFormat="1" applyFont="1" applyFill="1" applyBorder="1" applyAlignment="1">
      <alignment horizontal="left"/>
    </xf>
    <xf numFmtId="165" fontId="74" fillId="0" borderId="75" xfId="0" applyNumberFormat="1" applyFont="1" applyFill="1" applyBorder="1" applyAlignment="1">
      <alignment horizontal="left"/>
    </xf>
    <xf numFmtId="0" fontId="0" fillId="0" borderId="12" xfId="0" applyFill="1" applyBorder="1"/>
    <xf numFmtId="165" fontId="74" fillId="0" borderId="79" xfId="0" applyNumberFormat="1" applyFont="1" applyFill="1" applyBorder="1" applyAlignment="1">
      <alignment horizontal="left"/>
    </xf>
    <xf numFmtId="0" fontId="64" fillId="0" borderId="33" xfId="0" applyFont="1" applyFill="1" applyBorder="1"/>
    <xf numFmtId="0" fontId="22" fillId="0" borderId="35" xfId="0" applyFont="1" applyFill="1" applyBorder="1"/>
    <xf numFmtId="0" fontId="22" fillId="0" borderId="65" xfId="0" applyFont="1" applyFill="1" applyBorder="1" applyAlignment="1">
      <alignment horizontal="left"/>
    </xf>
    <xf numFmtId="0" fontId="28" fillId="0" borderId="66" xfId="0" applyFont="1" applyFill="1" applyBorder="1" applyAlignment="1">
      <alignment horizontal="left"/>
    </xf>
    <xf numFmtId="165" fontId="74" fillId="0" borderId="82" xfId="0" applyNumberFormat="1" applyFont="1" applyFill="1" applyBorder="1" applyAlignment="1">
      <alignment horizontal="left"/>
    </xf>
    <xf numFmtId="0" fontId="65" fillId="0" borderId="35" xfId="0" applyFont="1" applyFill="1" applyBorder="1"/>
    <xf numFmtId="0" fontId="0" fillId="0" borderId="55" xfId="0" applyFill="1" applyBorder="1"/>
    <xf numFmtId="0" fontId="2" fillId="0" borderId="6" xfId="0" applyFont="1" applyFill="1" applyBorder="1"/>
    <xf numFmtId="0" fontId="49" fillId="0" borderId="35" xfId="0" applyFont="1" applyFill="1" applyBorder="1"/>
    <xf numFmtId="0" fontId="76" fillId="0" borderId="14" xfId="0" applyFont="1" applyFill="1" applyBorder="1"/>
    <xf numFmtId="0" fontId="0" fillId="0" borderId="76" xfId="0" applyFill="1" applyBorder="1"/>
    <xf numFmtId="0" fontId="0" fillId="0" borderId="72" xfId="0" applyFill="1" applyBorder="1"/>
    <xf numFmtId="0" fontId="22" fillId="0" borderId="64" xfId="0" applyFont="1" applyFill="1" applyBorder="1"/>
    <xf numFmtId="0" fontId="22" fillId="0" borderId="65" xfId="0" applyFont="1" applyFill="1" applyBorder="1" applyAlignment="1">
      <alignment horizontal="center"/>
    </xf>
    <xf numFmtId="0" fontId="74" fillId="0" borderId="66" xfId="0" applyFont="1" applyFill="1" applyBorder="1" applyAlignment="1">
      <alignment horizontal="left"/>
    </xf>
    <xf numFmtId="0" fontId="33" fillId="0" borderId="71" xfId="0" applyFont="1" applyFill="1" applyBorder="1" applyAlignment="1">
      <alignment horizontal="center"/>
    </xf>
    <xf numFmtId="2" fontId="74" fillId="0" borderId="36" xfId="0" applyNumberFormat="1" applyFont="1" applyFill="1" applyBorder="1" applyAlignment="1">
      <alignment horizontal="left"/>
    </xf>
    <xf numFmtId="0" fontId="22" fillId="0" borderId="34" xfId="0" applyFont="1" applyFill="1" applyBorder="1"/>
    <xf numFmtId="0" fontId="2" fillId="0" borderId="26" xfId="0" applyFont="1" applyFill="1" applyBorder="1"/>
    <xf numFmtId="0" fontId="2" fillId="0" borderId="10" xfId="0" applyFont="1" applyFill="1" applyBorder="1" applyAlignment="1">
      <alignment horizontal="left"/>
    </xf>
    <xf numFmtId="0" fontId="28" fillId="0" borderId="14" xfId="0" applyFont="1" applyFill="1" applyBorder="1" applyAlignment="1">
      <alignment horizontal="left"/>
    </xf>
    <xf numFmtId="0" fontId="0" fillId="0" borderId="19" xfId="0" applyFill="1" applyBorder="1" applyAlignment="1">
      <alignment horizontal="center"/>
    </xf>
    <xf numFmtId="0" fontId="49" fillId="0" borderId="19" xfId="0" applyFont="1" applyFill="1" applyBorder="1"/>
    <xf numFmtId="0" fontId="2" fillId="0" borderId="65" xfId="0" applyFont="1" applyFill="1" applyBorder="1"/>
    <xf numFmtId="2" fontId="8" fillId="0" borderId="3" xfId="0" applyNumberFormat="1" applyFont="1" applyFill="1" applyBorder="1" applyAlignment="1">
      <alignment horizontal="left"/>
    </xf>
    <xf numFmtId="2" fontId="75" fillId="0" borderId="19" xfId="0" applyNumberFormat="1" applyFont="1" applyFill="1" applyBorder="1" applyAlignment="1">
      <alignment horizontal="left"/>
    </xf>
    <xf numFmtId="0" fontId="46" fillId="0" borderId="10" xfId="0" applyFont="1" applyFill="1" applyBorder="1"/>
    <xf numFmtId="0" fontId="46" fillId="0" borderId="14" xfId="0" applyFont="1" applyFill="1" applyBorder="1"/>
    <xf numFmtId="0" fontId="33" fillId="0" borderId="55" xfId="0" applyFont="1" applyFill="1" applyBorder="1" applyAlignment="1">
      <alignment horizontal="center"/>
    </xf>
    <xf numFmtId="0" fontId="49" fillId="0" borderId="0" xfId="0" applyFont="1" applyFill="1"/>
    <xf numFmtId="0" fontId="78" fillId="0" borderId="25" xfId="0" applyFont="1" applyFill="1" applyBorder="1" applyAlignment="1">
      <alignment horizontal="left"/>
    </xf>
    <xf numFmtId="0" fontId="14" fillId="0" borderId="57" xfId="0" applyFont="1" applyFill="1" applyBorder="1" applyAlignment="1">
      <alignment horizontal="left"/>
    </xf>
    <xf numFmtId="167" fontId="14" fillId="0" borderId="77" xfId="0" applyNumberFormat="1" applyFont="1" applyFill="1" applyBorder="1" applyAlignment="1">
      <alignment horizontal="left"/>
    </xf>
    <xf numFmtId="167" fontId="80" fillId="0" borderId="79" xfId="0" applyNumberFormat="1" applyFont="1" applyFill="1" applyBorder="1" applyAlignment="1">
      <alignment horizontal="left"/>
    </xf>
    <xf numFmtId="2" fontId="14" fillId="0" borderId="77" xfId="0" applyNumberFormat="1" applyFont="1" applyFill="1" applyBorder="1" applyAlignment="1">
      <alignment horizontal="left"/>
    </xf>
    <xf numFmtId="2" fontId="80" fillId="0" borderId="79" xfId="0" applyNumberFormat="1" applyFont="1" applyFill="1" applyBorder="1" applyAlignment="1">
      <alignment horizontal="left"/>
    </xf>
    <xf numFmtId="0" fontId="28" fillId="0" borderId="84" xfId="0" applyFont="1" applyFill="1" applyBorder="1" applyAlignment="1">
      <alignment horizontal="left"/>
    </xf>
    <xf numFmtId="0" fontId="22" fillId="0" borderId="23" xfId="0" applyFont="1" applyFill="1" applyBorder="1" applyAlignment="1">
      <alignment horizontal="left"/>
    </xf>
    <xf numFmtId="0" fontId="46" fillId="0" borderId="3" xfId="0" applyFont="1" applyFill="1" applyBorder="1"/>
    <xf numFmtId="0" fontId="33" fillId="0" borderId="3" xfId="0" applyFont="1" applyFill="1" applyBorder="1"/>
    <xf numFmtId="0" fontId="33" fillId="0" borderId="10" xfId="0" applyFont="1" applyFill="1" applyBorder="1"/>
    <xf numFmtId="0" fontId="33" fillId="0" borderId="24" xfId="0" applyFont="1" applyFill="1" applyBorder="1" applyAlignment="1">
      <alignment horizontal="left"/>
    </xf>
    <xf numFmtId="0" fontId="76" fillId="0" borderId="7" xfId="0" applyFont="1" applyFill="1" applyBorder="1" applyAlignment="1">
      <alignment horizontal="left"/>
    </xf>
    <xf numFmtId="0" fontId="2" fillId="0" borderId="58" xfId="0" applyFont="1" applyFill="1" applyBorder="1" applyAlignment="1">
      <alignment horizontal="left"/>
    </xf>
    <xf numFmtId="0" fontId="14" fillId="0" borderId="38" xfId="0" applyFont="1" applyFill="1" applyBorder="1" applyAlignment="1">
      <alignment horizontal="left"/>
    </xf>
    <xf numFmtId="0" fontId="17" fillId="0" borderId="57" xfId="0" applyFont="1" applyFill="1" applyBorder="1"/>
    <xf numFmtId="0" fontId="59" fillId="0" borderId="3" xfId="0" applyFont="1" applyFill="1" applyBorder="1"/>
    <xf numFmtId="0" fontId="14" fillId="0" borderId="63" xfId="0" applyFont="1" applyFill="1" applyBorder="1" applyAlignment="1">
      <alignment horizontal="left"/>
    </xf>
    <xf numFmtId="0" fontId="28" fillId="0" borderId="75" xfId="0" applyFont="1" applyFill="1" applyBorder="1" applyAlignment="1">
      <alignment horizontal="left"/>
    </xf>
    <xf numFmtId="0" fontId="34" fillId="0" borderId="63" xfId="0" applyFont="1" applyFill="1" applyBorder="1" applyAlignment="1">
      <alignment horizontal="left"/>
    </xf>
    <xf numFmtId="0" fontId="0" fillId="0" borderId="78" xfId="0" applyFill="1" applyBorder="1"/>
    <xf numFmtId="0" fontId="7" fillId="0" borderId="77" xfId="0" applyFont="1" applyFill="1" applyBorder="1" applyAlignment="1">
      <alignment horizontal="left"/>
    </xf>
    <xf numFmtId="0" fontId="75" fillId="0" borderId="79" xfId="0" applyFont="1" applyFill="1" applyBorder="1" applyAlignment="1">
      <alignment horizontal="left"/>
    </xf>
    <xf numFmtId="0" fontId="78" fillId="0" borderId="66" xfId="0" applyFont="1" applyFill="1" applyBorder="1" applyAlignment="1">
      <alignment horizontal="left"/>
    </xf>
    <xf numFmtId="0" fontId="2" fillId="0" borderId="78" xfId="0" applyFont="1" applyFill="1" applyBorder="1"/>
    <xf numFmtId="0" fontId="22" fillId="0" borderId="67" xfId="0" applyFont="1" applyFill="1" applyBorder="1" applyAlignment="1">
      <alignment horizontal="center"/>
    </xf>
    <xf numFmtId="0" fontId="76" fillId="0" borderId="27" xfId="0" applyFont="1" applyFill="1" applyBorder="1"/>
    <xf numFmtId="0" fontId="78" fillId="0" borderId="7" xfId="0" applyFont="1" applyFill="1" applyBorder="1" applyAlignment="1">
      <alignment horizontal="left"/>
    </xf>
    <xf numFmtId="0" fontId="2" fillId="0" borderId="67" xfId="0" applyFont="1" applyFill="1" applyBorder="1" applyAlignment="1">
      <alignment horizontal="center"/>
    </xf>
    <xf numFmtId="0" fontId="2" fillId="0" borderId="53" xfId="0" applyFont="1" applyFill="1" applyBorder="1"/>
    <xf numFmtId="0" fontId="56" fillId="0" borderId="0" xfId="0" applyFont="1" applyFill="1"/>
    <xf numFmtId="0" fontId="10" fillId="0" borderId="15" xfId="0" applyFont="1" applyFill="1" applyBorder="1"/>
    <xf numFmtId="2" fontId="2" fillId="0" borderId="24" xfId="0" applyNumberFormat="1" applyFont="1" applyFill="1" applyBorder="1" applyAlignment="1">
      <alignment horizontal="left"/>
    </xf>
    <xf numFmtId="1" fontId="22" fillId="0" borderId="37" xfId="0" applyNumberFormat="1" applyFont="1" applyFill="1" applyBorder="1" applyAlignment="1">
      <alignment horizontal="left"/>
    </xf>
    <xf numFmtId="1" fontId="74" fillId="0" borderId="29" xfId="0" applyNumberFormat="1" applyFont="1" applyFill="1" applyBorder="1" applyAlignment="1">
      <alignment horizontal="left"/>
    </xf>
    <xf numFmtId="2" fontId="72" fillId="0" borderId="77" xfId="0" applyNumberFormat="1" applyFont="1" applyFill="1" applyBorder="1" applyAlignment="1">
      <alignment horizontal="left"/>
    </xf>
    <xf numFmtId="0" fontId="74" fillId="0" borderId="82" xfId="0" applyFont="1" applyFill="1" applyBorder="1" applyAlignment="1">
      <alignment horizontal="left"/>
    </xf>
    <xf numFmtId="0" fontId="49" fillId="0" borderId="33" xfId="0" applyFont="1" applyFill="1" applyBorder="1"/>
    <xf numFmtId="0" fontId="22" fillId="0" borderId="7" xfId="0" applyFont="1" applyFill="1" applyBorder="1" applyAlignment="1">
      <alignment horizontal="left"/>
    </xf>
    <xf numFmtId="0" fontId="22" fillId="0" borderId="38" xfId="0" applyFont="1" applyFill="1" applyBorder="1"/>
    <xf numFmtId="0" fontId="49" fillId="0" borderId="28" xfId="0" applyFont="1" applyFill="1" applyBorder="1"/>
    <xf numFmtId="0" fontId="14" fillId="0" borderId="64" xfId="0" applyFont="1" applyFill="1" applyBorder="1"/>
    <xf numFmtId="0" fontId="74" fillId="0" borderId="69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/>
    </xf>
    <xf numFmtId="0" fontId="74" fillId="0" borderId="14" xfId="0" applyFont="1" applyFill="1" applyBorder="1" applyAlignment="1">
      <alignment horizontal="left"/>
    </xf>
    <xf numFmtId="0" fontId="33" fillId="0" borderId="38" xfId="0" applyFont="1" applyFill="1" applyBorder="1" applyAlignment="1">
      <alignment horizontal="center"/>
    </xf>
    <xf numFmtId="0" fontId="76" fillId="0" borderId="25" xfId="0" applyFont="1" applyFill="1" applyBorder="1" applyAlignment="1">
      <alignment horizontal="left"/>
    </xf>
    <xf numFmtId="0" fontId="44" fillId="0" borderId="80" xfId="0" applyFont="1" applyFill="1" applyBorder="1"/>
    <xf numFmtId="0" fontId="42" fillId="0" borderId="77" xfId="0" applyFont="1" applyFill="1" applyBorder="1" applyAlignment="1">
      <alignment horizontal="left"/>
    </xf>
    <xf numFmtId="166" fontId="14" fillId="0" borderId="24" xfId="0" applyNumberFormat="1" applyFont="1" applyFill="1" applyBorder="1" applyAlignment="1">
      <alignment horizontal="left"/>
    </xf>
    <xf numFmtId="0" fontId="14" fillId="0" borderId="28" xfId="0" applyFont="1" applyFill="1" applyBorder="1" applyAlignment="1">
      <alignment horizontal="center"/>
    </xf>
    <xf numFmtId="0" fontId="44" fillId="0" borderId="81" xfId="0" applyFont="1" applyFill="1" applyBorder="1"/>
    <xf numFmtId="0" fontId="2" fillId="0" borderId="44" xfId="0" applyFont="1" applyFill="1" applyBorder="1"/>
    <xf numFmtId="0" fontId="33" fillId="0" borderId="65" xfId="0" applyFont="1" applyFill="1" applyBorder="1" applyAlignment="1">
      <alignment horizontal="left"/>
    </xf>
    <xf numFmtId="0" fontId="76" fillId="0" borderId="69" xfId="0" applyFont="1" applyFill="1" applyBorder="1" applyAlignment="1">
      <alignment horizontal="left"/>
    </xf>
    <xf numFmtId="0" fontId="46" fillId="0" borderId="35" xfId="0" applyFont="1" applyFill="1" applyBorder="1" applyAlignment="1">
      <alignment horizontal="left"/>
    </xf>
    <xf numFmtId="0" fontId="76" fillId="0" borderId="10" xfId="0" applyFont="1" applyFill="1" applyBorder="1"/>
    <xf numFmtId="0" fontId="8" fillId="0" borderId="35" xfId="0" applyFont="1" applyFill="1" applyBorder="1"/>
    <xf numFmtId="0" fontId="45" fillId="0" borderId="10" xfId="0" applyFont="1" applyFill="1" applyBorder="1"/>
    <xf numFmtId="0" fontId="33" fillId="0" borderId="58" xfId="0" applyFont="1" applyFill="1" applyBorder="1" applyAlignment="1">
      <alignment horizontal="left"/>
    </xf>
    <xf numFmtId="0" fontId="44" fillId="0" borderId="77" xfId="0" applyFont="1" applyFill="1" applyBorder="1"/>
    <xf numFmtId="0" fontId="0" fillId="0" borderId="48" xfId="0" applyFill="1" applyBorder="1" applyAlignment="1">
      <alignment horizontal="right"/>
    </xf>
    <xf numFmtId="0" fontId="46" fillId="0" borderId="33" xfId="0" applyFont="1" applyFill="1" applyBorder="1"/>
    <xf numFmtId="0" fontId="28" fillId="0" borderId="60" xfId="0" applyFont="1" applyFill="1" applyBorder="1" applyAlignment="1">
      <alignment horizontal="left"/>
    </xf>
    <xf numFmtId="0" fontId="2" fillId="0" borderId="11" xfId="0" applyFont="1" applyFill="1" applyBorder="1"/>
    <xf numFmtId="0" fontId="2" fillId="0" borderId="15" xfId="0" applyFont="1" applyFill="1" applyBorder="1"/>
    <xf numFmtId="0" fontId="2" fillId="0" borderId="43" xfId="0" applyFont="1" applyFill="1" applyBorder="1" applyAlignment="1">
      <alignment horizontal="left"/>
    </xf>
    <xf numFmtId="0" fontId="74" fillId="0" borderId="17" xfId="0" applyFont="1" applyFill="1" applyBorder="1" applyAlignment="1">
      <alignment horizontal="left"/>
    </xf>
    <xf numFmtId="0" fontId="2" fillId="0" borderId="3" xfId="0" applyFont="1" applyFill="1" applyBorder="1"/>
    <xf numFmtId="0" fontId="22" fillId="0" borderId="31" xfId="0" applyFont="1" applyFill="1" applyBorder="1"/>
    <xf numFmtId="165" fontId="2" fillId="0" borderId="24" xfId="0" applyNumberFormat="1" applyFont="1" applyFill="1" applyBorder="1" applyAlignment="1">
      <alignment horizontal="left"/>
    </xf>
    <xf numFmtId="0" fontId="79" fillId="0" borderId="55" xfId="0" applyFont="1" applyFill="1" applyBorder="1" applyAlignment="1">
      <alignment horizontal="left"/>
    </xf>
    <xf numFmtId="0" fontId="79" fillId="0" borderId="28" xfId="0" applyFont="1" applyFill="1" applyBorder="1" applyAlignment="1">
      <alignment horizontal="left"/>
    </xf>
    <xf numFmtId="0" fontId="8" fillId="0" borderId="16" xfId="0" applyFont="1" applyFill="1" applyBorder="1"/>
    <xf numFmtId="0" fontId="24" fillId="0" borderId="16" xfId="0" applyFont="1" applyFill="1" applyBorder="1"/>
    <xf numFmtId="0" fontId="24" fillId="0" borderId="33" xfId="0" applyFont="1" applyFill="1" applyBorder="1"/>
    <xf numFmtId="0" fontId="28" fillId="0" borderId="24" xfId="0" applyFont="1" applyFill="1" applyBorder="1" applyAlignment="1">
      <alignment horizontal="left"/>
    </xf>
    <xf numFmtId="0" fontId="0" fillId="0" borderId="24" xfId="0" applyFill="1" applyBorder="1"/>
    <xf numFmtId="0" fontId="0" fillId="0" borderId="25" xfId="0" applyFill="1" applyBorder="1"/>
    <xf numFmtId="0" fontId="46" fillId="0" borderId="68" xfId="0" applyFont="1" applyFill="1" applyBorder="1"/>
    <xf numFmtId="0" fontId="0" fillId="0" borderId="71" xfId="0" applyFill="1" applyBorder="1"/>
    <xf numFmtId="0" fontId="22" fillId="0" borderId="78" xfId="0" applyFont="1" applyFill="1" applyBorder="1" applyAlignment="1">
      <alignment horizontal="left"/>
    </xf>
    <xf numFmtId="0" fontId="74" fillId="0" borderId="81" xfId="0" applyFont="1" applyFill="1" applyBorder="1" applyAlignment="1">
      <alignment horizontal="left"/>
    </xf>
    <xf numFmtId="0" fontId="22" fillId="0" borderId="39" xfId="0" applyFont="1" applyFill="1" applyBorder="1"/>
    <xf numFmtId="0" fontId="22" fillId="0" borderId="36" xfId="0" applyFont="1" applyFill="1" applyBorder="1" applyAlignment="1">
      <alignment horizontal="left"/>
    </xf>
    <xf numFmtId="0" fontId="74" fillId="0" borderId="29" xfId="0" applyFont="1" applyFill="1" applyBorder="1" applyAlignment="1">
      <alignment horizontal="left"/>
    </xf>
    <xf numFmtId="0" fontId="22" fillId="0" borderId="38" xfId="0" applyFont="1" applyFill="1" applyBorder="1" applyAlignment="1">
      <alignment horizontal="left"/>
    </xf>
    <xf numFmtId="0" fontId="22" fillId="0" borderId="26" xfId="0" applyFont="1" applyFill="1" applyBorder="1"/>
    <xf numFmtId="0" fontId="2" fillId="0" borderId="74" xfId="0" applyFont="1" applyFill="1" applyBorder="1"/>
    <xf numFmtId="0" fontId="100" fillId="0" borderId="16" xfId="0" applyFont="1" applyFill="1" applyBorder="1" applyAlignment="1">
      <alignment horizontal="left"/>
    </xf>
    <xf numFmtId="0" fontId="44" fillId="0" borderId="23" xfId="0" applyFont="1" applyFill="1" applyBorder="1"/>
    <xf numFmtId="165" fontId="80" fillId="0" borderId="79" xfId="0" applyNumberFormat="1" applyFont="1" applyFill="1" applyBorder="1" applyAlignment="1">
      <alignment horizontal="left"/>
    </xf>
    <xf numFmtId="0" fontId="44" fillId="0" borderId="59" xfId="0" applyFont="1" applyFill="1" applyBorder="1"/>
    <xf numFmtId="2" fontId="14" fillId="0" borderId="24" xfId="0" applyNumberFormat="1" applyFont="1" applyFill="1" applyBorder="1" applyAlignment="1">
      <alignment horizontal="left"/>
    </xf>
    <xf numFmtId="0" fontId="22" fillId="0" borderId="18" xfId="0" applyFont="1" applyFill="1" applyBorder="1"/>
    <xf numFmtId="2" fontId="22" fillId="0" borderId="37" xfId="0" applyNumberFormat="1" applyFont="1" applyFill="1" applyBorder="1" applyAlignment="1">
      <alignment horizontal="left"/>
    </xf>
    <xf numFmtId="0" fontId="64" fillId="0" borderId="26" xfId="0" applyFont="1" applyFill="1" applyBorder="1"/>
    <xf numFmtId="0" fontId="64" fillId="0" borderId="35" xfId="0" applyFont="1" applyFill="1" applyBorder="1"/>
    <xf numFmtId="0" fontId="34" fillId="0" borderId="10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59" fillId="0" borderId="15" xfId="0" applyFont="1" applyFill="1" applyBorder="1"/>
    <xf numFmtId="0" fontId="112" fillId="0" borderId="64" xfId="0" applyFont="1" applyFill="1" applyBorder="1"/>
    <xf numFmtId="0" fontId="28" fillId="0" borderId="69" xfId="0" applyFont="1" applyFill="1" applyBorder="1" applyAlignment="1">
      <alignment horizontal="left"/>
    </xf>
    <xf numFmtId="0" fontId="2" fillId="0" borderId="12" xfId="0" applyFont="1" applyFill="1" applyBorder="1"/>
    <xf numFmtId="0" fontId="44" fillId="0" borderId="10" xfId="0" applyFont="1" applyFill="1" applyBorder="1" applyAlignment="1">
      <alignment horizontal="left"/>
    </xf>
    <xf numFmtId="0" fontId="73" fillId="0" borderId="14" xfId="0" applyFont="1" applyFill="1" applyBorder="1" applyAlignment="1">
      <alignment horizontal="left"/>
    </xf>
    <xf numFmtId="167" fontId="0" fillId="0" borderId="0" xfId="0" applyNumberFormat="1" applyFill="1"/>
    <xf numFmtId="0" fontId="46" fillId="0" borderId="19" xfId="0" applyFont="1" applyFill="1" applyBorder="1"/>
    <xf numFmtId="0" fontId="65" fillId="0" borderId="16" xfId="0" applyFont="1" applyFill="1" applyBorder="1"/>
    <xf numFmtId="0" fontId="10" fillId="0" borderId="35" xfId="0" applyFont="1" applyFill="1" applyBorder="1"/>
    <xf numFmtId="0" fontId="76" fillId="0" borderId="0" xfId="0" applyFont="1" applyFill="1"/>
    <xf numFmtId="0" fontId="22" fillId="0" borderId="5" xfId="0" applyFont="1" applyFill="1" applyBorder="1"/>
    <xf numFmtId="0" fontId="65" fillId="0" borderId="15" xfId="0" applyFont="1" applyFill="1" applyBorder="1"/>
    <xf numFmtId="0" fontId="22" fillId="0" borderId="37" xfId="0" applyFont="1" applyFill="1" applyBorder="1" applyAlignment="1">
      <alignment horizontal="center"/>
    </xf>
    <xf numFmtId="0" fontId="76" fillId="0" borderId="55" xfId="0" applyFont="1" applyFill="1" applyBorder="1" applyAlignment="1">
      <alignment horizontal="left"/>
    </xf>
    <xf numFmtId="0" fontId="33" fillId="0" borderId="37" xfId="0" applyFont="1" applyFill="1" applyBorder="1" applyAlignment="1">
      <alignment horizontal="left"/>
    </xf>
    <xf numFmtId="0" fontId="76" fillId="0" borderId="29" xfId="0" applyFont="1" applyFill="1" applyBorder="1" applyAlignment="1">
      <alignment horizontal="left"/>
    </xf>
    <xf numFmtId="0" fontId="102" fillId="0" borderId="38" xfId="0" applyFont="1" applyFill="1" applyBorder="1"/>
    <xf numFmtId="0" fontId="45" fillId="0" borderId="0" xfId="0" applyFont="1" applyFill="1"/>
    <xf numFmtId="2" fontId="42" fillId="0" borderId="77" xfId="0" applyNumberFormat="1" applyFont="1" applyFill="1" applyBorder="1" applyAlignment="1">
      <alignment horizontal="left"/>
    </xf>
    <xf numFmtId="165" fontId="78" fillId="0" borderId="73" xfId="0" applyNumberFormat="1" applyFont="1" applyFill="1" applyBorder="1" applyAlignment="1">
      <alignment horizontal="left"/>
    </xf>
    <xf numFmtId="0" fontId="22" fillId="0" borderId="77" xfId="0" applyFont="1" applyFill="1" applyBorder="1"/>
    <xf numFmtId="0" fontId="78" fillId="0" borderId="81" xfId="0" applyFont="1" applyFill="1" applyBorder="1" applyAlignment="1">
      <alignment horizontal="left"/>
    </xf>
    <xf numFmtId="0" fontId="22" fillId="0" borderId="58" xfId="0" applyFont="1" applyFill="1" applyBorder="1" applyAlignment="1">
      <alignment horizontal="left"/>
    </xf>
    <xf numFmtId="0" fontId="74" fillId="0" borderId="60" xfId="0" applyFont="1" applyFill="1" applyBorder="1" applyAlignment="1">
      <alignment horizontal="left"/>
    </xf>
    <xf numFmtId="0" fontId="14" fillId="0" borderId="31" xfId="0" applyFont="1" applyFill="1" applyBorder="1"/>
    <xf numFmtId="0" fontId="49" fillId="0" borderId="38" xfId="0" applyFont="1" applyFill="1" applyBorder="1"/>
    <xf numFmtId="0" fontId="22" fillId="0" borderId="11" xfId="0" applyFont="1" applyFill="1" applyBorder="1" applyAlignment="1">
      <alignment horizontal="left"/>
    </xf>
    <xf numFmtId="0" fontId="0" fillId="0" borderId="30" xfId="0" applyFill="1" applyBorder="1"/>
    <xf numFmtId="0" fontId="46" fillId="0" borderId="18" xfId="0" applyFont="1" applyFill="1" applyBorder="1" applyAlignment="1">
      <alignment horizontal="left"/>
    </xf>
    <xf numFmtId="0" fontId="45" fillId="0" borderId="42" xfId="0" applyFont="1" applyFill="1" applyBorder="1"/>
    <xf numFmtId="0" fontId="46" fillId="0" borderId="35" xfId="0" applyFont="1" applyFill="1" applyBorder="1"/>
    <xf numFmtId="165" fontId="14" fillId="0" borderId="77" xfId="0" applyNumberFormat="1" applyFont="1" applyFill="1" applyBorder="1" applyAlignment="1">
      <alignment horizontal="left"/>
    </xf>
    <xf numFmtId="0" fontId="2" fillId="0" borderId="79" xfId="0" applyFont="1" applyFill="1" applyBorder="1" applyAlignment="1">
      <alignment horizontal="left"/>
    </xf>
    <xf numFmtId="0" fontId="52" fillId="0" borderId="77" xfId="0" applyFont="1" applyFill="1" applyBorder="1" applyAlignment="1">
      <alignment horizontal="left"/>
    </xf>
    <xf numFmtId="0" fontId="65" fillId="0" borderId="88" xfId="0" applyFont="1" applyFill="1" applyBorder="1"/>
    <xf numFmtId="0" fontId="2" fillId="0" borderId="63" xfId="0" applyFont="1" applyFill="1" applyBorder="1" applyAlignment="1">
      <alignment horizontal="left"/>
    </xf>
    <xf numFmtId="0" fontId="10" fillId="0" borderId="39" xfId="0" applyFont="1" applyBorder="1"/>
    <xf numFmtId="0" fontId="49" fillId="0" borderId="85" xfId="0" applyFont="1" applyBorder="1" applyAlignment="1">
      <alignment horizontal="left"/>
    </xf>
    <xf numFmtId="0" fontId="2" fillId="0" borderId="71" xfId="0" applyFont="1" applyBorder="1" applyAlignment="1">
      <alignment horizontal="left"/>
    </xf>
    <xf numFmtId="0" fontId="44" fillId="0" borderId="70" xfId="0" applyFont="1" applyFill="1" applyBorder="1"/>
    <xf numFmtId="0" fontId="0" fillId="0" borderId="81" xfId="0" applyFill="1" applyBorder="1" applyAlignment="1">
      <alignment horizontal="right"/>
    </xf>
    <xf numFmtId="0" fontId="0" fillId="0" borderId="77" xfId="0" applyFill="1" applyBorder="1"/>
    <xf numFmtId="0" fontId="2" fillId="0" borderId="88" xfId="0" applyFont="1" applyFill="1" applyBorder="1" applyAlignment="1">
      <alignment horizontal="center"/>
    </xf>
    <xf numFmtId="0" fontId="2" fillId="0" borderId="76" xfId="0" applyFont="1" applyFill="1" applyBorder="1"/>
    <xf numFmtId="0" fontId="100" fillId="0" borderId="18" xfId="0" applyFont="1" applyFill="1" applyBorder="1" applyAlignment="1">
      <alignment horizontal="left"/>
    </xf>
    <xf numFmtId="0" fontId="34" fillId="0" borderId="3" xfId="0" applyFont="1" applyFill="1" applyBorder="1" applyAlignment="1">
      <alignment horizontal="left"/>
    </xf>
    <xf numFmtId="1" fontId="22" fillId="0" borderId="77" xfId="0" applyNumberFormat="1" applyFont="1" applyFill="1" applyBorder="1" applyAlignment="1">
      <alignment horizontal="left"/>
    </xf>
    <xf numFmtId="2" fontId="14" fillId="0" borderId="77" xfId="0" applyNumberFormat="1" applyFont="1" applyBorder="1" applyAlignment="1">
      <alignment horizontal="left"/>
    </xf>
    <xf numFmtId="0" fontId="14" fillId="0" borderId="65" xfId="0" applyFont="1" applyFill="1" applyBorder="1" applyAlignment="1">
      <alignment horizontal="left"/>
    </xf>
    <xf numFmtId="0" fontId="64" fillId="0" borderId="62" xfId="0" applyFont="1" applyFill="1" applyBorder="1"/>
    <xf numFmtId="0" fontId="45" fillId="0" borderId="26" xfId="0" applyFont="1" applyFill="1" applyBorder="1" applyAlignment="1">
      <alignment horizontal="left"/>
    </xf>
    <xf numFmtId="0" fontId="53" fillId="0" borderId="16" xfId="0" applyFont="1" applyBorder="1"/>
    <xf numFmtId="0" fontId="44" fillId="0" borderId="3" xfId="0" applyFont="1" applyFill="1" applyBorder="1" applyAlignment="1">
      <alignment horizontal="left"/>
    </xf>
    <xf numFmtId="0" fontId="73" fillId="0" borderId="19" xfId="0" applyFont="1" applyFill="1" applyBorder="1" applyAlignment="1">
      <alignment horizontal="left"/>
    </xf>
    <xf numFmtId="0" fontId="44" fillId="0" borderId="3" xfId="0" applyFont="1" applyBorder="1" applyAlignment="1">
      <alignment horizontal="left"/>
    </xf>
    <xf numFmtId="0" fontId="73" fillId="0" borderId="19" xfId="0" applyFont="1" applyBorder="1" applyAlignment="1">
      <alignment horizontal="left"/>
    </xf>
    <xf numFmtId="0" fontId="45" fillId="0" borderId="16" xfId="0" applyFont="1" applyFill="1" applyBorder="1" applyAlignment="1">
      <alignment horizontal="left"/>
    </xf>
    <xf numFmtId="0" fontId="74" fillId="0" borderId="61" xfId="0" applyFont="1" applyFill="1" applyBorder="1" applyAlignment="1">
      <alignment horizontal="left"/>
    </xf>
    <xf numFmtId="0" fontId="74" fillId="0" borderId="44" xfId="0" applyFont="1" applyFill="1" applyBorder="1" applyAlignment="1">
      <alignment horizontal="left"/>
    </xf>
    <xf numFmtId="0" fontId="64" fillId="0" borderId="81" xfId="0" applyFont="1" applyBorder="1"/>
    <xf numFmtId="167" fontId="14" fillId="0" borderId="77" xfId="0" applyNumberFormat="1" applyFont="1" applyBorder="1" applyAlignment="1">
      <alignment horizontal="left"/>
    </xf>
    <xf numFmtId="167" fontId="80" fillId="0" borderId="79" xfId="0" applyNumberFormat="1" applyFont="1" applyBorder="1" applyAlignment="1">
      <alignment horizontal="left"/>
    </xf>
    <xf numFmtId="0" fontId="59" fillId="0" borderId="0" xfId="0" applyFont="1" applyAlignment="1">
      <alignment horizontal="center"/>
    </xf>
    <xf numFmtId="0" fontId="64" fillId="0" borderId="3" xfId="0" applyFont="1" applyBorder="1" applyAlignment="1">
      <alignment horizontal="center"/>
    </xf>
    <xf numFmtId="0" fontId="59" fillId="0" borderId="3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53" fillId="0" borderId="88" xfId="0" applyFont="1" applyBorder="1" applyAlignment="1">
      <alignment horizontal="center"/>
    </xf>
    <xf numFmtId="1" fontId="59" fillId="0" borderId="3" xfId="0" applyNumberFormat="1" applyFont="1" applyBorder="1" applyAlignment="1">
      <alignment horizontal="center"/>
    </xf>
    <xf numFmtId="0" fontId="59" fillId="0" borderId="19" xfId="0" applyFont="1" applyBorder="1" applyAlignment="1">
      <alignment horizontal="center"/>
    </xf>
    <xf numFmtId="0" fontId="20" fillId="2" borderId="3" xfId="0" applyFont="1" applyFill="1" applyBorder="1" applyAlignment="1">
      <alignment horizontal="right"/>
    </xf>
    <xf numFmtId="2" fontId="20" fillId="2" borderId="80" xfId="0" applyNumberFormat="1" applyFont="1" applyFill="1" applyBorder="1" applyAlignment="1">
      <alignment horizontal="center"/>
    </xf>
    <xf numFmtId="2" fontId="20" fillId="2" borderId="81" xfId="0" applyNumberFormat="1" applyFont="1" applyFill="1" applyBorder="1" applyAlignment="1">
      <alignment horizontal="center"/>
    </xf>
    <xf numFmtId="2" fontId="20" fillId="0" borderId="81" xfId="0" applyNumberFormat="1" applyFont="1" applyBorder="1" applyAlignment="1">
      <alignment horizontal="center"/>
    </xf>
    <xf numFmtId="2" fontId="20" fillId="0" borderId="82" xfId="0" applyNumberFormat="1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3" xfId="0" applyBorder="1" applyAlignment="1">
      <alignment horizontal="left"/>
    </xf>
    <xf numFmtId="0" fontId="20" fillId="2" borderId="38" xfId="0" applyFont="1" applyFill="1" applyBorder="1" applyAlignment="1">
      <alignment horizontal="right"/>
    </xf>
    <xf numFmtId="2" fontId="16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64" fillId="0" borderId="0" xfId="0" applyFont="1" applyAlignment="1">
      <alignment horizontal="left"/>
    </xf>
    <xf numFmtId="0" fontId="0" fillId="0" borderId="9" xfId="0" applyBorder="1"/>
    <xf numFmtId="1" fontId="35" fillId="0" borderId="54" xfId="0" applyNumberFormat="1" applyFont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2" fillId="0" borderId="83" xfId="0" applyFont="1" applyBorder="1"/>
    <xf numFmtId="0" fontId="65" fillId="0" borderId="0" xfId="0" applyFont="1" applyAlignment="1">
      <alignment horizontal="center"/>
    </xf>
    <xf numFmtId="0" fontId="65" fillId="0" borderId="3" xfId="0" applyFont="1" applyBorder="1" applyAlignment="1">
      <alignment horizontal="center"/>
    </xf>
    <xf numFmtId="0" fontId="8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2" fillId="0" borderId="0" xfId="0" applyFont="1"/>
    <xf numFmtId="0" fontId="10" fillId="0" borderId="0" xfId="0" applyFont="1"/>
    <xf numFmtId="0" fontId="10" fillId="0" borderId="3" xfId="0" applyFont="1" applyBorder="1" applyAlignment="1">
      <alignment horizontal="center" vertical="center"/>
    </xf>
    <xf numFmtId="0" fontId="8" fillId="0" borderId="34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center" vertical="center"/>
    </xf>
    <xf numFmtId="0" fontId="59" fillId="0" borderId="18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47" fillId="0" borderId="0" xfId="0" applyFont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17" fillId="0" borderId="85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17" fillId="0" borderId="11" xfId="0" applyFont="1" applyBorder="1" applyAlignment="1">
      <alignment horizontal="left"/>
    </xf>
    <xf numFmtId="0" fontId="117" fillId="0" borderId="12" xfId="0" applyFont="1" applyBorder="1" applyAlignment="1">
      <alignment horizontal="left"/>
    </xf>
    <xf numFmtId="0" fontId="14" fillId="0" borderId="23" xfId="0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69" fillId="0" borderId="24" xfId="0" applyFont="1" applyBorder="1" applyAlignment="1">
      <alignment horizontal="center"/>
    </xf>
    <xf numFmtId="0" fontId="54" fillId="0" borderId="67" xfId="0" applyFont="1" applyBorder="1" applyAlignment="1">
      <alignment horizontal="right"/>
    </xf>
    <xf numFmtId="2" fontId="10" fillId="0" borderId="24" xfId="0" applyNumberFormat="1" applyFont="1" applyBorder="1" applyAlignment="1">
      <alignment horizontal="center" vertical="center"/>
    </xf>
    <xf numFmtId="0" fontId="17" fillId="0" borderId="24" xfId="0" applyFont="1" applyBorder="1"/>
    <xf numFmtId="2" fontId="18" fillId="0" borderId="77" xfId="0" applyNumberFormat="1" applyFont="1" applyBorder="1" applyAlignment="1">
      <alignment horizontal="center"/>
    </xf>
    <xf numFmtId="165" fontId="18" fillId="0" borderId="77" xfId="0" applyNumberFormat="1" applyFont="1" applyBorder="1" applyAlignment="1">
      <alignment horizontal="center"/>
    </xf>
    <xf numFmtId="2" fontId="34" fillId="0" borderId="37" xfId="0" applyNumberFormat="1" applyFont="1" applyBorder="1" applyAlignment="1">
      <alignment horizontal="center" vertical="center"/>
    </xf>
    <xf numFmtId="1" fontId="34" fillId="0" borderId="24" xfId="0" applyNumberFormat="1" applyFont="1" applyBorder="1" applyAlignment="1">
      <alignment horizontal="center" vertical="center"/>
    </xf>
    <xf numFmtId="165" fontId="34" fillId="0" borderId="24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/>
    </xf>
    <xf numFmtId="0" fontId="69" fillId="0" borderId="0" xfId="0" applyFont="1" applyAlignment="1">
      <alignment horizontal="left"/>
    </xf>
    <xf numFmtId="0" fontId="10" fillId="0" borderId="19" xfId="0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0" fontId="0" fillId="0" borderId="48" xfId="0" applyBorder="1" applyAlignment="1">
      <alignment horizontal="left"/>
    </xf>
    <xf numFmtId="0" fontId="17" fillId="0" borderId="40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17" fillId="0" borderId="48" xfId="0" applyFont="1" applyBorder="1" applyAlignment="1">
      <alignment horizontal="left"/>
    </xf>
    <xf numFmtId="0" fontId="117" fillId="0" borderId="44" xfId="0" applyFont="1" applyBorder="1" applyAlignment="1">
      <alignment horizontal="left"/>
    </xf>
    <xf numFmtId="165" fontId="18" fillId="0" borderId="73" xfId="0" applyNumberFormat="1" applyFont="1" applyBorder="1" applyAlignment="1">
      <alignment horizontal="center"/>
    </xf>
    <xf numFmtId="2" fontId="18" fillId="0" borderId="73" xfId="0" applyNumberFormat="1" applyFont="1" applyBorder="1" applyAlignment="1">
      <alignment horizontal="center"/>
    </xf>
    <xf numFmtId="2" fontId="17" fillId="0" borderId="54" xfId="0" applyNumberFormat="1" applyFont="1" applyBorder="1" applyAlignment="1">
      <alignment horizontal="center"/>
    </xf>
    <xf numFmtId="2" fontId="18" fillId="0" borderId="75" xfId="0" applyNumberFormat="1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4" xfId="0" applyBorder="1"/>
    <xf numFmtId="0" fontId="0" fillId="0" borderId="58" xfId="0" applyBorder="1" applyAlignment="1">
      <alignment horizontal="left"/>
    </xf>
    <xf numFmtId="165" fontId="39" fillId="2" borderId="81" xfId="0" applyNumberFormat="1" applyFont="1" applyFill="1" applyBorder="1" applyAlignment="1">
      <alignment horizontal="center"/>
    </xf>
    <xf numFmtId="165" fontId="39" fillId="0" borderId="81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14" fillId="0" borderId="58" xfId="0" applyFont="1" applyBorder="1" applyAlignment="1">
      <alignment horizontal="left"/>
    </xf>
    <xf numFmtId="166" fontId="18" fillId="0" borderId="24" xfId="0" applyNumberFormat="1" applyFont="1" applyBorder="1" applyAlignment="1">
      <alignment horizontal="center"/>
    </xf>
    <xf numFmtId="0" fontId="0" fillId="0" borderId="52" xfId="0" applyBorder="1" applyAlignment="1">
      <alignment horizontal="right"/>
    </xf>
    <xf numFmtId="166" fontId="34" fillId="0" borderId="24" xfId="0" applyNumberFormat="1" applyFont="1" applyBorder="1" applyAlignment="1">
      <alignment horizontal="center" vertical="center"/>
    </xf>
    <xf numFmtId="0" fontId="17" fillId="0" borderId="59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8" fillId="0" borderId="26" xfId="0" applyFont="1" applyBorder="1" applyAlignment="1">
      <alignment horizontal="right"/>
    </xf>
    <xf numFmtId="164" fontId="14" fillId="0" borderId="24" xfId="0" applyNumberFormat="1" applyFont="1" applyBorder="1" applyAlignment="1">
      <alignment horizontal="left"/>
    </xf>
    <xf numFmtId="0" fontId="14" fillId="0" borderId="24" xfId="0" applyFont="1" applyBorder="1"/>
    <xf numFmtId="2" fontId="34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21" fillId="0" borderId="0" xfId="0" applyNumberFormat="1" applyFont="1" applyAlignment="1">
      <alignment horizontal="left"/>
    </xf>
    <xf numFmtId="0" fontId="10" fillId="0" borderId="80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81" xfId="0" applyFont="1" applyBorder="1" applyAlignment="1">
      <alignment horizontal="center"/>
    </xf>
    <xf numFmtId="2" fontId="35" fillId="0" borderId="0" xfId="0" applyNumberFormat="1" applyFont="1" applyAlignment="1">
      <alignment horizontal="center"/>
    </xf>
    <xf numFmtId="9" fontId="35" fillId="0" borderId="0" xfId="0" applyNumberFormat="1" applyFont="1" applyAlignment="1">
      <alignment horizontal="center"/>
    </xf>
    <xf numFmtId="164" fontId="14" fillId="0" borderId="24" xfId="0" applyNumberFormat="1" applyFont="1" applyBorder="1" applyAlignment="1">
      <alignment horizontal="center"/>
    </xf>
    <xf numFmtId="167" fontId="18" fillId="0" borderId="77" xfId="0" applyNumberFormat="1" applyFont="1" applyBorder="1" applyAlignment="1">
      <alignment horizontal="center"/>
    </xf>
    <xf numFmtId="0" fontId="113" fillId="0" borderId="24" xfId="0" applyFont="1" applyBorder="1" applyAlignment="1">
      <alignment horizontal="center"/>
    </xf>
    <xf numFmtId="0" fontId="17" fillId="0" borderId="57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37" xfId="0" applyFont="1" applyBorder="1"/>
    <xf numFmtId="166" fontId="18" fillId="0" borderId="24" xfId="0" applyNumberFormat="1" applyFont="1" applyBorder="1"/>
    <xf numFmtId="0" fontId="17" fillId="0" borderId="85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7" fillId="0" borderId="18" xfId="0" applyFont="1" applyBorder="1"/>
    <xf numFmtId="0" fontId="1" fillId="0" borderId="0" xfId="0" applyFont="1" applyBorder="1" applyAlignment="1">
      <alignment horizontal="left"/>
    </xf>
    <xf numFmtId="165" fontId="10" fillId="0" borderId="36" xfId="0" applyNumberFormat="1" applyFont="1" applyBorder="1" applyAlignment="1">
      <alignment horizontal="center" vertical="center"/>
    </xf>
    <xf numFmtId="0" fontId="46" fillId="0" borderId="2" xfId="0" applyFont="1" applyBorder="1"/>
    <xf numFmtId="0" fontId="22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165" fontId="10" fillId="0" borderId="24" xfId="0" applyNumberFormat="1" applyFont="1" applyBorder="1" applyAlignment="1">
      <alignment horizontal="center" vertical="center"/>
    </xf>
    <xf numFmtId="2" fontId="22" fillId="0" borderId="0" xfId="0" applyNumberFormat="1" applyFont="1" applyAlignment="1">
      <alignment horizontal="left"/>
    </xf>
    <xf numFmtId="2" fontId="113" fillId="0" borderId="24" xfId="0" applyNumberFormat="1" applyFont="1" applyBorder="1" applyAlignment="1">
      <alignment horizontal="left"/>
    </xf>
    <xf numFmtId="2" fontId="22" fillId="0" borderId="65" xfId="0" applyNumberFormat="1" applyFont="1" applyBorder="1" applyAlignment="1">
      <alignment horizontal="left"/>
    </xf>
    <xf numFmtId="2" fontId="22" fillId="0" borderId="66" xfId="0" applyNumberFormat="1" applyFont="1" applyBorder="1" applyAlignment="1">
      <alignment horizontal="left"/>
    </xf>
    <xf numFmtId="0" fontId="47" fillId="0" borderId="76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0" fillId="0" borderId="68" xfId="0" applyBorder="1"/>
    <xf numFmtId="0" fontId="20" fillId="2" borderId="78" xfId="0" applyFont="1" applyFill="1" applyBorder="1" applyAlignment="1">
      <alignment horizontal="right"/>
    </xf>
    <xf numFmtId="2" fontId="121" fillId="0" borderId="0" xfId="0" applyNumberFormat="1" applyFont="1" applyAlignment="1">
      <alignment horizontal="left"/>
    </xf>
    <xf numFmtId="165" fontId="121" fillId="0" borderId="0" xfId="0" applyNumberFormat="1" applyFont="1" applyAlignment="1">
      <alignment horizontal="left"/>
    </xf>
    <xf numFmtId="165" fontId="22" fillId="0" borderId="65" xfId="0" applyNumberFormat="1" applyFont="1" applyBorder="1" applyAlignment="1">
      <alignment horizontal="left"/>
    </xf>
    <xf numFmtId="165" fontId="10" fillId="0" borderId="29" xfId="0" applyNumberFormat="1" applyFont="1" applyBorder="1" applyAlignment="1">
      <alignment horizontal="center" vertical="center"/>
    </xf>
    <xf numFmtId="2" fontId="22" fillId="0" borderId="65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2" fontId="18" fillId="0" borderId="81" xfId="0" applyNumberFormat="1" applyFont="1" applyBorder="1" applyAlignment="1">
      <alignment horizontal="center"/>
    </xf>
    <xf numFmtId="164" fontId="14" fillId="0" borderId="81" xfId="0" applyNumberFormat="1" applyFont="1" applyBorder="1" applyAlignment="1">
      <alignment horizontal="center"/>
    </xf>
    <xf numFmtId="0" fontId="59" fillId="0" borderId="0" xfId="0" applyFont="1" applyBorder="1" applyAlignment="1">
      <alignment horizontal="center"/>
    </xf>
    <xf numFmtId="166" fontId="34" fillId="0" borderId="36" xfId="0" applyNumberFormat="1" applyFont="1" applyBorder="1" applyAlignment="1">
      <alignment horizontal="center" vertical="center"/>
    </xf>
    <xf numFmtId="2" fontId="34" fillId="0" borderId="36" xfId="0" applyNumberFormat="1" applyFont="1" applyBorder="1" applyAlignment="1">
      <alignment horizontal="center" vertical="center"/>
    </xf>
    <xf numFmtId="166" fontId="34" fillId="0" borderId="29" xfId="0" applyNumberFormat="1" applyFont="1" applyBorder="1" applyAlignment="1">
      <alignment horizontal="center" vertical="center"/>
    </xf>
    <xf numFmtId="165" fontId="10" fillId="0" borderId="24" xfId="0" applyNumberFormat="1" applyFont="1" applyBorder="1" applyAlignment="1">
      <alignment horizontal="center"/>
    </xf>
    <xf numFmtId="166" fontId="0" fillId="0" borderId="0" xfId="0" applyNumberFormat="1" applyFill="1" applyBorder="1" applyAlignment="1">
      <alignment horizontal="left"/>
    </xf>
    <xf numFmtId="2" fontId="39" fillId="0" borderId="77" xfId="0" applyNumberFormat="1" applyFont="1" applyBorder="1" applyAlignment="1">
      <alignment horizontal="center"/>
    </xf>
    <xf numFmtId="165" fontId="39" fillId="0" borderId="77" xfId="0" applyNumberFormat="1" applyFont="1" applyBorder="1" applyAlignment="1">
      <alignment horizontal="center"/>
    </xf>
    <xf numFmtId="165" fontId="39" fillId="2" borderId="77" xfId="0" applyNumberFormat="1" applyFont="1" applyFill="1" applyBorder="1" applyAlignment="1">
      <alignment horizontal="center"/>
    </xf>
    <xf numFmtId="2" fontId="39" fillId="2" borderId="77" xfId="0" applyNumberFormat="1" applyFont="1" applyFill="1" applyBorder="1" applyAlignment="1">
      <alignment horizontal="center"/>
    </xf>
    <xf numFmtId="2" fontId="34" fillId="0" borderId="29" xfId="0" applyNumberFormat="1" applyFont="1" applyBorder="1" applyAlignment="1">
      <alignment horizontal="center" vertical="center"/>
    </xf>
    <xf numFmtId="2" fontId="17" fillId="0" borderId="64" xfId="0" applyNumberFormat="1" applyFont="1" applyBorder="1" applyAlignment="1">
      <alignment horizontal="center"/>
    </xf>
    <xf numFmtId="2" fontId="17" fillId="0" borderId="65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166" fontId="99" fillId="0" borderId="0" xfId="0" applyNumberFormat="1" applyFont="1" applyAlignment="1">
      <alignment horizontal="left"/>
    </xf>
    <xf numFmtId="2" fontId="99" fillId="0" borderId="0" xfId="0" applyNumberFormat="1" applyFont="1" applyAlignment="1">
      <alignment horizontal="left"/>
    </xf>
    <xf numFmtId="165" fontId="99" fillId="0" borderId="0" xfId="0" applyNumberFormat="1" applyFont="1" applyAlignment="1">
      <alignment horizontal="left"/>
    </xf>
    <xf numFmtId="166" fontId="2" fillId="0" borderId="0" xfId="0" applyNumberFormat="1" applyFont="1" applyFill="1" applyBorder="1" applyAlignment="1">
      <alignment horizontal="left"/>
    </xf>
    <xf numFmtId="2" fontId="17" fillId="0" borderId="66" xfId="0" applyNumberFormat="1" applyFont="1" applyBorder="1" applyAlignment="1">
      <alignment horizontal="center"/>
    </xf>
    <xf numFmtId="2" fontId="17" fillId="0" borderId="81" xfId="0" applyNumberFormat="1" applyFont="1" applyBorder="1" applyAlignment="1">
      <alignment horizontal="center"/>
    </xf>
    <xf numFmtId="167" fontId="99" fillId="0" borderId="0" xfId="0" applyNumberFormat="1" applyFont="1" applyAlignment="1">
      <alignment horizontal="left"/>
    </xf>
    <xf numFmtId="2" fontId="34" fillId="0" borderId="25" xfId="0" applyNumberFormat="1" applyFont="1" applyBorder="1" applyAlignment="1">
      <alignment horizontal="center"/>
    </xf>
    <xf numFmtId="166" fontId="18" fillId="0" borderId="48" xfId="0" applyNumberFormat="1" applyFont="1" applyBorder="1" applyAlignment="1">
      <alignment horizontal="center"/>
    </xf>
    <xf numFmtId="165" fontId="89" fillId="2" borderId="81" xfId="0" applyNumberFormat="1" applyFont="1" applyFill="1" applyBorder="1" applyAlignment="1">
      <alignment horizontal="center"/>
    </xf>
    <xf numFmtId="2" fontId="0" fillId="0" borderId="0" xfId="0" applyNumberFormat="1" applyBorder="1"/>
    <xf numFmtId="0" fontId="7" fillId="0" borderId="76" xfId="0" applyFont="1" applyBorder="1" applyAlignment="1">
      <alignment horizontal="center"/>
    </xf>
    <xf numFmtId="166" fontId="17" fillId="0" borderId="0" xfId="0" applyNumberFormat="1" applyFont="1" applyAlignment="1">
      <alignment horizontal="left"/>
    </xf>
    <xf numFmtId="166" fontId="2" fillId="0" borderId="0" xfId="0" applyNumberFormat="1" applyFont="1" applyBorder="1"/>
    <xf numFmtId="166" fontId="22" fillId="0" borderId="0" xfId="0" applyNumberFormat="1" applyFont="1" applyAlignment="1">
      <alignment horizontal="left"/>
    </xf>
    <xf numFmtId="2" fontId="18" fillId="0" borderId="61" xfId="0" applyNumberFormat="1" applyFont="1" applyBorder="1" applyAlignment="1">
      <alignment horizontal="center"/>
    </xf>
    <xf numFmtId="0" fontId="100" fillId="0" borderId="0" xfId="0" applyFont="1" applyFill="1" applyBorder="1" applyAlignment="1">
      <alignment horizontal="left"/>
    </xf>
    <xf numFmtId="167" fontId="18" fillId="0" borderId="0" xfId="0" applyNumberFormat="1" applyFont="1" applyFill="1" applyBorder="1" applyAlignment="1">
      <alignment horizontal="center"/>
    </xf>
    <xf numFmtId="49" fontId="17" fillId="0" borderId="0" xfId="0" applyNumberFormat="1" applyFont="1" applyFill="1" applyBorder="1"/>
    <xf numFmtId="0" fontId="53" fillId="0" borderId="0" xfId="0" applyFont="1" applyAlignment="1">
      <alignment horizontal="left"/>
    </xf>
    <xf numFmtId="0" fontId="17" fillId="0" borderId="73" xfId="0" applyFont="1" applyBorder="1" applyAlignment="1">
      <alignment horizontal="center"/>
    </xf>
    <xf numFmtId="0" fontId="17" fillId="0" borderId="75" xfId="0" applyFont="1" applyBorder="1" applyAlignment="1">
      <alignment horizontal="center"/>
    </xf>
    <xf numFmtId="0" fontId="17" fillId="0" borderId="7" xfId="0" applyFont="1" applyBorder="1"/>
    <xf numFmtId="0" fontId="0" fillId="0" borderId="67" xfId="0" applyBorder="1" applyAlignment="1">
      <alignment horizontal="center" vertical="center"/>
    </xf>
    <xf numFmtId="0" fontId="14" fillId="0" borderId="55" xfId="0" applyFont="1" applyFill="1" applyBorder="1" applyAlignment="1">
      <alignment horizontal="center"/>
    </xf>
    <xf numFmtId="0" fontId="22" fillId="0" borderId="76" xfId="0" applyFont="1" applyBorder="1"/>
    <xf numFmtId="0" fontId="123" fillId="0" borderId="83" xfId="0" applyFont="1" applyBorder="1"/>
    <xf numFmtId="0" fontId="44" fillId="0" borderId="31" xfId="0" applyFont="1" applyFill="1" applyBorder="1"/>
    <xf numFmtId="2" fontId="78" fillId="0" borderId="25" xfId="0" applyNumberFormat="1" applyFont="1" applyFill="1" applyBorder="1" applyAlignment="1">
      <alignment horizontal="left"/>
    </xf>
    <xf numFmtId="0" fontId="79" fillId="0" borderId="66" xfId="0" applyFont="1" applyFill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14" fillId="0" borderId="63" xfId="0" applyFont="1" applyFill="1" applyBorder="1" applyAlignment="1">
      <alignment horizontal="center"/>
    </xf>
    <xf numFmtId="0" fontId="14" fillId="0" borderId="77" xfId="0" applyFont="1" applyFill="1" applyBorder="1" applyAlignment="1">
      <alignment horizontal="center"/>
    </xf>
    <xf numFmtId="0" fontId="14" fillId="0" borderId="81" xfId="0" applyFont="1" applyFill="1" applyBorder="1" applyAlignment="1">
      <alignment horizontal="center"/>
    </xf>
    <xf numFmtId="0" fontId="49" fillId="0" borderId="14" xfId="0" applyFont="1" applyFill="1" applyBorder="1"/>
    <xf numFmtId="0" fontId="2" fillId="0" borderId="48" xfId="0" applyFont="1" applyFill="1" applyBorder="1"/>
    <xf numFmtId="0" fontId="17" fillId="0" borderId="38" xfId="0" applyFont="1" applyFill="1" applyBorder="1" applyAlignment="1">
      <alignment horizontal="center"/>
    </xf>
    <xf numFmtId="0" fontId="22" fillId="0" borderId="83" xfId="0" applyFont="1" applyFill="1" applyBorder="1"/>
    <xf numFmtId="0" fontId="22" fillId="0" borderId="76" xfId="0" applyFont="1" applyFill="1" applyBorder="1" applyAlignment="1">
      <alignment horizontal="left"/>
    </xf>
    <xf numFmtId="0" fontId="28" fillId="0" borderId="72" xfId="0" applyFont="1" applyFill="1" applyBorder="1" applyAlignment="1">
      <alignment horizontal="left"/>
    </xf>
    <xf numFmtId="0" fontId="53" fillId="0" borderId="2" xfId="0" applyFont="1" applyBorder="1"/>
    <xf numFmtId="0" fontId="53" fillId="0" borderId="27" xfId="0" applyFont="1" applyBorder="1"/>
    <xf numFmtId="0" fontId="53" fillId="0" borderId="9" xfId="0" applyFont="1" applyBorder="1"/>
    <xf numFmtId="166" fontId="122" fillId="0" borderId="0" xfId="0" applyNumberFormat="1" applyFont="1" applyAlignment="1">
      <alignment horizontal="center"/>
    </xf>
    <xf numFmtId="0" fontId="53" fillId="0" borderId="27" xfId="0" applyFont="1" applyFill="1" applyBorder="1"/>
    <xf numFmtId="0" fontId="53" fillId="0" borderId="27" xfId="0" applyFont="1" applyBorder="1" applyAlignment="1">
      <alignment horizontal="center"/>
    </xf>
    <xf numFmtId="0" fontId="17" fillId="0" borderId="61" xfId="0" applyFont="1" applyBorder="1"/>
    <xf numFmtId="0" fontId="17" fillId="0" borderId="61" xfId="0" applyFont="1" applyBorder="1" applyAlignment="1">
      <alignment horizontal="center"/>
    </xf>
    <xf numFmtId="0" fontId="0" fillId="0" borderId="12" xfId="0" applyBorder="1"/>
    <xf numFmtId="0" fontId="53" fillId="0" borderId="2" xfId="0" applyFont="1" applyBorder="1" applyAlignment="1">
      <alignment horizontal="center"/>
    </xf>
    <xf numFmtId="0" fontId="53" fillId="0" borderId="9" xfId="0" applyFont="1" applyBorder="1" applyAlignment="1">
      <alignment horizontal="center"/>
    </xf>
    <xf numFmtId="0" fontId="17" fillId="0" borderId="79" xfId="0" applyFont="1" applyBorder="1" applyAlignment="1">
      <alignment horizontal="center"/>
    </xf>
    <xf numFmtId="0" fontId="14" fillId="0" borderId="57" xfId="0" applyFont="1" applyFill="1" applyBorder="1" applyAlignment="1">
      <alignment horizontal="center"/>
    </xf>
    <xf numFmtId="0" fontId="46" fillId="0" borderId="62" xfId="0" applyFont="1" applyBorder="1" applyAlignment="1">
      <alignment horizontal="left"/>
    </xf>
    <xf numFmtId="0" fontId="76" fillId="0" borderId="18" xfId="0" applyFont="1" applyFill="1" applyBorder="1"/>
    <xf numFmtId="0" fontId="44" fillId="0" borderId="62" xfId="0" applyFont="1" applyFill="1" applyBorder="1"/>
    <xf numFmtId="0" fontId="57" fillId="0" borderId="43" xfId="0" applyFont="1" applyFill="1" applyBorder="1" applyAlignment="1">
      <alignment horizontal="left"/>
    </xf>
    <xf numFmtId="0" fontId="76" fillId="0" borderId="42" xfId="0" applyFont="1" applyBorder="1"/>
    <xf numFmtId="0" fontId="64" fillId="0" borderId="38" xfId="0" applyFont="1" applyFill="1" applyBorder="1"/>
    <xf numFmtId="0" fontId="2" fillId="0" borderId="6" xfId="0" applyFont="1" applyBorder="1"/>
    <xf numFmtId="0" fontId="76" fillId="0" borderId="28" xfId="0" applyFont="1" applyBorder="1" applyAlignment="1">
      <alignment horizontal="left"/>
    </xf>
    <xf numFmtId="164" fontId="14" fillId="0" borderId="68" xfId="0" applyNumberFormat="1" applyFont="1" applyBorder="1" applyAlignment="1">
      <alignment horizontal="right"/>
    </xf>
    <xf numFmtId="0" fontId="14" fillId="0" borderId="81" xfId="0" applyFont="1" applyFill="1" applyBorder="1"/>
    <xf numFmtId="0" fontId="76" fillId="0" borderId="82" xfId="0" applyFont="1" applyFill="1" applyBorder="1" applyAlignment="1">
      <alignment horizontal="left"/>
    </xf>
    <xf numFmtId="2" fontId="0" fillId="0" borderId="26" xfId="0" applyNumberFormat="1" applyFill="1" applyBorder="1"/>
    <xf numFmtId="2" fontId="0" fillId="0" borderId="26" xfId="0" applyNumberFormat="1" applyBorder="1"/>
    <xf numFmtId="2" fontId="0" fillId="0" borderId="35" xfId="0" applyNumberFormat="1" applyBorder="1"/>
    <xf numFmtId="0" fontId="109" fillId="0" borderId="10" xfId="0" applyFont="1" applyFill="1" applyBorder="1"/>
    <xf numFmtId="0" fontId="22" fillId="0" borderId="4" xfId="0" applyFont="1" applyFill="1" applyBorder="1"/>
    <xf numFmtId="0" fontId="78" fillId="0" borderId="75" xfId="0" applyFont="1" applyBorder="1" applyAlignment="1">
      <alignment horizontal="left"/>
    </xf>
    <xf numFmtId="2" fontId="5" fillId="0" borderId="0" xfId="0" applyNumberFormat="1" applyFont="1" applyFill="1" applyBorder="1" applyAlignment="1">
      <alignment horizontal="left"/>
    </xf>
    <xf numFmtId="0" fontId="5" fillId="0" borderId="26" xfId="0" applyFont="1" applyFill="1" applyBorder="1"/>
    <xf numFmtId="2" fontId="110" fillId="0" borderId="28" xfId="0" applyNumberFormat="1" applyFont="1" applyFill="1" applyBorder="1" applyAlignment="1">
      <alignment horizontal="left"/>
    </xf>
    <xf numFmtId="0" fontId="63" fillId="0" borderId="63" xfId="0" applyFont="1" applyFill="1" applyBorder="1"/>
    <xf numFmtId="0" fontId="45" fillId="0" borderId="33" xfId="0" applyFont="1" applyFill="1" applyBorder="1"/>
    <xf numFmtId="166" fontId="70" fillId="0" borderId="0" xfId="0" applyNumberFormat="1" applyFont="1" applyFill="1" applyBorder="1" applyAlignment="1">
      <alignment horizontal="center"/>
    </xf>
    <xf numFmtId="49" fontId="14" fillId="0" borderId="68" xfId="0" applyNumberFormat="1" applyFont="1" applyBorder="1" applyAlignment="1">
      <alignment horizontal="left"/>
    </xf>
    <xf numFmtId="0" fontId="64" fillId="0" borderId="15" xfId="0" applyFont="1" applyFill="1" applyBorder="1"/>
    <xf numFmtId="0" fontId="44" fillId="0" borderId="26" xfId="0" applyFont="1" applyFill="1" applyBorder="1"/>
    <xf numFmtId="0" fontId="14" fillId="0" borderId="77" xfId="0" applyFont="1" applyFill="1" applyBorder="1"/>
    <xf numFmtId="0" fontId="65" fillId="0" borderId="18" xfId="0" applyFont="1" applyFill="1" applyBorder="1"/>
    <xf numFmtId="0" fontId="22" fillId="0" borderId="59" xfId="0" applyFont="1" applyBorder="1"/>
    <xf numFmtId="0" fontId="33" fillId="0" borderId="78" xfId="0" applyFont="1" applyFill="1" applyBorder="1" applyAlignment="1">
      <alignment horizontal="center"/>
    </xf>
    <xf numFmtId="0" fontId="22" fillId="0" borderId="37" xfId="0" applyFont="1" applyFill="1" applyBorder="1" applyAlignment="1">
      <alignment horizontal="left"/>
    </xf>
    <xf numFmtId="2" fontId="74" fillId="0" borderId="29" xfId="0" applyNumberFormat="1" applyFont="1" applyFill="1" applyBorder="1" applyAlignment="1">
      <alignment horizontal="left"/>
    </xf>
    <xf numFmtId="2" fontId="2" fillId="0" borderId="77" xfId="0" applyNumberFormat="1" applyFont="1" applyFill="1" applyBorder="1" applyAlignment="1">
      <alignment horizontal="left"/>
    </xf>
    <xf numFmtId="165" fontId="28" fillId="0" borderId="79" xfId="0" applyNumberFormat="1" applyFont="1" applyFill="1" applyBorder="1" applyAlignment="1">
      <alignment horizontal="left"/>
    </xf>
    <xf numFmtId="2" fontId="74" fillId="0" borderId="79" xfId="0" applyNumberFormat="1" applyFont="1" applyFill="1" applyBorder="1" applyAlignment="1">
      <alignment horizontal="left"/>
    </xf>
    <xf numFmtId="0" fontId="8" fillId="0" borderId="3" xfId="0" applyFont="1" applyFill="1" applyBorder="1"/>
    <xf numFmtId="0" fontId="65" fillId="0" borderId="10" xfId="0" applyFont="1" applyFill="1" applyBorder="1"/>
    <xf numFmtId="0" fontId="33" fillId="0" borderId="81" xfId="0" applyFont="1" applyFill="1" applyBorder="1" applyAlignment="1">
      <alignment horizontal="left"/>
    </xf>
    <xf numFmtId="1" fontId="22" fillId="0" borderId="67" xfId="0" applyNumberFormat="1" applyFont="1" applyFill="1" applyBorder="1" applyAlignment="1">
      <alignment horizontal="center"/>
    </xf>
    <xf numFmtId="168" fontId="22" fillId="0" borderId="0" xfId="0" applyNumberFormat="1" applyFont="1" applyFill="1"/>
    <xf numFmtId="167" fontId="22" fillId="0" borderId="0" xfId="0" applyNumberFormat="1" applyFont="1" applyFill="1" applyBorder="1"/>
    <xf numFmtId="168" fontId="0" fillId="0" borderId="0" xfId="0" applyNumberFormat="1" applyFill="1"/>
    <xf numFmtId="167" fontId="22" fillId="0" borderId="0" xfId="0" applyNumberFormat="1" applyFont="1" applyFill="1"/>
    <xf numFmtId="166" fontId="0" fillId="0" borderId="0" xfId="0" applyNumberFormat="1" applyFill="1"/>
    <xf numFmtId="2" fontId="0" fillId="0" borderId="0" xfId="0" applyNumberFormat="1" applyFill="1"/>
    <xf numFmtId="0" fontId="2" fillId="0" borderId="1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2" fontId="2" fillId="0" borderId="73" xfId="0" applyNumberFormat="1" applyFont="1" applyBorder="1" applyAlignment="1">
      <alignment horizontal="center"/>
    </xf>
    <xf numFmtId="2" fontId="2" fillId="0" borderId="69" xfId="0" applyNumberFormat="1" applyFont="1" applyBorder="1" applyAlignment="1">
      <alignment horizontal="center"/>
    </xf>
    <xf numFmtId="2" fontId="42" fillId="0" borderId="61" xfId="0" applyNumberFormat="1" applyFont="1" applyBorder="1" applyAlignment="1">
      <alignment horizontal="center"/>
    </xf>
    <xf numFmtId="2" fontId="42" fillId="0" borderId="73" xfId="0" applyNumberFormat="1" applyFont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0" fontId="101" fillId="0" borderId="0" xfId="0" applyFont="1" applyFill="1" applyBorder="1"/>
    <xf numFmtId="0" fontId="88" fillId="0" borderId="0" xfId="0" applyFont="1" applyFill="1" applyBorder="1"/>
    <xf numFmtId="0" fontId="17" fillId="0" borderId="44" xfId="0" applyFont="1" applyBorder="1"/>
    <xf numFmtId="0" fontId="14" fillId="0" borderId="65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54" fillId="0" borderId="68" xfId="0" applyFont="1" applyBorder="1" applyAlignment="1">
      <alignment horizontal="left"/>
    </xf>
    <xf numFmtId="0" fontId="17" fillId="0" borderId="18" xfId="0" applyFont="1" applyBorder="1" applyAlignment="1">
      <alignment horizontal="right"/>
    </xf>
    <xf numFmtId="0" fontId="14" fillId="0" borderId="80" xfId="0" applyFont="1" applyFill="1" applyBorder="1" applyAlignment="1">
      <alignment horizontal="center"/>
    </xf>
    <xf numFmtId="2" fontId="14" fillId="0" borderId="81" xfId="0" applyNumberFormat="1" applyFont="1" applyFill="1" applyBorder="1" applyAlignment="1">
      <alignment horizontal="center"/>
    </xf>
    <xf numFmtId="0" fontId="14" fillId="0" borderId="64" xfId="0" applyFont="1" applyFill="1" applyBorder="1" applyAlignment="1">
      <alignment horizontal="center"/>
    </xf>
    <xf numFmtId="2" fontId="14" fillId="0" borderId="65" xfId="0" applyNumberFormat="1" applyFont="1" applyFill="1" applyBorder="1" applyAlignment="1">
      <alignment horizontal="center"/>
    </xf>
    <xf numFmtId="2" fontId="14" fillId="0" borderId="78" xfId="0" applyNumberFormat="1" applyFont="1" applyFill="1" applyBorder="1" applyAlignment="1">
      <alignment horizontal="center"/>
    </xf>
    <xf numFmtId="0" fontId="28" fillId="0" borderId="36" xfId="0" applyFont="1" applyBorder="1" applyAlignment="1">
      <alignment horizontal="left"/>
    </xf>
    <xf numFmtId="0" fontId="54" fillId="0" borderId="80" xfId="0" applyFont="1" applyBorder="1" applyAlignment="1">
      <alignment horizontal="right"/>
    </xf>
    <xf numFmtId="49" fontId="54" fillId="0" borderId="67" xfId="0" applyNumberFormat="1" applyFont="1" applyBorder="1" applyAlignment="1">
      <alignment horizontal="right"/>
    </xf>
    <xf numFmtId="164" fontId="54" fillId="0" borderId="67" xfId="0" applyNumberFormat="1" applyFont="1" applyBorder="1" applyAlignment="1">
      <alignment horizontal="right"/>
    </xf>
    <xf numFmtId="1" fontId="17" fillId="0" borderId="77" xfId="0" applyNumberFormat="1" applyFont="1" applyBorder="1" applyAlignment="1">
      <alignment horizontal="center"/>
    </xf>
    <xf numFmtId="0" fontId="17" fillId="0" borderId="80" xfId="0" applyFont="1" applyFill="1" applyBorder="1"/>
    <xf numFmtId="0" fontId="65" fillId="0" borderId="3" xfId="0" applyFont="1" applyFill="1" applyBorder="1"/>
    <xf numFmtId="0" fontId="22" fillId="0" borderId="53" xfId="0" applyFont="1" applyBorder="1"/>
    <xf numFmtId="0" fontId="14" fillId="0" borderId="59" xfId="0" applyFont="1" applyFill="1" applyBorder="1" applyAlignment="1">
      <alignment horizontal="left"/>
    </xf>
    <xf numFmtId="0" fontId="33" fillId="0" borderId="67" xfId="0" applyFont="1" applyFill="1" applyBorder="1" applyAlignment="1">
      <alignment horizontal="left"/>
    </xf>
    <xf numFmtId="2" fontId="21" fillId="0" borderId="0" xfId="0" applyNumberFormat="1" applyFont="1" applyFill="1" applyBorder="1" applyAlignment="1">
      <alignment horizontal="left"/>
    </xf>
    <xf numFmtId="2" fontId="35" fillId="0" borderId="0" xfId="0" applyNumberFormat="1" applyFont="1" applyFill="1" applyBorder="1" applyAlignment="1">
      <alignment horizontal="center"/>
    </xf>
    <xf numFmtId="9" fontId="35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right"/>
    </xf>
    <xf numFmtId="0" fontId="67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left"/>
    </xf>
    <xf numFmtId="9" fontId="16" fillId="0" borderId="0" xfId="0" applyNumberFormat="1" applyFont="1" applyFill="1" applyBorder="1" applyAlignment="1">
      <alignment horizontal="center"/>
    </xf>
    <xf numFmtId="2" fontId="35" fillId="0" borderId="0" xfId="0" applyNumberFormat="1" applyFont="1" applyFill="1" applyBorder="1"/>
    <xf numFmtId="2" fontId="16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right"/>
    </xf>
    <xf numFmtId="0" fontId="33" fillId="0" borderId="88" xfId="0" applyFont="1" applyBorder="1" applyAlignment="1">
      <alignment horizontal="left"/>
    </xf>
    <xf numFmtId="0" fontId="77" fillId="0" borderId="73" xfId="0" applyFont="1" applyFill="1" applyBorder="1" applyAlignment="1">
      <alignment horizontal="left"/>
    </xf>
    <xf numFmtId="0" fontId="77" fillId="0" borderId="86" xfId="0" applyFont="1" applyFill="1" applyBorder="1" applyAlignment="1">
      <alignment horizontal="left"/>
    </xf>
    <xf numFmtId="0" fontId="8" fillId="0" borderId="10" xfId="0" applyFont="1" applyFill="1" applyBorder="1"/>
    <xf numFmtId="0" fontId="14" fillId="0" borderId="80" xfId="0" applyFont="1" applyFill="1" applyBorder="1"/>
    <xf numFmtId="165" fontId="80" fillId="0" borderId="73" xfId="0" applyNumberFormat="1" applyFont="1" applyBorder="1" applyAlignment="1">
      <alignment horizontal="left"/>
    </xf>
    <xf numFmtId="0" fontId="28" fillId="0" borderId="69" xfId="0" applyFont="1" applyBorder="1" applyAlignment="1">
      <alignment horizontal="left"/>
    </xf>
    <xf numFmtId="0" fontId="123" fillId="0" borderId="10" xfId="0" applyFont="1" applyFill="1" applyBorder="1"/>
    <xf numFmtId="0" fontId="77" fillId="0" borderId="79" xfId="0" applyFont="1" applyBorder="1" applyAlignment="1">
      <alignment horizontal="left"/>
    </xf>
    <xf numFmtId="0" fontId="78" fillId="0" borderId="66" xfId="0" applyFont="1" applyBorder="1" applyAlignment="1">
      <alignment horizontal="left"/>
    </xf>
    <xf numFmtId="0" fontId="78" fillId="0" borderId="25" xfId="0" applyFont="1" applyBorder="1" applyAlignment="1">
      <alignment horizontal="left"/>
    </xf>
    <xf numFmtId="0" fontId="57" fillId="0" borderId="65" xfId="0" applyFont="1" applyBorder="1" applyAlignment="1">
      <alignment horizontal="left"/>
    </xf>
    <xf numFmtId="0" fontId="77" fillId="0" borderId="66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2" fontId="79" fillId="0" borderId="79" xfId="0" applyNumberFormat="1" applyFont="1" applyBorder="1" applyAlignment="1">
      <alignment horizontal="left"/>
    </xf>
    <xf numFmtId="0" fontId="44" fillId="0" borderId="80" xfId="0" applyFont="1" applyBorder="1"/>
    <xf numFmtId="0" fontId="42" fillId="0" borderId="77" xfId="0" applyFont="1" applyBorder="1" applyAlignment="1">
      <alignment horizontal="left"/>
    </xf>
    <xf numFmtId="0" fontId="17" fillId="0" borderId="54" xfId="0" applyFont="1" applyFill="1" applyBorder="1" applyAlignment="1">
      <alignment horizontal="center"/>
    </xf>
    <xf numFmtId="0" fontId="0" fillId="0" borderId="57" xfId="0" applyBorder="1" applyAlignment="1">
      <alignment horizontal="center"/>
    </xf>
    <xf numFmtId="0" fontId="14" fillId="0" borderId="52" xfId="0" applyFont="1" applyBorder="1" applyAlignment="1">
      <alignment horizontal="right"/>
    </xf>
    <xf numFmtId="0" fontId="0" fillId="0" borderId="58" xfId="0" applyBorder="1" applyAlignment="1">
      <alignment horizontal="right"/>
    </xf>
    <xf numFmtId="0" fontId="0" fillId="0" borderId="34" xfId="0" applyBorder="1" applyAlignment="1">
      <alignment horizontal="left"/>
    </xf>
    <xf numFmtId="1" fontId="103" fillId="0" borderId="26" xfId="0" applyNumberFormat="1" applyFont="1" applyBorder="1" applyAlignment="1">
      <alignment horizontal="center"/>
    </xf>
    <xf numFmtId="1" fontId="103" fillId="0" borderId="54" xfId="0" applyNumberFormat="1" applyFont="1" applyBorder="1" applyAlignment="1">
      <alignment horizontal="center"/>
    </xf>
    <xf numFmtId="0" fontId="17" fillId="0" borderId="88" xfId="0" applyFont="1" applyBorder="1" applyAlignment="1">
      <alignment horizontal="right"/>
    </xf>
    <xf numFmtId="0" fontId="22" fillId="0" borderId="57" xfId="0" applyFont="1" applyBorder="1"/>
    <xf numFmtId="164" fontId="54" fillId="0" borderId="68" xfId="0" applyNumberFormat="1" applyFont="1" applyBorder="1" applyAlignment="1">
      <alignment horizontal="left"/>
    </xf>
    <xf numFmtId="0" fontId="106" fillId="0" borderId="54" xfId="0" applyFont="1" applyBorder="1" applyAlignment="1">
      <alignment horizontal="left"/>
    </xf>
    <xf numFmtId="0" fontId="106" fillId="0" borderId="68" xfId="0" applyFont="1" applyBorder="1"/>
    <xf numFmtId="0" fontId="54" fillId="0" borderId="57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" fillId="0" borderId="89" xfId="0" applyFont="1" applyFill="1" applyBorder="1"/>
    <xf numFmtId="0" fontId="14" fillId="0" borderId="57" xfId="0" applyFont="1" applyBorder="1" applyAlignment="1">
      <alignment horizontal="right"/>
    </xf>
    <xf numFmtId="0" fontId="17" fillId="0" borderId="57" xfId="0" applyFont="1" applyBorder="1"/>
    <xf numFmtId="0" fontId="17" fillId="0" borderId="59" xfId="0" applyFont="1" applyFill="1" applyBorder="1"/>
    <xf numFmtId="49" fontId="14" fillId="0" borderId="57" xfId="0" applyNumberFormat="1" applyFont="1" applyBorder="1" applyAlignment="1">
      <alignment horizontal="right"/>
    </xf>
    <xf numFmtId="0" fontId="22" fillId="0" borderId="2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27" xfId="0" applyFont="1" applyBorder="1"/>
    <xf numFmtId="2" fontId="59" fillId="0" borderId="0" xfId="0" applyNumberFormat="1" applyFont="1" applyBorder="1" applyAlignment="1">
      <alignment horizontal="center"/>
    </xf>
    <xf numFmtId="166" fontId="59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165" fontId="59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0" fontId="53" fillId="0" borderId="24" xfId="0" applyFont="1" applyBorder="1" applyAlignment="1">
      <alignment horizontal="center"/>
    </xf>
    <xf numFmtId="0" fontId="53" fillId="0" borderId="63" xfId="0" applyFont="1" applyBorder="1" applyAlignment="1">
      <alignment horizontal="center"/>
    </xf>
    <xf numFmtId="0" fontId="53" fillId="0" borderId="73" xfId="0" applyFont="1" applyBorder="1" applyAlignment="1">
      <alignment horizontal="center"/>
    </xf>
    <xf numFmtId="0" fontId="53" fillId="0" borderId="64" xfId="0" applyFont="1" applyBorder="1" applyAlignment="1">
      <alignment horizontal="center"/>
    </xf>
    <xf numFmtId="2" fontId="53" fillId="0" borderId="63" xfId="0" applyNumberFormat="1" applyFont="1" applyBorder="1" applyAlignment="1">
      <alignment horizontal="center"/>
    </xf>
    <xf numFmtId="0" fontId="22" fillId="12" borderId="2" xfId="0" applyFont="1" applyFill="1" applyBorder="1" applyAlignment="1">
      <alignment horizontal="center"/>
    </xf>
    <xf numFmtId="0" fontId="22" fillId="12" borderId="27" xfId="0" applyFont="1" applyFill="1" applyBorder="1" applyAlignment="1">
      <alignment horizontal="center"/>
    </xf>
    <xf numFmtId="0" fontId="14" fillId="12" borderId="27" xfId="0" applyFont="1" applyFill="1" applyBorder="1" applyAlignment="1">
      <alignment horizontal="center"/>
    </xf>
    <xf numFmtId="9" fontId="7" fillId="12" borderId="27" xfId="0" applyNumberFormat="1" applyFont="1" applyFill="1" applyBorder="1" applyAlignment="1">
      <alignment horizontal="center"/>
    </xf>
    <xf numFmtId="0" fontId="53" fillId="0" borderId="77" xfId="0" applyFont="1" applyBorder="1" applyAlignment="1">
      <alignment horizontal="center"/>
    </xf>
    <xf numFmtId="0" fontId="53" fillId="0" borderId="65" xfId="0" applyFont="1" applyBorder="1" applyAlignment="1">
      <alignment horizontal="center"/>
    </xf>
    <xf numFmtId="1" fontId="33" fillId="12" borderId="66" xfId="0" applyNumberFormat="1" applyFont="1" applyFill="1" applyBorder="1" applyAlignment="1">
      <alignment horizontal="center"/>
    </xf>
    <xf numFmtId="165" fontId="53" fillId="0" borderId="23" xfId="0" applyNumberFormat="1" applyFont="1" applyBorder="1" applyAlignment="1">
      <alignment horizontal="center"/>
    </xf>
    <xf numFmtId="0" fontId="33" fillId="12" borderId="25" xfId="0" applyFont="1" applyFill="1" applyBorder="1" applyAlignment="1">
      <alignment horizontal="center"/>
    </xf>
    <xf numFmtId="0" fontId="33" fillId="12" borderId="79" xfId="0" applyFont="1" applyFill="1" applyBorder="1" applyAlignment="1">
      <alignment horizontal="center"/>
    </xf>
    <xf numFmtId="168" fontId="59" fillId="0" borderId="0" xfId="0" applyNumberFormat="1" applyFont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119" fillId="0" borderId="0" xfId="0" applyFont="1" applyFill="1" applyBorder="1" applyAlignment="1">
      <alignment horizontal="center"/>
    </xf>
    <xf numFmtId="167" fontId="89" fillId="0" borderId="0" xfId="0" applyNumberFormat="1" applyFont="1" applyFill="1" applyBorder="1" applyAlignment="1">
      <alignment horizontal="center"/>
    </xf>
    <xf numFmtId="0" fontId="117" fillId="0" borderId="0" xfId="0" applyFont="1" applyFill="1" applyBorder="1" applyAlignment="1">
      <alignment horizontal="left"/>
    </xf>
    <xf numFmtId="165" fontId="95" fillId="0" borderId="0" xfId="0" applyNumberFormat="1" applyFont="1" applyFill="1" applyBorder="1" applyAlignment="1">
      <alignment horizontal="center"/>
    </xf>
    <xf numFmtId="2" fontId="89" fillId="0" borderId="0" xfId="0" applyNumberFormat="1" applyFont="1" applyFill="1" applyBorder="1" applyAlignment="1">
      <alignment horizontal="center"/>
    </xf>
    <xf numFmtId="165" fontId="89" fillId="0" borderId="0" xfId="0" applyNumberFormat="1" applyFont="1" applyFill="1" applyBorder="1" applyAlignment="1">
      <alignment horizontal="center"/>
    </xf>
    <xf numFmtId="2" fontId="95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left"/>
    </xf>
    <xf numFmtId="2" fontId="83" fillId="0" borderId="0" xfId="0" applyNumberFormat="1" applyFont="1" applyFill="1" applyBorder="1" applyAlignment="1">
      <alignment horizontal="left"/>
    </xf>
    <xf numFmtId="0" fontId="95" fillId="0" borderId="0" xfId="0" applyFont="1" applyFill="1" applyBorder="1" applyAlignment="1">
      <alignment horizontal="left"/>
    </xf>
    <xf numFmtId="0" fontId="2" fillId="0" borderId="76" xfId="0" applyFont="1" applyBorder="1" applyAlignment="1">
      <alignment horizontal="center"/>
    </xf>
    <xf numFmtId="49" fontId="17" fillId="0" borderId="58" xfId="0" applyNumberFormat="1" applyFont="1" applyBorder="1" applyAlignment="1">
      <alignment horizontal="center"/>
    </xf>
    <xf numFmtId="9" fontId="125" fillId="0" borderId="78" xfId="0" applyNumberFormat="1" applyFont="1" applyBorder="1" applyAlignment="1">
      <alignment horizontal="left"/>
    </xf>
    <xf numFmtId="166" fontId="17" fillId="0" borderId="44" xfId="0" applyNumberFormat="1" applyFont="1" applyBorder="1" applyAlignment="1">
      <alignment horizontal="center"/>
    </xf>
    <xf numFmtId="2" fontId="17" fillId="0" borderId="48" xfId="0" applyNumberFormat="1" applyFont="1" applyBorder="1" applyAlignment="1">
      <alignment horizontal="center"/>
    </xf>
    <xf numFmtId="166" fontId="17" fillId="0" borderId="48" xfId="0" applyNumberFormat="1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0" fillId="0" borderId="58" xfId="0" applyBorder="1"/>
    <xf numFmtId="9" fontId="125" fillId="0" borderId="1" xfId="0" applyNumberFormat="1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2" fontId="39" fillId="0" borderId="79" xfId="0" applyNumberFormat="1" applyFont="1" applyBorder="1" applyAlignment="1">
      <alignment horizontal="center"/>
    </xf>
    <xf numFmtId="2" fontId="22" fillId="0" borderId="66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2" fontId="0" fillId="0" borderId="44" xfId="0" applyNumberFormat="1" applyBorder="1" applyAlignment="1">
      <alignment horizontal="left"/>
    </xf>
    <xf numFmtId="165" fontId="0" fillId="0" borderId="58" xfId="0" applyNumberFormat="1" applyBorder="1" applyAlignment="1">
      <alignment horizontal="left"/>
    </xf>
    <xf numFmtId="0" fontId="8" fillId="0" borderId="50" xfId="0" applyFont="1" applyBorder="1" applyAlignment="1">
      <alignment horizontal="left"/>
    </xf>
    <xf numFmtId="0" fontId="17" fillId="0" borderId="58" xfId="0" applyFont="1" applyBorder="1"/>
    <xf numFmtId="9" fontId="2" fillId="0" borderId="9" xfId="0" applyNumberFormat="1" applyFont="1" applyBorder="1" applyAlignment="1">
      <alignment horizontal="center"/>
    </xf>
    <xf numFmtId="0" fontId="7" fillId="0" borderId="73" xfId="0" applyFont="1" applyBorder="1"/>
    <xf numFmtId="164" fontId="124" fillId="0" borderId="67" xfId="0" applyNumberFormat="1" applyFont="1" applyBorder="1" applyAlignment="1">
      <alignment horizontal="right"/>
    </xf>
    <xf numFmtId="0" fontId="54" fillId="0" borderId="0" xfId="0" applyFont="1" applyBorder="1" applyAlignment="1">
      <alignment horizontal="right"/>
    </xf>
    <xf numFmtId="0" fontId="2" fillId="0" borderId="55" xfId="0" applyFont="1" applyBorder="1"/>
    <xf numFmtId="1" fontId="35" fillId="0" borderId="87" xfId="0" applyNumberFormat="1" applyFont="1" applyBorder="1" applyAlignment="1">
      <alignment horizontal="center"/>
    </xf>
    <xf numFmtId="9" fontId="125" fillId="0" borderId="71" xfId="0" applyNumberFormat="1" applyFont="1" applyBorder="1" applyAlignment="1">
      <alignment horizontal="left"/>
    </xf>
    <xf numFmtId="0" fontId="8" fillId="0" borderId="34" xfId="0" applyFont="1" applyBorder="1" applyAlignment="1">
      <alignment horizontal="right"/>
    </xf>
    <xf numFmtId="164" fontId="54" fillId="0" borderId="0" xfId="0" applyNumberFormat="1" applyFont="1" applyBorder="1" applyAlignment="1">
      <alignment horizontal="left"/>
    </xf>
    <xf numFmtId="2" fontId="17" fillId="0" borderId="69" xfId="0" applyNumberFormat="1" applyFont="1" applyBorder="1" applyAlignment="1">
      <alignment horizontal="center"/>
    </xf>
    <xf numFmtId="164" fontId="54" fillId="0" borderId="88" xfId="0" applyNumberFormat="1" applyFont="1" applyBorder="1" applyAlignment="1">
      <alignment horizontal="right"/>
    </xf>
    <xf numFmtId="166" fontId="34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/>
    </xf>
    <xf numFmtId="166" fontId="49" fillId="0" borderId="0" xfId="0" applyNumberFormat="1" applyFont="1" applyFill="1" applyBorder="1" applyAlignment="1">
      <alignment horizontal="center"/>
    </xf>
    <xf numFmtId="167" fontId="47" fillId="0" borderId="0" xfId="0" applyNumberFormat="1" applyFont="1" applyFill="1" applyBorder="1" applyAlignment="1">
      <alignment horizontal="center"/>
    </xf>
    <xf numFmtId="164" fontId="54" fillId="0" borderId="0" xfId="0" applyNumberFormat="1" applyFont="1" applyFill="1" applyBorder="1" applyAlignment="1">
      <alignment horizontal="right"/>
    </xf>
    <xf numFmtId="166" fontId="53" fillId="0" borderId="0" xfId="0" applyNumberFormat="1" applyFont="1" applyFill="1" applyBorder="1" applyAlignment="1">
      <alignment horizontal="center"/>
    </xf>
    <xf numFmtId="0" fontId="2" fillId="0" borderId="71" xfId="0" applyFont="1" applyFill="1" applyBorder="1"/>
    <xf numFmtId="166" fontId="0" fillId="0" borderId="0" xfId="0" applyNumberFormat="1" applyFill="1" applyBorder="1" applyAlignment="1">
      <alignment horizontal="center"/>
    </xf>
    <xf numFmtId="1" fontId="104" fillId="0" borderId="0" xfId="0" applyNumberFormat="1" applyFont="1" applyFill="1" applyBorder="1" applyAlignment="1">
      <alignment horizontal="center"/>
    </xf>
    <xf numFmtId="1" fontId="87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2" fontId="2" fillId="5" borderId="73" xfId="0" applyNumberFormat="1" applyFont="1" applyFill="1" applyBorder="1"/>
    <xf numFmtId="0" fontId="100" fillId="0" borderId="18" xfId="0" applyFont="1" applyBorder="1" applyAlignment="1">
      <alignment horizontal="left"/>
    </xf>
    <xf numFmtId="0" fontId="14" fillId="15" borderId="63" xfId="0" applyFont="1" applyFill="1" applyBorder="1"/>
    <xf numFmtId="0" fontId="22" fillId="15" borderId="78" xfId="0" applyFont="1" applyFill="1" applyBorder="1"/>
    <xf numFmtId="0" fontId="14" fillId="15" borderId="81" xfId="0" applyFont="1" applyFill="1" applyBorder="1"/>
    <xf numFmtId="2" fontId="80" fillId="0" borderId="73" xfId="0" applyNumberFormat="1" applyFont="1" applyBorder="1" applyAlignment="1">
      <alignment horizontal="left"/>
    </xf>
    <xf numFmtId="0" fontId="2" fillId="15" borderId="58" xfId="0" applyFont="1" applyFill="1" applyBorder="1"/>
    <xf numFmtId="0" fontId="65" fillId="0" borderId="18" xfId="0" applyFont="1" applyBorder="1"/>
    <xf numFmtId="0" fontId="22" fillId="0" borderId="23" xfId="0" applyFont="1" applyBorder="1"/>
    <xf numFmtId="0" fontId="0" fillId="0" borderId="10" xfId="0" applyBorder="1" applyAlignment="1">
      <alignment horizontal="right"/>
    </xf>
    <xf numFmtId="0" fontId="2" fillId="0" borderId="79" xfId="0" applyFont="1" applyBorder="1" applyAlignment="1">
      <alignment horizontal="center"/>
    </xf>
    <xf numFmtId="0" fontId="72" fillId="0" borderId="71" xfId="0" applyFont="1" applyBorder="1" applyAlignment="1">
      <alignment horizontal="center"/>
    </xf>
    <xf numFmtId="2" fontId="78" fillId="0" borderId="7" xfId="0" applyNumberFormat="1" applyFont="1" applyBorder="1" applyAlignment="1">
      <alignment horizontal="left"/>
    </xf>
    <xf numFmtId="0" fontId="78" fillId="0" borderId="73" xfId="0" applyFont="1" applyBorder="1" applyAlignment="1">
      <alignment horizontal="left"/>
    </xf>
    <xf numFmtId="0" fontId="78" fillId="0" borderId="77" xfId="0" applyFont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78" fillId="0" borderId="12" xfId="0" applyFont="1" applyFill="1" applyBorder="1" applyAlignment="1">
      <alignment horizontal="left"/>
    </xf>
    <xf numFmtId="0" fontId="115" fillId="0" borderId="16" xfId="0" applyFont="1" applyBorder="1"/>
    <xf numFmtId="0" fontId="14" fillId="0" borderId="58" xfId="0" applyFont="1" applyFill="1" applyBorder="1" applyAlignment="1">
      <alignment horizontal="left"/>
    </xf>
    <xf numFmtId="0" fontId="2" fillId="0" borderId="75" xfId="0" applyFont="1" applyFill="1" applyBorder="1"/>
    <xf numFmtId="0" fontId="2" fillId="0" borderId="10" xfId="0" applyFont="1" applyFill="1" applyBorder="1"/>
    <xf numFmtId="0" fontId="63" fillId="0" borderId="81" xfId="0" applyFont="1" applyFill="1" applyBorder="1"/>
    <xf numFmtId="0" fontId="72" fillId="0" borderId="79" xfId="0" applyFont="1" applyFill="1" applyBorder="1" applyAlignment="1">
      <alignment horizontal="center"/>
    </xf>
    <xf numFmtId="166" fontId="0" fillId="0" borderId="0" xfId="0" applyNumberFormat="1" applyAlignment="1">
      <alignment horizontal="right"/>
    </xf>
    <xf numFmtId="0" fontId="64" fillId="0" borderId="10" xfId="0" applyFont="1" applyFill="1" applyBorder="1" applyAlignment="1">
      <alignment horizontal="left"/>
    </xf>
    <xf numFmtId="2" fontId="34" fillId="0" borderId="37" xfId="0" applyNumberFormat="1" applyFont="1" applyBorder="1" applyAlignment="1">
      <alignment horizontal="center"/>
    </xf>
    <xf numFmtId="2" fontId="14" fillId="0" borderId="68" xfId="0" applyNumberFormat="1" applyFont="1" applyFill="1" applyBorder="1" applyAlignment="1">
      <alignment horizontal="center"/>
    </xf>
    <xf numFmtId="2" fontId="14" fillId="0" borderId="77" xfId="0" applyNumberFormat="1" applyFont="1" applyFill="1" applyBorder="1" applyAlignment="1">
      <alignment horizontal="center"/>
    </xf>
    <xf numFmtId="0" fontId="14" fillId="0" borderId="76" xfId="0" applyFont="1" applyFill="1" applyBorder="1" applyAlignment="1">
      <alignment horizontal="center"/>
    </xf>
    <xf numFmtId="9" fontId="125" fillId="0" borderId="78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125" fillId="0" borderId="38" xfId="0" applyNumberFormat="1" applyFont="1" applyBorder="1" applyAlignment="1">
      <alignment horizontal="center"/>
    </xf>
    <xf numFmtId="0" fontId="0" fillId="0" borderId="28" xfId="0" applyBorder="1" applyAlignment="1">
      <alignment horizontal="left"/>
    </xf>
    <xf numFmtId="2" fontId="34" fillId="0" borderId="6" xfId="0" applyNumberFormat="1" applyFont="1" applyBorder="1" applyAlignment="1">
      <alignment horizontal="center" vertical="center"/>
    </xf>
    <xf numFmtId="9" fontId="125" fillId="0" borderId="55" xfId="0" applyNumberFormat="1" applyFont="1" applyBorder="1" applyAlignment="1">
      <alignment horizontal="center"/>
    </xf>
    <xf numFmtId="0" fontId="14" fillId="0" borderId="72" xfId="0" applyFont="1" applyFill="1" applyBorder="1" applyAlignment="1">
      <alignment horizontal="center"/>
    </xf>
    <xf numFmtId="2" fontId="20" fillId="2" borderId="63" xfId="0" applyNumberFormat="1" applyFont="1" applyFill="1" applyBorder="1" applyAlignment="1">
      <alignment horizontal="center"/>
    </xf>
    <xf numFmtId="2" fontId="20" fillId="2" borderId="77" xfId="0" applyNumberFormat="1" applyFont="1" applyFill="1" applyBorder="1" applyAlignment="1">
      <alignment horizontal="center"/>
    </xf>
    <xf numFmtId="2" fontId="20" fillId="0" borderId="77" xfId="0" applyNumberFormat="1" applyFont="1" applyBorder="1" applyAlignment="1">
      <alignment horizontal="center"/>
    </xf>
    <xf numFmtId="2" fontId="20" fillId="0" borderId="79" xfId="0" applyNumberFormat="1" applyFont="1" applyBorder="1" applyAlignment="1">
      <alignment horizontal="center"/>
    </xf>
    <xf numFmtId="2" fontId="20" fillId="0" borderId="73" xfId="0" applyNumberFormat="1" applyFont="1" applyBorder="1" applyAlignment="1">
      <alignment horizontal="center"/>
    </xf>
    <xf numFmtId="0" fontId="47" fillId="0" borderId="10" xfId="0" applyFont="1" applyBorder="1" applyAlignment="1">
      <alignment horizontal="left"/>
    </xf>
    <xf numFmtId="0" fontId="8" fillId="0" borderId="0" xfId="0" applyFont="1" applyAlignment="1"/>
    <xf numFmtId="2" fontId="39" fillId="2" borderId="63" xfId="0" applyNumberFormat="1" applyFont="1" applyFill="1" applyBorder="1" applyAlignment="1">
      <alignment horizontal="center"/>
    </xf>
    <xf numFmtId="2" fontId="35" fillId="0" borderId="18" xfId="0" applyNumberFormat="1" applyFont="1" applyFill="1" applyBorder="1" applyAlignment="1"/>
    <xf numFmtId="2" fontId="35" fillId="0" borderId="3" xfId="0" applyNumberFormat="1" applyFont="1" applyFill="1" applyBorder="1" applyAlignment="1"/>
    <xf numFmtId="0" fontId="0" fillId="0" borderId="28" xfId="0" applyFont="1" applyBorder="1" applyAlignment="1">
      <alignment horizontal="left"/>
    </xf>
    <xf numFmtId="0" fontId="72" fillId="0" borderId="0" xfId="0" applyFont="1" applyBorder="1" applyAlignment="1">
      <alignment horizontal="center"/>
    </xf>
    <xf numFmtId="9" fontId="125" fillId="0" borderId="0" xfId="0" applyNumberFormat="1" applyFont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9" fontId="125" fillId="0" borderId="0" xfId="0" applyNumberFormat="1" applyFont="1" applyFill="1" applyBorder="1" applyAlignment="1">
      <alignment horizontal="center"/>
    </xf>
    <xf numFmtId="171" fontId="22" fillId="0" borderId="0" xfId="0" applyNumberFormat="1" applyFont="1" applyAlignment="1">
      <alignment horizontal="left"/>
    </xf>
    <xf numFmtId="169" fontId="22" fillId="0" borderId="0" xfId="0" applyNumberFormat="1" applyFont="1" applyAlignment="1">
      <alignment horizontal="left"/>
    </xf>
    <xf numFmtId="2" fontId="18" fillId="0" borderId="77" xfId="0" applyNumberFormat="1" applyFont="1" applyFill="1" applyBorder="1" applyAlignment="1">
      <alignment horizontal="center"/>
    </xf>
    <xf numFmtId="0" fontId="7" fillId="15" borderId="73" xfId="0" applyFont="1" applyFill="1" applyBorder="1"/>
    <xf numFmtId="0" fontId="44" fillId="15" borderId="73" xfId="0" applyFont="1" applyFill="1" applyBorder="1"/>
    <xf numFmtId="0" fontId="14" fillId="15" borderId="75" xfId="0" applyFont="1" applyFill="1" applyBorder="1"/>
    <xf numFmtId="0" fontId="2" fillId="15" borderId="73" xfId="0" applyFont="1" applyFill="1" applyBorder="1"/>
    <xf numFmtId="2" fontId="74" fillId="0" borderId="22" xfId="0" applyNumberFormat="1" applyFont="1" applyBorder="1" applyAlignment="1">
      <alignment horizontal="center"/>
    </xf>
    <xf numFmtId="0" fontId="28" fillId="15" borderId="77" xfId="0" applyFont="1" applyFill="1" applyBorder="1" applyAlignment="1">
      <alignment horizontal="center"/>
    </xf>
    <xf numFmtId="0" fontId="74" fillId="0" borderId="22" xfId="0" applyFont="1" applyBorder="1" applyAlignment="1">
      <alignment horizontal="center"/>
    </xf>
    <xf numFmtId="0" fontId="78" fillId="0" borderId="22" xfId="0" applyFont="1" applyBorder="1" applyAlignment="1">
      <alignment horizontal="center"/>
    </xf>
    <xf numFmtId="165" fontId="74" fillId="0" borderId="22" xfId="0" applyNumberFormat="1" applyFont="1" applyBorder="1" applyAlignment="1">
      <alignment horizontal="center"/>
    </xf>
    <xf numFmtId="0" fontId="74" fillId="11" borderId="22" xfId="0" applyFont="1" applyFill="1" applyBorder="1" applyAlignment="1">
      <alignment horizontal="center"/>
    </xf>
    <xf numFmtId="0" fontId="74" fillId="14" borderId="22" xfId="0" applyFont="1" applyFill="1" applyBorder="1" applyAlignment="1">
      <alignment horizontal="center"/>
    </xf>
    <xf numFmtId="0" fontId="74" fillId="0" borderId="22" xfId="0" applyFont="1" applyFill="1" applyBorder="1" applyAlignment="1">
      <alignment horizontal="center"/>
    </xf>
    <xf numFmtId="1" fontId="74" fillId="0" borderId="22" xfId="0" applyNumberFormat="1" applyFont="1" applyBorder="1" applyAlignment="1">
      <alignment horizontal="center"/>
    </xf>
    <xf numFmtId="0" fontId="74" fillId="0" borderId="47" xfId="0" applyFont="1" applyBorder="1" applyAlignment="1">
      <alignment horizontal="center"/>
    </xf>
    <xf numFmtId="0" fontId="74" fillId="0" borderId="46" xfId="0" applyFont="1" applyBorder="1" applyAlignment="1">
      <alignment horizontal="center"/>
    </xf>
    <xf numFmtId="167" fontId="74" fillId="15" borderId="77" xfId="0" applyNumberFormat="1" applyFont="1" applyFill="1" applyBorder="1" applyAlignment="1">
      <alignment horizontal="center"/>
    </xf>
    <xf numFmtId="166" fontId="74" fillId="15" borderId="77" xfId="0" applyNumberFormat="1" applyFont="1" applyFill="1" applyBorder="1" applyAlignment="1">
      <alignment horizontal="center"/>
    </xf>
    <xf numFmtId="0" fontId="22" fillId="0" borderId="77" xfId="0" applyFont="1" applyBorder="1"/>
    <xf numFmtId="0" fontId="47" fillId="0" borderId="77" xfId="0" applyFont="1" applyBorder="1" applyAlignment="1">
      <alignment horizontal="center"/>
    </xf>
    <xf numFmtId="166" fontId="47" fillId="0" borderId="77" xfId="0" applyNumberFormat="1" applyFont="1" applyBorder="1" applyAlignment="1">
      <alignment horizontal="center"/>
    </xf>
    <xf numFmtId="2" fontId="47" fillId="0" borderId="77" xfId="0" applyNumberFormat="1" applyFont="1" applyBorder="1" applyAlignment="1">
      <alignment horizontal="center"/>
    </xf>
    <xf numFmtId="0" fontId="22" fillId="0" borderId="33" xfId="0" applyFont="1" applyBorder="1"/>
    <xf numFmtId="0" fontId="45" fillId="0" borderId="15" xfId="0" applyFont="1" applyFill="1" applyBorder="1" applyAlignment="1">
      <alignment horizontal="left"/>
    </xf>
    <xf numFmtId="0" fontId="33" fillId="6" borderId="73" xfId="0" applyFont="1" applyFill="1" applyBorder="1"/>
    <xf numFmtId="0" fontId="111" fillId="6" borderId="78" xfId="0" applyFont="1" applyFill="1" applyBorder="1"/>
    <xf numFmtId="0" fontId="53" fillId="6" borderId="78" xfId="0" applyFont="1" applyFill="1" applyBorder="1"/>
    <xf numFmtId="2" fontId="1" fillId="6" borderId="78" xfId="0" applyNumberFormat="1" applyFont="1" applyFill="1" applyBorder="1"/>
    <xf numFmtId="0" fontId="7" fillId="5" borderId="78" xfId="0" applyFont="1" applyFill="1" applyBorder="1"/>
    <xf numFmtId="0" fontId="7" fillId="5" borderId="73" xfId="0" applyFont="1" applyFill="1" applyBorder="1"/>
    <xf numFmtId="0" fontId="2" fillId="3" borderId="73" xfId="0" applyFont="1" applyFill="1" applyBorder="1" applyAlignment="1">
      <alignment horizontal="center"/>
    </xf>
    <xf numFmtId="0" fontId="22" fillId="3" borderId="73" xfId="0" applyFont="1" applyFill="1" applyBorder="1"/>
    <xf numFmtId="0" fontId="22" fillId="7" borderId="73" xfId="0" applyFont="1" applyFill="1" applyBorder="1"/>
    <xf numFmtId="0" fontId="22" fillId="8" borderId="73" xfId="0" applyFont="1" applyFill="1" applyBorder="1"/>
    <xf numFmtId="0" fontId="22" fillId="9" borderId="73" xfId="0" applyFont="1" applyFill="1" applyBorder="1"/>
    <xf numFmtId="0" fontId="2" fillId="4" borderId="78" xfId="0" applyFont="1" applyFill="1" applyBorder="1"/>
    <xf numFmtId="2" fontId="0" fillId="17" borderId="78" xfId="0" applyNumberFormat="1" applyFill="1" applyBorder="1"/>
    <xf numFmtId="0" fontId="0" fillId="17" borderId="78" xfId="0" applyFill="1" applyBorder="1"/>
    <xf numFmtId="0" fontId="44" fillId="17" borderId="78" xfId="0" applyFont="1" applyFill="1" applyBorder="1"/>
    <xf numFmtId="1" fontId="44" fillId="17" borderId="78" xfId="0" applyNumberFormat="1" applyFont="1" applyFill="1" applyBorder="1"/>
    <xf numFmtId="2" fontId="44" fillId="17" borderId="78" xfId="0" applyNumberFormat="1" applyFont="1" applyFill="1" applyBorder="1"/>
    <xf numFmtId="0" fontId="2" fillId="17" borderId="78" xfId="0" applyFont="1" applyFill="1" applyBorder="1"/>
    <xf numFmtId="2" fontId="2" fillId="17" borderId="78" xfId="0" applyNumberFormat="1" applyFont="1" applyFill="1" applyBorder="1"/>
    <xf numFmtId="0" fontId="22" fillId="17" borderId="78" xfId="0" applyFont="1" applyFill="1" applyBorder="1"/>
    <xf numFmtId="2" fontId="2" fillId="5" borderId="78" xfId="0" applyNumberFormat="1" applyFont="1" applyFill="1" applyBorder="1"/>
    <xf numFmtId="2" fontId="0" fillId="5" borderId="78" xfId="0" applyNumberFormat="1" applyFill="1" applyBorder="1"/>
    <xf numFmtId="0" fontId="45" fillId="0" borderId="70" xfId="0" applyFont="1" applyFill="1" applyBorder="1" applyAlignment="1">
      <alignment horizontal="center"/>
    </xf>
    <xf numFmtId="0" fontId="0" fillId="3" borderId="78" xfId="0" applyFill="1" applyBorder="1"/>
    <xf numFmtId="0" fontId="0" fillId="8" borderId="78" xfId="0" applyFill="1" applyBorder="1"/>
    <xf numFmtId="0" fontId="0" fillId="4" borderId="78" xfId="0" applyFill="1" applyBorder="1"/>
    <xf numFmtId="1" fontId="0" fillId="4" borderId="70" xfId="0" applyNumberFormat="1" applyFill="1" applyBorder="1"/>
    <xf numFmtId="0" fontId="0" fillId="4" borderId="70" xfId="0" applyFill="1" applyBorder="1"/>
    <xf numFmtId="2" fontId="0" fillId="4" borderId="70" xfId="0" applyNumberFormat="1" applyFill="1" applyBorder="1"/>
    <xf numFmtId="2" fontId="0" fillId="4" borderId="78" xfId="0" applyNumberFormat="1" applyFill="1" applyBorder="1"/>
    <xf numFmtId="0" fontId="57" fillId="6" borderId="78" xfId="0" applyFont="1" applyFill="1" applyBorder="1"/>
    <xf numFmtId="0" fontId="33" fillId="6" borderId="78" xfId="0" applyFont="1" applyFill="1" applyBorder="1"/>
    <xf numFmtId="2" fontId="7" fillId="6" borderId="78" xfId="0" applyNumberFormat="1" applyFont="1" applyFill="1" applyBorder="1"/>
    <xf numFmtId="0" fontId="74" fillId="0" borderId="0" xfId="0" applyFont="1" applyBorder="1" applyAlignment="1">
      <alignment horizontal="center"/>
    </xf>
    <xf numFmtId="167" fontId="74" fillId="0" borderId="73" xfId="0" applyNumberFormat="1" applyFont="1" applyFill="1" applyBorder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4" fillId="0" borderId="0" xfId="0" applyFont="1" applyAlignment="1">
      <alignment horizontal="center"/>
    </xf>
    <xf numFmtId="165" fontId="74" fillId="0" borderId="47" xfId="0" applyNumberFormat="1" applyFont="1" applyBorder="1" applyAlignment="1">
      <alignment horizontal="center"/>
    </xf>
    <xf numFmtId="0" fontId="47" fillId="0" borderId="0" xfId="0" applyFont="1" applyAlignment="1">
      <alignment horizontal="center"/>
    </xf>
    <xf numFmtId="167" fontId="130" fillId="0" borderId="73" xfId="0" applyNumberFormat="1" applyFont="1" applyFill="1" applyBorder="1" applyAlignment="1">
      <alignment horizontal="center"/>
    </xf>
    <xf numFmtId="0" fontId="49" fillId="0" borderId="77" xfId="0" applyFont="1" applyBorder="1" applyAlignment="1">
      <alignment horizontal="center"/>
    </xf>
    <xf numFmtId="165" fontId="49" fillId="0" borderId="77" xfId="0" applyNumberFormat="1" applyFont="1" applyBorder="1" applyAlignment="1">
      <alignment horizontal="center"/>
    </xf>
    <xf numFmtId="2" fontId="49" fillId="0" borderId="77" xfId="0" applyNumberFormat="1" applyFont="1" applyBorder="1" applyAlignment="1">
      <alignment horizontal="center"/>
    </xf>
    <xf numFmtId="165" fontId="74" fillId="0" borderId="77" xfId="0" applyNumberFormat="1" applyFont="1" applyBorder="1" applyAlignment="1">
      <alignment horizontal="center"/>
    </xf>
    <xf numFmtId="165" fontId="0" fillId="0" borderId="77" xfId="0" applyNumberFormat="1" applyBorder="1"/>
    <xf numFmtId="1" fontId="47" fillId="0" borderId="77" xfId="0" applyNumberFormat="1" applyFont="1" applyBorder="1" applyAlignment="1">
      <alignment horizontal="center"/>
    </xf>
    <xf numFmtId="167" fontId="47" fillId="0" borderId="77" xfId="0" applyNumberFormat="1" applyFont="1" applyBorder="1" applyAlignment="1">
      <alignment horizontal="center"/>
    </xf>
    <xf numFmtId="0" fontId="22" fillId="15" borderId="70" xfId="0" applyFont="1" applyFill="1" applyBorder="1"/>
    <xf numFmtId="165" fontId="47" fillId="0" borderId="77" xfId="0" applyNumberFormat="1" applyFont="1" applyBorder="1" applyAlignment="1">
      <alignment horizontal="center"/>
    </xf>
    <xf numFmtId="167" fontId="22" fillId="0" borderId="73" xfId="0" applyNumberFormat="1" applyFont="1" applyFill="1" applyBorder="1" applyAlignment="1">
      <alignment horizontal="center"/>
    </xf>
    <xf numFmtId="2" fontId="74" fillId="0" borderId="22" xfId="0" applyNumberFormat="1" applyFont="1" applyFill="1" applyBorder="1" applyAlignment="1">
      <alignment horizontal="center"/>
    </xf>
    <xf numFmtId="2" fontId="28" fillId="0" borderId="0" xfId="0" applyNumberFormat="1" applyFont="1" applyFill="1" applyBorder="1" applyAlignment="1">
      <alignment horizontal="center"/>
    </xf>
    <xf numFmtId="167" fontId="28" fillId="0" borderId="0" xfId="0" applyNumberFormat="1" applyFont="1" applyFill="1" applyBorder="1" applyAlignment="1">
      <alignment horizontal="center"/>
    </xf>
    <xf numFmtId="2" fontId="74" fillId="0" borderId="47" xfId="0" applyNumberFormat="1" applyFont="1" applyBorder="1" applyAlignment="1">
      <alignment horizontal="center"/>
    </xf>
    <xf numFmtId="165" fontId="78" fillId="0" borderId="22" xfId="0" applyNumberFormat="1" applyFont="1" applyBorder="1" applyAlignment="1">
      <alignment horizontal="center"/>
    </xf>
    <xf numFmtId="0" fontId="10" fillId="10" borderId="38" xfId="0" applyFont="1" applyFill="1" applyBorder="1"/>
    <xf numFmtId="0" fontId="49" fillId="0" borderId="81" xfId="0" applyFont="1" applyBorder="1" applyAlignment="1">
      <alignment horizontal="center"/>
    </xf>
    <xf numFmtId="0" fontId="49" fillId="0" borderId="38" xfId="0" applyFont="1" applyFill="1" applyBorder="1" applyAlignment="1">
      <alignment horizontal="center"/>
    </xf>
    <xf numFmtId="0" fontId="10" fillId="10" borderId="31" xfId="0" applyFont="1" applyFill="1" applyBorder="1"/>
    <xf numFmtId="0" fontId="0" fillId="0" borderId="75" xfId="0" applyBorder="1"/>
    <xf numFmtId="0" fontId="45" fillId="0" borderId="58" xfId="0" applyFont="1" applyFill="1" applyBorder="1" applyAlignment="1">
      <alignment horizontal="center"/>
    </xf>
    <xf numFmtId="0" fontId="49" fillId="0" borderId="77" xfId="0" applyFont="1" applyFill="1" applyBorder="1" applyAlignment="1">
      <alignment horizontal="center"/>
    </xf>
    <xf numFmtId="0" fontId="2" fillId="15" borderId="81" xfId="0" applyFont="1" applyFill="1" applyBorder="1"/>
    <xf numFmtId="0" fontId="28" fillId="15" borderId="81" xfId="0" applyFont="1" applyFill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55" fillId="0" borderId="77" xfId="0" applyFont="1" applyFill="1" applyBorder="1" applyAlignment="1">
      <alignment horizontal="left"/>
    </xf>
    <xf numFmtId="168" fontId="81" fillId="0" borderId="79" xfId="0" applyNumberFormat="1" applyFont="1" applyFill="1" applyBorder="1" applyAlignment="1">
      <alignment horizontal="left"/>
    </xf>
    <xf numFmtId="0" fontId="2" fillId="4" borderId="77" xfId="0" applyFont="1" applyFill="1" applyBorder="1"/>
    <xf numFmtId="0" fontId="78" fillId="0" borderId="77" xfId="0" applyFont="1" applyFill="1" applyBorder="1" applyAlignment="1">
      <alignment horizontal="center"/>
    </xf>
    <xf numFmtId="0" fontId="0" fillId="0" borderId="77" xfId="0" applyFill="1" applyBorder="1" applyAlignment="1">
      <alignment horizontal="center"/>
    </xf>
    <xf numFmtId="0" fontId="109" fillId="0" borderId="77" xfId="0" applyFont="1" applyFill="1" applyBorder="1" applyAlignment="1">
      <alignment horizontal="center"/>
    </xf>
    <xf numFmtId="1" fontId="74" fillId="0" borderId="77" xfId="0" applyNumberFormat="1" applyFont="1" applyBorder="1" applyAlignment="1">
      <alignment horizontal="center"/>
    </xf>
    <xf numFmtId="0" fontId="74" fillId="0" borderId="77" xfId="0" applyFont="1" applyBorder="1" applyAlignment="1">
      <alignment horizontal="center"/>
    </xf>
    <xf numFmtId="1" fontId="74" fillId="0" borderId="77" xfId="0" applyNumberFormat="1" applyFont="1" applyFill="1" applyBorder="1" applyAlignment="1">
      <alignment horizontal="center"/>
    </xf>
    <xf numFmtId="166" fontId="74" fillId="0" borderId="22" xfId="0" applyNumberFormat="1" applyFont="1" applyBorder="1" applyAlignment="1">
      <alignment horizontal="center"/>
    </xf>
    <xf numFmtId="0" fontId="47" fillId="0" borderId="18" xfId="0" applyFont="1" applyBorder="1"/>
    <xf numFmtId="0" fontId="47" fillId="0" borderId="9" xfId="0" applyFont="1" applyBorder="1"/>
    <xf numFmtId="0" fontId="76" fillId="0" borderId="14" xfId="0" applyFont="1" applyBorder="1"/>
    <xf numFmtId="0" fontId="47" fillId="0" borderId="50" xfId="0" applyFont="1" applyBorder="1"/>
    <xf numFmtId="0" fontId="76" fillId="0" borderId="8" xfId="0" applyFont="1" applyBorder="1"/>
    <xf numFmtId="0" fontId="28" fillId="0" borderId="0" xfId="0" applyFont="1" applyBorder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4" fillId="0" borderId="73" xfId="0" applyFont="1" applyFill="1" applyBorder="1" applyAlignment="1">
      <alignment horizontal="center"/>
    </xf>
    <xf numFmtId="2" fontId="74" fillId="0" borderId="77" xfId="0" applyNumberFormat="1" applyFont="1" applyBorder="1" applyAlignment="1">
      <alignment horizontal="center"/>
    </xf>
    <xf numFmtId="167" fontId="74" fillId="0" borderId="77" xfId="0" applyNumberFormat="1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75" fillId="0" borderId="0" xfId="0" applyFont="1" applyBorder="1" applyAlignment="1">
      <alignment horizontal="center"/>
    </xf>
    <xf numFmtId="2" fontId="128" fillId="0" borderId="0" xfId="0" applyNumberFormat="1" applyFont="1" applyFill="1" applyBorder="1" applyAlignment="1">
      <alignment horizontal="center"/>
    </xf>
    <xf numFmtId="0" fontId="128" fillId="0" borderId="0" xfId="0" applyFont="1" applyBorder="1" applyAlignment="1">
      <alignment horizontal="center"/>
    </xf>
    <xf numFmtId="0" fontId="76" fillId="0" borderId="77" xfId="0" applyFont="1" applyBorder="1" applyAlignment="1">
      <alignment horizontal="center"/>
    </xf>
    <xf numFmtId="167" fontId="76" fillId="15" borderId="77" xfId="0" applyNumberFormat="1" applyFont="1" applyFill="1" applyBorder="1" applyAlignment="1">
      <alignment horizontal="center"/>
    </xf>
    <xf numFmtId="166" fontId="76" fillId="15" borderId="77" xfId="0" applyNumberFormat="1" applyFont="1" applyFill="1" applyBorder="1" applyAlignment="1">
      <alignment horizontal="center"/>
    </xf>
    <xf numFmtId="0" fontId="75" fillId="15" borderId="77" xfId="0" applyFont="1" applyFill="1" applyBorder="1" applyAlignment="1">
      <alignment horizontal="center"/>
    </xf>
    <xf numFmtId="165" fontId="76" fillId="0" borderId="77" xfId="0" applyNumberFormat="1" applyFont="1" applyBorder="1" applyAlignment="1">
      <alignment horizontal="center"/>
    </xf>
    <xf numFmtId="0" fontId="76" fillId="0" borderId="0" xfId="0" applyFont="1" applyAlignment="1">
      <alignment horizontal="center"/>
    </xf>
    <xf numFmtId="167" fontId="76" fillId="0" borderId="77" xfId="0" applyNumberFormat="1" applyFont="1" applyBorder="1" applyAlignment="1">
      <alignment horizontal="center"/>
    </xf>
    <xf numFmtId="0" fontId="75" fillId="15" borderId="81" xfId="0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47" fillId="0" borderId="58" xfId="0" applyFont="1" applyBorder="1" applyAlignment="1">
      <alignment horizontal="center"/>
    </xf>
    <xf numFmtId="0" fontId="74" fillId="0" borderId="58" xfId="0" applyFont="1" applyBorder="1" applyAlignment="1">
      <alignment horizontal="center"/>
    </xf>
    <xf numFmtId="2" fontId="74" fillId="0" borderId="58" xfId="0" applyNumberFormat="1" applyFont="1" applyBorder="1" applyAlignment="1">
      <alignment horizontal="center"/>
    </xf>
    <xf numFmtId="0" fontId="76" fillId="0" borderId="58" xfId="0" applyFont="1" applyBorder="1" applyAlignment="1">
      <alignment horizontal="center"/>
    </xf>
    <xf numFmtId="0" fontId="76" fillId="0" borderId="14" xfId="0" applyFont="1" applyBorder="1" applyAlignment="1">
      <alignment horizontal="center"/>
    </xf>
    <xf numFmtId="2" fontId="131" fillId="12" borderId="77" xfId="0" applyNumberFormat="1" applyFont="1" applyFill="1" applyBorder="1" applyAlignment="1">
      <alignment horizontal="center"/>
    </xf>
    <xf numFmtId="2" fontId="131" fillId="19" borderId="77" xfId="0" applyNumberFormat="1" applyFont="1" applyFill="1" applyBorder="1" applyAlignment="1">
      <alignment horizontal="center"/>
    </xf>
    <xf numFmtId="0" fontId="97" fillId="19" borderId="77" xfId="0" applyFont="1" applyFill="1" applyBorder="1"/>
    <xf numFmtId="2" fontId="131" fillId="0" borderId="58" xfId="0" applyNumberFormat="1" applyFont="1" applyBorder="1" applyAlignment="1">
      <alignment horizontal="center"/>
    </xf>
    <xf numFmtId="2" fontId="131" fillId="0" borderId="77" xfId="0" applyNumberFormat="1" applyFont="1" applyBorder="1" applyAlignment="1">
      <alignment horizontal="center"/>
    </xf>
    <xf numFmtId="167" fontId="131" fillId="15" borderId="77" xfId="0" applyNumberFormat="1" applyFont="1" applyFill="1" applyBorder="1" applyAlignment="1">
      <alignment horizontal="center"/>
    </xf>
    <xf numFmtId="166" fontId="131" fillId="15" borderId="77" xfId="0" applyNumberFormat="1" applyFont="1" applyFill="1" applyBorder="1" applyAlignment="1">
      <alignment horizontal="center"/>
    </xf>
    <xf numFmtId="0" fontId="132" fillId="15" borderId="77" xfId="0" applyFont="1" applyFill="1" applyBorder="1" applyAlignment="1">
      <alignment horizontal="center"/>
    </xf>
    <xf numFmtId="0" fontId="133" fillId="0" borderId="58" xfId="0" applyFont="1" applyBorder="1" applyAlignment="1">
      <alignment horizontal="center"/>
    </xf>
    <xf numFmtId="0" fontId="133" fillId="0" borderId="77" xfId="0" applyFont="1" applyBorder="1" applyAlignment="1">
      <alignment horizontal="center"/>
    </xf>
    <xf numFmtId="167" fontId="133" fillId="15" borderId="77" xfId="0" applyNumberFormat="1" applyFont="1" applyFill="1" applyBorder="1" applyAlignment="1">
      <alignment horizontal="center"/>
    </xf>
    <xf numFmtId="166" fontId="133" fillId="15" borderId="77" xfId="0" applyNumberFormat="1" applyFont="1" applyFill="1" applyBorder="1" applyAlignment="1">
      <alignment horizontal="center"/>
    </xf>
    <xf numFmtId="0" fontId="134" fillId="15" borderId="77" xfId="0" applyFont="1" applyFill="1" applyBorder="1" applyAlignment="1">
      <alignment horizontal="center"/>
    </xf>
    <xf numFmtId="166" fontId="74" fillId="0" borderId="73" xfId="0" applyNumberFormat="1" applyFont="1" applyFill="1" applyBorder="1" applyAlignment="1">
      <alignment horizontal="center"/>
    </xf>
    <xf numFmtId="0" fontId="129" fillId="0" borderId="77" xfId="0" applyFont="1" applyBorder="1" applyAlignment="1">
      <alignment horizontal="center"/>
    </xf>
    <xf numFmtId="2" fontId="29" fillId="0" borderId="77" xfId="0" applyNumberFormat="1" applyFont="1" applyBorder="1"/>
    <xf numFmtId="0" fontId="29" fillId="0" borderId="77" xfId="0" applyFont="1" applyBorder="1"/>
    <xf numFmtId="0" fontId="29" fillId="0" borderId="0" xfId="0" applyFont="1"/>
    <xf numFmtId="2" fontId="29" fillId="0" borderId="77" xfId="0" applyNumberFormat="1" applyFont="1" applyBorder="1" applyAlignment="1">
      <alignment horizontal="center"/>
    </xf>
    <xf numFmtId="0" fontId="109" fillId="0" borderId="77" xfId="0" applyFont="1" applyBorder="1" applyAlignment="1">
      <alignment horizontal="center"/>
    </xf>
    <xf numFmtId="0" fontId="74" fillId="0" borderId="73" xfId="0" applyFont="1" applyBorder="1" applyAlignment="1">
      <alignment horizontal="center"/>
    </xf>
    <xf numFmtId="0" fontId="29" fillId="0" borderId="73" xfId="0" applyFont="1" applyBorder="1"/>
    <xf numFmtId="0" fontId="29" fillId="0" borderId="77" xfId="0" applyFont="1" applyBorder="1" applyAlignment="1">
      <alignment horizontal="center"/>
    </xf>
    <xf numFmtId="0" fontId="127" fillId="16" borderId="77" xfId="0" applyFont="1" applyFill="1" applyBorder="1"/>
    <xf numFmtId="2" fontId="131" fillId="16" borderId="58" xfId="0" applyNumberFormat="1" applyFont="1" applyFill="1" applyBorder="1" applyAlignment="1">
      <alignment horizontal="center"/>
    </xf>
    <xf numFmtId="2" fontId="131" fillId="16" borderId="77" xfId="0" applyNumberFormat="1" applyFont="1" applyFill="1" applyBorder="1" applyAlignment="1">
      <alignment horizontal="center"/>
    </xf>
    <xf numFmtId="2" fontId="74" fillId="16" borderId="58" xfId="0" applyNumberFormat="1" applyFont="1" applyFill="1" applyBorder="1" applyAlignment="1">
      <alignment horizontal="center"/>
    </xf>
    <xf numFmtId="2" fontId="74" fillId="16" borderId="77" xfId="0" applyNumberFormat="1" applyFont="1" applyFill="1" applyBorder="1" applyAlignment="1">
      <alignment horizontal="center"/>
    </xf>
    <xf numFmtId="0" fontId="46" fillId="16" borderId="77" xfId="0" applyFont="1" applyFill="1" applyBorder="1"/>
    <xf numFmtId="0" fontId="131" fillId="0" borderId="73" xfId="0" applyFont="1" applyBorder="1" applyAlignment="1">
      <alignment horizontal="center"/>
    </xf>
    <xf numFmtId="0" fontId="97" fillId="0" borderId="73" xfId="0" applyFont="1" applyBorder="1"/>
    <xf numFmtId="2" fontId="97" fillId="0" borderId="77" xfId="0" applyNumberFormat="1" applyFont="1" applyBorder="1"/>
    <xf numFmtId="0" fontId="97" fillId="0" borderId="77" xfId="0" applyFont="1" applyBorder="1"/>
    <xf numFmtId="0" fontId="97" fillId="0" borderId="0" xfId="0" applyFont="1"/>
    <xf numFmtId="0" fontId="135" fillId="0" borderId="77" xfId="0" applyFont="1" applyBorder="1" applyAlignment="1">
      <alignment horizontal="center"/>
    </xf>
    <xf numFmtId="2" fontId="97" fillId="0" borderId="77" xfId="0" applyNumberFormat="1" applyFont="1" applyBorder="1" applyAlignment="1">
      <alignment horizontal="center"/>
    </xf>
    <xf numFmtId="0" fontId="97" fillId="0" borderId="77" xfId="0" applyFont="1" applyBorder="1" applyAlignment="1">
      <alignment horizontal="center"/>
    </xf>
    <xf numFmtId="0" fontId="7" fillId="0" borderId="1" xfId="0" applyFont="1" applyBorder="1"/>
    <xf numFmtId="2" fontId="131" fillId="12" borderId="58" xfId="0" applyNumberFormat="1" applyFont="1" applyFill="1" applyBorder="1" applyAlignment="1">
      <alignment horizontal="center"/>
    </xf>
    <xf numFmtId="2" fontId="74" fillId="12" borderId="58" xfId="0" applyNumberFormat="1" applyFont="1" applyFill="1" applyBorder="1" applyAlignment="1">
      <alignment horizontal="center"/>
    </xf>
    <xf numFmtId="0" fontId="45" fillId="0" borderId="64" xfId="0" applyFont="1" applyFill="1" applyBorder="1" applyAlignment="1">
      <alignment horizontal="center"/>
    </xf>
    <xf numFmtId="0" fontId="132" fillId="15" borderId="81" xfId="0" applyFont="1" applyFill="1" applyBorder="1" applyAlignment="1">
      <alignment horizontal="center"/>
    </xf>
    <xf numFmtId="165" fontId="131" fillId="0" borderId="77" xfId="0" applyNumberFormat="1" applyFont="1" applyBorder="1" applyAlignment="1">
      <alignment horizontal="center"/>
    </xf>
    <xf numFmtId="2" fontId="132" fillId="0" borderId="0" xfId="0" applyNumberFormat="1" applyFont="1" applyFill="1" applyBorder="1" applyAlignment="1">
      <alignment horizontal="center"/>
    </xf>
    <xf numFmtId="2" fontId="131" fillId="0" borderId="0" xfId="0" applyNumberFormat="1" applyFont="1" applyFill="1" applyBorder="1" applyAlignment="1">
      <alignment horizontal="center"/>
    </xf>
    <xf numFmtId="0" fontId="131" fillId="0" borderId="0" xfId="0" applyFont="1" applyAlignment="1">
      <alignment horizontal="center"/>
    </xf>
    <xf numFmtId="0" fontId="131" fillId="0" borderId="0" xfId="0" applyFont="1" applyFill="1" applyBorder="1" applyAlignment="1">
      <alignment horizontal="center"/>
    </xf>
    <xf numFmtId="0" fontId="132" fillId="0" borderId="0" xfId="0" applyFont="1" applyFill="1" applyBorder="1" applyAlignment="1">
      <alignment horizontal="center"/>
    </xf>
    <xf numFmtId="0" fontId="131" fillId="0" borderId="0" xfId="0" applyFont="1" applyBorder="1" applyAlignment="1">
      <alignment horizontal="center"/>
    </xf>
    <xf numFmtId="167" fontId="131" fillId="0" borderId="77" xfId="0" applyNumberFormat="1" applyFont="1" applyBorder="1" applyAlignment="1">
      <alignment horizontal="center"/>
    </xf>
    <xf numFmtId="167" fontId="133" fillId="0" borderId="77" xfId="0" applyNumberFormat="1" applyFont="1" applyBorder="1" applyAlignment="1">
      <alignment horizontal="center"/>
    </xf>
    <xf numFmtId="0" fontId="134" fillId="15" borderId="81" xfId="0" applyFont="1" applyFill="1" applyBorder="1" applyAlignment="1">
      <alignment horizontal="center"/>
    </xf>
    <xf numFmtId="165" fontId="133" fillId="0" borderId="77" xfId="0" applyNumberFormat="1" applyFont="1" applyBorder="1" applyAlignment="1">
      <alignment horizontal="center"/>
    </xf>
    <xf numFmtId="2" fontId="136" fillId="0" borderId="0" xfId="0" applyNumberFormat="1" applyFont="1" applyFill="1" applyBorder="1" applyAlignment="1">
      <alignment horizontal="center"/>
    </xf>
    <xf numFmtId="0" fontId="133" fillId="0" borderId="0" xfId="0" applyFont="1" applyFill="1" applyBorder="1" applyAlignment="1">
      <alignment horizontal="center"/>
    </xf>
    <xf numFmtId="0" fontId="133" fillId="0" borderId="0" xfId="0" applyFont="1" applyAlignment="1">
      <alignment horizontal="center"/>
    </xf>
    <xf numFmtId="0" fontId="134" fillId="0" borderId="0" xfId="0" applyFont="1" applyFill="1" applyBorder="1" applyAlignment="1">
      <alignment horizontal="center"/>
    </xf>
    <xf numFmtId="0" fontId="133" fillId="0" borderId="0" xfId="0" applyFont="1" applyBorder="1" applyAlignment="1">
      <alignment horizontal="center"/>
    </xf>
    <xf numFmtId="0" fontId="136" fillId="0" borderId="0" xfId="0" applyFont="1" applyBorder="1" applyAlignment="1">
      <alignment horizontal="center"/>
    </xf>
    <xf numFmtId="0" fontId="127" fillId="0" borderId="0" xfId="0" applyFont="1"/>
    <xf numFmtId="0" fontId="127" fillId="0" borderId="0" xfId="0" applyFont="1" applyFill="1" applyBorder="1"/>
    <xf numFmtId="0" fontId="127" fillId="0" borderId="0" xfId="0" applyFont="1" applyFill="1" applyBorder="1" applyAlignment="1">
      <alignment horizontal="center"/>
    </xf>
    <xf numFmtId="0" fontId="135" fillId="0" borderId="0" xfId="0" applyFont="1" applyFill="1" applyBorder="1" applyAlignment="1">
      <alignment horizontal="left"/>
    </xf>
    <xf numFmtId="2" fontId="131" fillId="19" borderId="73" xfId="0" applyNumberFormat="1" applyFont="1" applyFill="1" applyBorder="1" applyAlignment="1">
      <alignment horizontal="center"/>
    </xf>
    <xf numFmtId="0" fontId="112" fillId="0" borderId="0" xfId="0" applyFont="1" applyFill="1" applyBorder="1"/>
    <xf numFmtId="0" fontId="127" fillId="0" borderId="0" xfId="0" applyFont="1" applyBorder="1"/>
    <xf numFmtId="0" fontId="112" fillId="0" borderId="0" xfId="0" applyFont="1" applyBorder="1"/>
    <xf numFmtId="0" fontId="131" fillId="0" borderId="0" xfId="0" applyFont="1" applyBorder="1"/>
    <xf numFmtId="2" fontId="112" fillId="0" borderId="0" xfId="0" applyNumberFormat="1" applyFont="1" applyBorder="1" applyAlignment="1">
      <alignment horizontal="left"/>
    </xf>
    <xf numFmtId="0" fontId="132" fillId="0" borderId="0" xfId="0" applyFont="1" applyFill="1" applyBorder="1" applyAlignment="1">
      <alignment horizontal="left"/>
    </xf>
    <xf numFmtId="2" fontId="130" fillId="0" borderId="77" xfId="0" applyNumberFormat="1" applyFont="1" applyBorder="1" applyAlignment="1">
      <alignment horizontal="center"/>
    </xf>
    <xf numFmtId="2" fontId="105" fillId="0" borderId="77" xfId="0" applyNumberFormat="1" applyFont="1" applyBorder="1"/>
    <xf numFmtId="0" fontId="105" fillId="0" borderId="77" xfId="0" applyFont="1" applyBorder="1"/>
    <xf numFmtId="0" fontId="105" fillId="0" borderId="0" xfId="0" applyFont="1"/>
    <xf numFmtId="0" fontId="115" fillId="0" borderId="77" xfId="0" applyFont="1" applyBorder="1" applyAlignment="1">
      <alignment horizontal="center"/>
    </xf>
    <xf numFmtId="2" fontId="105" fillId="0" borderId="77" xfId="0" applyNumberFormat="1" applyFont="1" applyBorder="1" applyAlignment="1">
      <alignment horizontal="center"/>
    </xf>
    <xf numFmtId="0" fontId="82" fillId="0" borderId="0" xfId="0" applyFont="1"/>
    <xf numFmtId="2" fontId="52" fillId="0" borderId="0" xfId="0" applyNumberFormat="1" applyFont="1" applyFill="1" applyBorder="1" applyAlignment="1">
      <alignment horizontal="center"/>
    </xf>
    <xf numFmtId="2" fontId="52" fillId="0" borderId="77" xfId="0" applyNumberFormat="1" applyFont="1" applyBorder="1" applyAlignment="1">
      <alignment horizontal="center"/>
    </xf>
    <xf numFmtId="2" fontId="82" fillId="0" borderId="77" xfId="0" applyNumberFormat="1" applyFont="1" applyBorder="1"/>
    <xf numFmtId="0" fontId="82" fillId="0" borderId="77" xfId="0" applyFont="1" applyBorder="1"/>
    <xf numFmtId="2" fontId="82" fillId="0" borderId="77" xfId="0" applyNumberFormat="1" applyFont="1" applyBorder="1" applyAlignment="1">
      <alignment horizontal="center"/>
    </xf>
    <xf numFmtId="0" fontId="82" fillId="0" borderId="0" xfId="0" applyFont="1" applyBorder="1"/>
    <xf numFmtId="0" fontId="137" fillId="0" borderId="0" xfId="0" applyFont="1" applyBorder="1"/>
    <xf numFmtId="0" fontId="6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30" fillId="0" borderId="0" xfId="0" applyFont="1" applyBorder="1" applyAlignment="1">
      <alignment horizontal="left"/>
    </xf>
    <xf numFmtId="0" fontId="130" fillId="0" borderId="0" xfId="0" applyFont="1" applyFill="1" applyBorder="1"/>
    <xf numFmtId="0" fontId="130" fillId="0" borderId="73" xfId="0" applyFont="1" applyBorder="1" applyAlignment="1">
      <alignment horizontal="center"/>
    </xf>
    <xf numFmtId="0" fontId="105" fillId="0" borderId="73" xfId="0" applyFont="1" applyBorder="1"/>
    <xf numFmtId="0" fontId="105" fillId="0" borderId="77" xfId="0" applyFont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130" fillId="0" borderId="0" xfId="0" applyFont="1" applyFill="1" applyBorder="1" applyAlignment="1">
      <alignment horizontal="left"/>
    </xf>
    <xf numFmtId="0" fontId="52" fillId="0" borderId="73" xfId="0" applyFont="1" applyBorder="1" applyAlignment="1">
      <alignment horizontal="center"/>
    </xf>
    <xf numFmtId="0" fontId="82" fillId="0" borderId="73" xfId="0" applyFont="1" applyBorder="1"/>
    <xf numFmtId="0" fontId="82" fillId="0" borderId="77" xfId="0" applyFont="1" applyBorder="1" applyAlignment="1">
      <alignment horizontal="center"/>
    </xf>
    <xf numFmtId="0" fontId="82" fillId="0" borderId="0" xfId="0" applyFont="1" applyBorder="1" applyAlignment="1">
      <alignment horizontal="right"/>
    </xf>
    <xf numFmtId="0" fontId="137" fillId="0" borderId="0" xfId="0" applyFont="1" applyFill="1" applyBorder="1"/>
    <xf numFmtId="0" fontId="10" fillId="0" borderId="0" xfId="0" applyFont="1" applyBorder="1" applyAlignment="1">
      <alignment horizontal="center"/>
    </xf>
    <xf numFmtId="166" fontId="34" fillId="0" borderId="0" xfId="0" applyNumberFormat="1" applyFont="1" applyFill="1" applyBorder="1" applyAlignment="1">
      <alignment horizontal="left"/>
    </xf>
    <xf numFmtId="2" fontId="130" fillId="16" borderId="77" xfId="0" applyNumberFormat="1" applyFont="1" applyFill="1" applyBorder="1" applyAlignment="1">
      <alignment horizontal="center"/>
    </xf>
    <xf numFmtId="0" fontId="105" fillId="16" borderId="77" xfId="0" applyFont="1" applyFill="1" applyBorder="1"/>
    <xf numFmtId="2" fontId="130" fillId="0" borderId="0" xfId="0" applyNumberFormat="1" applyFont="1" applyFill="1" applyBorder="1" applyAlignment="1">
      <alignment horizontal="center"/>
    </xf>
    <xf numFmtId="0" fontId="105" fillId="0" borderId="0" xfId="0" applyFont="1" applyFill="1" applyBorder="1"/>
    <xf numFmtId="0" fontId="105" fillId="0" borderId="0" xfId="0" applyFont="1" applyBorder="1"/>
    <xf numFmtId="0" fontId="130" fillId="0" borderId="0" xfId="0" applyFont="1" applyBorder="1" applyAlignment="1">
      <alignment horizontal="center"/>
    </xf>
    <xf numFmtId="0" fontId="130" fillId="0" borderId="0" xfId="0" applyFont="1" applyFill="1" applyBorder="1" applyAlignment="1">
      <alignment horizontal="center"/>
    </xf>
    <xf numFmtId="0" fontId="137" fillId="0" borderId="0" xfId="0" applyFont="1" applyFill="1" applyBorder="1" applyAlignment="1">
      <alignment horizontal="left"/>
    </xf>
    <xf numFmtId="0" fontId="2" fillId="0" borderId="33" xfId="0" applyFont="1" applyFill="1" applyBorder="1"/>
    <xf numFmtId="0" fontId="45" fillId="0" borderId="42" xfId="0" applyFont="1" applyFill="1" applyBorder="1" applyAlignment="1">
      <alignment horizontal="center"/>
    </xf>
    <xf numFmtId="165" fontId="74" fillId="0" borderId="73" xfId="0" applyNumberFormat="1" applyFont="1" applyBorder="1" applyAlignment="1">
      <alignment horizontal="center"/>
    </xf>
    <xf numFmtId="165" fontId="74" fillId="0" borderId="70" xfId="0" applyNumberFormat="1" applyFont="1" applyBorder="1" applyAlignment="1">
      <alignment horizontal="center"/>
    </xf>
    <xf numFmtId="0" fontId="56" fillId="0" borderId="0" xfId="0" applyFont="1"/>
    <xf numFmtId="0" fontId="56" fillId="0" borderId="42" xfId="0" applyFont="1" applyBorder="1" applyAlignment="1">
      <alignment horizontal="left"/>
    </xf>
    <xf numFmtId="0" fontId="100" fillId="0" borderId="42" xfId="0" applyFont="1" applyBorder="1" applyAlignment="1">
      <alignment horizontal="left"/>
    </xf>
    <xf numFmtId="0" fontId="56" fillId="0" borderId="42" xfId="0" applyFont="1" applyFill="1" applyBorder="1" applyAlignment="1">
      <alignment horizontal="left"/>
    </xf>
    <xf numFmtId="0" fontId="100" fillId="0" borderId="42" xfId="0" applyFont="1" applyFill="1" applyBorder="1" applyAlignment="1">
      <alignment horizontal="left"/>
    </xf>
    <xf numFmtId="0" fontId="114" fillId="0" borderId="42" xfId="0" applyFont="1" applyFill="1" applyBorder="1" applyAlignment="1">
      <alignment horizontal="left"/>
    </xf>
    <xf numFmtId="165" fontId="29" fillId="0" borderId="77" xfId="0" applyNumberFormat="1" applyFont="1" applyBorder="1" applyAlignment="1">
      <alignment horizontal="center"/>
    </xf>
    <xf numFmtId="165" fontId="97" fillId="0" borderId="77" xfId="0" applyNumberFormat="1" applyFont="1" applyBorder="1" applyAlignment="1">
      <alignment horizontal="center"/>
    </xf>
    <xf numFmtId="2" fontId="14" fillId="0" borderId="63" xfId="0" applyNumberFormat="1" applyFont="1" applyBorder="1" applyAlignment="1">
      <alignment horizontal="center"/>
    </xf>
    <xf numFmtId="2" fontId="18" fillId="0" borderId="73" xfId="0" applyNumberFormat="1" applyFont="1" applyFill="1" applyBorder="1" applyAlignment="1">
      <alignment horizontal="center"/>
    </xf>
    <xf numFmtId="2" fontId="14" fillId="0" borderId="89" xfId="0" applyNumberFormat="1" applyFont="1" applyFill="1" applyBorder="1" applyAlignment="1">
      <alignment horizontal="center"/>
    </xf>
    <xf numFmtId="2" fontId="10" fillId="0" borderId="36" xfId="0" applyNumberFormat="1" applyFont="1" applyBorder="1" applyAlignment="1">
      <alignment horizontal="center" vertical="center"/>
    </xf>
    <xf numFmtId="2" fontId="18" fillId="0" borderId="82" xfId="0" applyNumberFormat="1" applyFont="1" applyBorder="1" applyAlignment="1">
      <alignment horizontal="center"/>
    </xf>
    <xf numFmtId="2" fontId="14" fillId="0" borderId="63" xfId="0" applyNumberFormat="1" applyFont="1" applyFill="1" applyBorder="1" applyAlignment="1">
      <alignment horizontal="center"/>
    </xf>
    <xf numFmtId="2" fontId="17" fillId="0" borderId="73" xfId="0" applyNumberFormat="1" applyFont="1" applyBorder="1" applyAlignment="1">
      <alignment horizontal="center"/>
    </xf>
    <xf numFmtId="2" fontId="17" fillId="0" borderId="77" xfId="0" applyNumberFormat="1" applyFont="1" applyBorder="1" applyAlignment="1">
      <alignment horizontal="center"/>
    </xf>
    <xf numFmtId="2" fontId="14" fillId="0" borderId="80" xfId="0" applyNumberFormat="1" applyFont="1" applyBorder="1" applyAlignment="1">
      <alignment horizontal="center"/>
    </xf>
    <xf numFmtId="2" fontId="14" fillId="0" borderId="70" xfId="0" applyNumberFormat="1" applyFont="1" applyBorder="1" applyAlignment="1">
      <alignment horizontal="center"/>
    </xf>
    <xf numFmtId="165" fontId="17" fillId="0" borderId="77" xfId="0" applyNumberFormat="1" applyFont="1" applyBorder="1" applyAlignment="1">
      <alignment horizontal="center"/>
    </xf>
    <xf numFmtId="2" fontId="17" fillId="0" borderId="58" xfId="0" applyNumberFormat="1" applyFont="1" applyBorder="1" applyAlignment="1">
      <alignment horizontal="center"/>
    </xf>
    <xf numFmtId="2" fontId="18" fillId="0" borderId="79" xfId="0" applyNumberFormat="1" applyFont="1" applyBorder="1" applyAlignment="1">
      <alignment horizontal="center"/>
    </xf>
    <xf numFmtId="2" fontId="18" fillId="0" borderId="75" xfId="0" applyNumberFormat="1" applyFont="1" applyFill="1" applyBorder="1" applyAlignment="1">
      <alignment horizontal="center"/>
    </xf>
    <xf numFmtId="2" fontId="14" fillId="0" borderId="38" xfId="0" applyNumberFormat="1" applyFont="1" applyBorder="1" applyAlignment="1">
      <alignment horizontal="center"/>
    </xf>
    <xf numFmtId="2" fontId="17" fillId="0" borderId="80" xfId="0" applyNumberFormat="1" applyFont="1" applyBorder="1" applyAlignment="1">
      <alignment horizontal="center"/>
    </xf>
    <xf numFmtId="2" fontId="18" fillId="0" borderId="58" xfId="0" applyNumberFormat="1" applyFont="1" applyBorder="1" applyAlignment="1">
      <alignment horizontal="center"/>
    </xf>
    <xf numFmtId="2" fontId="14" fillId="0" borderId="80" xfId="0" applyNumberFormat="1" applyFont="1" applyFill="1" applyBorder="1" applyAlignment="1">
      <alignment horizontal="center"/>
    </xf>
    <xf numFmtId="2" fontId="17" fillId="0" borderId="75" xfId="0" applyNumberFormat="1" applyFont="1" applyBorder="1" applyAlignment="1">
      <alignment horizontal="center"/>
    </xf>
    <xf numFmtId="2" fontId="17" fillId="0" borderId="63" xfId="0" applyNumberFormat="1" applyFont="1" applyBorder="1" applyAlignment="1">
      <alignment horizontal="center"/>
    </xf>
    <xf numFmtId="2" fontId="17" fillId="0" borderId="77" xfId="0" applyNumberFormat="1" applyFont="1" applyFill="1" applyBorder="1" applyAlignment="1">
      <alignment horizontal="center"/>
    </xf>
    <xf numFmtId="2" fontId="14" fillId="0" borderId="38" xfId="0" applyNumberFormat="1" applyFont="1" applyFill="1" applyBorder="1" applyAlignment="1">
      <alignment horizontal="center"/>
    </xf>
    <xf numFmtId="2" fontId="14" fillId="0" borderId="54" xfId="0" applyNumberFormat="1" applyFont="1" applyBorder="1" applyAlignment="1">
      <alignment horizontal="center"/>
    </xf>
    <xf numFmtId="2" fontId="17" fillId="0" borderId="81" xfId="0" applyNumberFormat="1" applyFont="1" applyFill="1" applyBorder="1" applyAlignment="1">
      <alignment horizontal="center"/>
    </xf>
    <xf numFmtId="2" fontId="17" fillId="0" borderId="38" xfId="0" applyNumberFormat="1" applyFont="1" applyBorder="1" applyAlignment="1">
      <alignment horizontal="center"/>
    </xf>
    <xf numFmtId="2" fontId="17" fillId="0" borderId="26" xfId="0" applyNumberFormat="1" applyFont="1" applyFill="1" applyBorder="1" applyAlignment="1">
      <alignment horizontal="center"/>
    </xf>
    <xf numFmtId="2" fontId="17" fillId="0" borderId="48" xfId="0" applyNumberFormat="1" applyFont="1" applyFill="1" applyBorder="1" applyAlignment="1">
      <alignment horizontal="center"/>
    </xf>
    <xf numFmtId="2" fontId="17" fillId="0" borderId="0" xfId="0" applyNumberFormat="1" applyFont="1" applyFill="1" applyAlignment="1">
      <alignment horizontal="center"/>
    </xf>
    <xf numFmtId="2" fontId="18" fillId="0" borderId="61" xfId="0" applyNumberFormat="1" applyFont="1" applyFill="1" applyBorder="1" applyAlignment="1">
      <alignment horizontal="center"/>
    </xf>
    <xf numFmtId="2" fontId="17" fillId="0" borderId="78" xfId="0" applyNumberFormat="1" applyFont="1" applyBorder="1" applyAlignment="1">
      <alignment horizontal="center"/>
    </xf>
    <xf numFmtId="2" fontId="14" fillId="0" borderId="0" xfId="0" applyNumberFormat="1" applyFont="1" applyFill="1" applyAlignment="1">
      <alignment horizontal="center"/>
    </xf>
    <xf numFmtId="2" fontId="14" fillId="0" borderId="48" xfId="0" applyNumberFormat="1" applyFont="1" applyFill="1" applyBorder="1" applyAlignment="1">
      <alignment horizontal="center"/>
    </xf>
    <xf numFmtId="165" fontId="78" fillId="0" borderId="7" xfId="0" applyNumberFormat="1" applyFont="1" applyFill="1" applyBorder="1" applyAlignment="1">
      <alignment horizontal="left"/>
    </xf>
    <xf numFmtId="1" fontId="78" fillId="0" borderId="7" xfId="0" applyNumberFormat="1" applyFont="1" applyFill="1" applyBorder="1" applyAlignment="1">
      <alignment horizontal="left"/>
    </xf>
    <xf numFmtId="2" fontId="14" fillId="0" borderId="54" xfId="0" applyNumberFormat="1" applyFont="1" applyFill="1" applyBorder="1" applyAlignment="1">
      <alignment horizontal="center"/>
    </xf>
    <xf numFmtId="2" fontId="17" fillId="0" borderId="38" xfId="0" applyNumberFormat="1" applyFont="1" applyFill="1" applyBorder="1" applyAlignment="1">
      <alignment horizontal="center"/>
    </xf>
    <xf numFmtId="2" fontId="18" fillId="0" borderId="82" xfId="0" applyNumberFormat="1" applyFont="1" applyFill="1" applyBorder="1" applyAlignment="1">
      <alignment horizontal="center"/>
    </xf>
    <xf numFmtId="2" fontId="17" fillId="0" borderId="79" xfId="0" applyNumberFormat="1" applyFont="1" applyBorder="1" applyAlignment="1">
      <alignment horizontal="center"/>
    </xf>
    <xf numFmtId="2" fontId="17" fillId="0" borderId="70" xfId="0" applyNumberFormat="1" applyFont="1" applyBorder="1" applyAlignment="1">
      <alignment horizontal="center"/>
    </xf>
    <xf numFmtId="0" fontId="22" fillId="0" borderId="81" xfId="0" applyFont="1" applyFill="1" applyBorder="1"/>
    <xf numFmtId="2" fontId="17" fillId="0" borderId="54" xfId="0" applyNumberFormat="1" applyFont="1" applyFill="1" applyBorder="1" applyAlignment="1">
      <alignment horizontal="center"/>
    </xf>
    <xf numFmtId="2" fontId="17" fillId="0" borderId="77" xfId="0" applyNumberFormat="1" applyFont="1" applyBorder="1"/>
    <xf numFmtId="2" fontId="18" fillId="0" borderId="77" xfId="0" applyNumberFormat="1" applyFont="1" applyBorder="1"/>
    <xf numFmtId="0" fontId="0" fillId="0" borderId="58" xfId="0" applyFill="1" applyBorder="1" applyAlignment="1">
      <alignment horizontal="right"/>
    </xf>
    <xf numFmtId="2" fontId="18" fillId="0" borderId="66" xfId="0" applyNumberFormat="1" applyFont="1" applyBorder="1" applyAlignment="1">
      <alignment horizontal="center"/>
    </xf>
    <xf numFmtId="2" fontId="18" fillId="0" borderId="69" xfId="0" applyNumberFormat="1" applyFont="1" applyBorder="1" applyAlignment="1">
      <alignment horizontal="center"/>
    </xf>
    <xf numFmtId="0" fontId="17" fillId="0" borderId="68" xfId="0" applyFont="1" applyBorder="1" applyAlignment="1">
      <alignment horizontal="left"/>
    </xf>
    <xf numFmtId="0" fontId="33" fillId="0" borderId="78" xfId="0" applyFont="1" applyBorder="1" applyAlignment="1">
      <alignment horizontal="center"/>
    </xf>
    <xf numFmtId="0" fontId="64" fillId="0" borderId="77" xfId="0" applyFont="1" applyBorder="1"/>
    <xf numFmtId="2" fontId="74" fillId="0" borderId="75" xfId="0" applyNumberFormat="1" applyFont="1" applyFill="1" applyBorder="1" applyAlignment="1">
      <alignment horizontal="left"/>
    </xf>
    <xf numFmtId="0" fontId="64" fillId="0" borderId="62" xfId="0" applyFont="1" applyBorder="1"/>
    <xf numFmtId="0" fontId="2" fillId="0" borderId="56" xfId="0" applyFont="1" applyBorder="1"/>
    <xf numFmtId="0" fontId="33" fillId="0" borderId="79" xfId="0" applyFont="1" applyBorder="1"/>
    <xf numFmtId="0" fontId="2" fillId="0" borderId="79" xfId="0" applyFont="1" applyBorder="1"/>
    <xf numFmtId="0" fontId="17" fillId="0" borderId="54" xfId="0" applyFont="1" applyFill="1" applyBorder="1" applyAlignment="1">
      <alignment horizontal="left"/>
    </xf>
    <xf numFmtId="0" fontId="53" fillId="0" borderId="58" xfId="0" applyFont="1" applyFill="1" applyBorder="1" applyAlignment="1">
      <alignment horizontal="left"/>
    </xf>
    <xf numFmtId="0" fontId="54" fillId="0" borderId="68" xfId="0" applyFont="1" applyFill="1" applyBorder="1" applyAlignment="1">
      <alignment horizontal="left"/>
    </xf>
    <xf numFmtId="0" fontId="8" fillId="0" borderId="39" xfId="0" applyFont="1" applyFill="1" applyBorder="1"/>
    <xf numFmtId="0" fontId="49" fillId="0" borderId="85" xfId="0" applyFont="1" applyFill="1" applyBorder="1" applyAlignment="1">
      <alignment horizontal="left"/>
    </xf>
    <xf numFmtId="0" fontId="72" fillId="0" borderId="67" xfId="0" applyFont="1" applyBorder="1"/>
    <xf numFmtId="2" fontId="14" fillId="0" borderId="64" xfId="0" applyNumberFormat="1" applyFont="1" applyFill="1" applyBorder="1" applyAlignment="1">
      <alignment horizontal="center"/>
    </xf>
    <xf numFmtId="2" fontId="10" fillId="0" borderId="29" xfId="0" applyNumberFormat="1" applyFont="1" applyBorder="1" applyAlignment="1">
      <alignment horizontal="center" vertical="center"/>
    </xf>
    <xf numFmtId="2" fontId="14" fillId="0" borderId="66" xfId="0" applyNumberFormat="1" applyFont="1" applyFill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53" fillId="0" borderId="26" xfId="0" applyNumberFormat="1" applyFont="1" applyBorder="1" applyAlignment="1">
      <alignment horizontal="center"/>
    </xf>
    <xf numFmtId="1" fontId="39" fillId="0" borderId="81" xfId="0" applyNumberFormat="1" applyFont="1" applyBorder="1" applyAlignment="1">
      <alignment horizontal="center"/>
    </xf>
    <xf numFmtId="2" fontId="89" fillId="2" borderId="81" xfId="0" applyNumberFormat="1" applyFont="1" applyFill="1" applyBorder="1" applyAlignment="1">
      <alignment horizontal="center"/>
    </xf>
    <xf numFmtId="2" fontId="89" fillId="0" borderId="81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left"/>
    </xf>
    <xf numFmtId="0" fontId="2" fillId="0" borderId="66" xfId="0" applyFont="1" applyBorder="1" applyAlignment="1">
      <alignment horizontal="center"/>
    </xf>
    <xf numFmtId="2" fontId="53" fillId="0" borderId="73" xfId="0" applyNumberFormat="1" applyFont="1" applyBorder="1" applyAlignment="1">
      <alignment horizontal="center"/>
    </xf>
    <xf numFmtId="2" fontId="53" fillId="0" borderId="12" xfId="0" applyNumberFormat="1" applyFont="1" applyBorder="1" applyAlignment="1">
      <alignment horizontal="center"/>
    </xf>
    <xf numFmtId="2" fontId="53" fillId="0" borderId="7" xfId="0" applyNumberFormat="1" applyFont="1" applyBorder="1" applyAlignment="1">
      <alignment horizontal="center"/>
    </xf>
    <xf numFmtId="0" fontId="72" fillId="0" borderId="0" xfId="0" applyFont="1" applyBorder="1" applyAlignment="1">
      <alignment horizontal="left"/>
    </xf>
    <xf numFmtId="2" fontId="113" fillId="0" borderId="24" xfId="0" applyNumberFormat="1" applyFont="1" applyBorder="1" applyAlignment="1">
      <alignment horizontal="left" vertical="center"/>
    </xf>
    <xf numFmtId="165" fontId="113" fillId="0" borderId="24" xfId="0" applyNumberFormat="1" applyFont="1" applyBorder="1" applyAlignment="1">
      <alignment horizontal="left" vertical="center"/>
    </xf>
    <xf numFmtId="2" fontId="113" fillId="0" borderId="24" xfId="0" applyNumberFormat="1" applyFont="1" applyBorder="1" applyAlignment="1">
      <alignment horizontal="center" vertical="center"/>
    </xf>
    <xf numFmtId="2" fontId="34" fillId="0" borderId="3" xfId="0" applyNumberFormat="1" applyFont="1" applyBorder="1" applyAlignment="1">
      <alignment horizontal="center" vertical="center"/>
    </xf>
    <xf numFmtId="2" fontId="113" fillId="0" borderId="24" xfId="0" applyNumberFormat="1" applyFont="1" applyBorder="1" applyAlignment="1">
      <alignment vertical="center"/>
    </xf>
    <xf numFmtId="1" fontId="53" fillId="0" borderId="73" xfId="0" applyNumberFormat="1" applyFont="1" applyBorder="1" applyAlignment="1">
      <alignment horizontal="center"/>
    </xf>
    <xf numFmtId="0" fontId="105" fillId="0" borderId="62" xfId="0" applyFont="1" applyBorder="1" applyAlignment="1">
      <alignment horizontal="left"/>
    </xf>
    <xf numFmtId="0" fontId="76" fillId="0" borderId="73" xfId="0" applyFont="1" applyBorder="1" applyAlignment="1">
      <alignment horizontal="left"/>
    </xf>
    <xf numFmtId="0" fontId="76" fillId="0" borderId="75" xfId="0" applyFont="1" applyBorder="1" applyAlignment="1">
      <alignment horizontal="left"/>
    </xf>
    <xf numFmtId="0" fontId="33" fillId="0" borderId="58" xfId="0" applyFont="1" applyBorder="1" applyAlignment="1">
      <alignment horizontal="left"/>
    </xf>
    <xf numFmtId="0" fontId="22" fillId="0" borderId="65" xfId="0" applyFont="1" applyBorder="1" applyAlignment="1">
      <alignment horizontal="left"/>
    </xf>
    <xf numFmtId="0" fontId="33" fillId="0" borderId="33" xfId="0" applyFont="1" applyBorder="1"/>
    <xf numFmtId="0" fontId="54" fillId="0" borderId="63" xfId="0" applyFont="1" applyBorder="1" applyAlignment="1">
      <alignment horizontal="right"/>
    </xf>
    <xf numFmtId="0" fontId="76" fillId="0" borderId="24" xfId="0" applyFont="1" applyBorder="1" applyAlignment="1">
      <alignment horizontal="left"/>
    </xf>
    <xf numFmtId="0" fontId="0" fillId="0" borderId="79" xfId="0" applyBorder="1"/>
    <xf numFmtId="0" fontId="73" fillId="0" borderId="77" xfId="0" applyFont="1" applyBorder="1" applyAlignment="1">
      <alignment horizontal="left"/>
    </xf>
    <xf numFmtId="0" fontId="77" fillId="0" borderId="77" xfId="0" applyFont="1" applyBorder="1" applyAlignment="1">
      <alignment horizontal="left"/>
    </xf>
    <xf numFmtId="0" fontId="44" fillId="0" borderId="85" xfId="0" applyFont="1" applyBorder="1"/>
    <xf numFmtId="0" fontId="2" fillId="0" borderId="11" xfId="0" applyFont="1" applyBorder="1" applyAlignment="1">
      <alignment horizontal="left"/>
    </xf>
    <xf numFmtId="0" fontId="78" fillId="0" borderId="65" xfId="0" applyFont="1" applyBorder="1" applyAlignment="1">
      <alignment horizontal="left"/>
    </xf>
    <xf numFmtId="0" fontId="8" fillId="0" borderId="15" xfId="0" applyFont="1" applyBorder="1"/>
    <xf numFmtId="0" fontId="46" fillId="0" borderId="33" xfId="0" applyFont="1" applyBorder="1"/>
    <xf numFmtId="164" fontId="54" fillId="0" borderId="54" xfId="0" applyNumberFormat="1" applyFont="1" applyBorder="1" applyAlignment="1">
      <alignment horizontal="right"/>
    </xf>
    <xf numFmtId="164" fontId="14" fillId="0" borderId="54" xfId="0" applyNumberFormat="1" applyFont="1" applyBorder="1" applyAlignment="1">
      <alignment horizontal="right"/>
    </xf>
    <xf numFmtId="0" fontId="14" fillId="0" borderId="26" xfId="0" applyFont="1" applyBorder="1"/>
    <xf numFmtId="0" fontId="14" fillId="0" borderId="57" xfId="0" applyFont="1" applyBorder="1" applyAlignment="1">
      <alignment horizontal="left"/>
    </xf>
    <xf numFmtId="0" fontId="14" fillId="0" borderId="56" xfId="0" applyFont="1" applyBorder="1" applyAlignment="1">
      <alignment horizontal="left"/>
    </xf>
    <xf numFmtId="0" fontId="14" fillId="0" borderId="54" xfId="0" applyFont="1" applyBorder="1"/>
    <xf numFmtId="0" fontId="65" fillId="0" borderId="80" xfId="0" applyFont="1" applyBorder="1"/>
    <xf numFmtId="0" fontId="2" fillId="0" borderId="62" xfId="0" applyFont="1" applyBorder="1"/>
    <xf numFmtId="0" fontId="2" fillId="0" borderId="43" xfId="0" applyFont="1" applyBorder="1" applyAlignment="1">
      <alignment horizontal="left"/>
    </xf>
    <xf numFmtId="0" fontId="34" fillId="0" borderId="15" xfId="0" applyFont="1" applyBorder="1"/>
    <xf numFmtId="0" fontId="76" fillId="0" borderId="27" xfId="0" applyFont="1" applyBorder="1"/>
    <xf numFmtId="0" fontId="45" fillId="0" borderId="39" xfId="0" applyFont="1" applyBorder="1" applyAlignment="1">
      <alignment horizontal="left"/>
    </xf>
    <xf numFmtId="0" fontId="53" fillId="0" borderId="19" xfId="0" applyFont="1" applyBorder="1"/>
    <xf numFmtId="0" fontId="5" fillId="0" borderId="85" xfId="0" applyFont="1" applyBorder="1"/>
    <xf numFmtId="0" fontId="53" fillId="0" borderId="10" xfId="0" applyFont="1" applyBorder="1"/>
    <xf numFmtId="0" fontId="53" fillId="0" borderId="14" xfId="0" applyFont="1" applyBorder="1"/>
    <xf numFmtId="0" fontId="33" fillId="0" borderId="63" xfId="0" applyFont="1" applyBorder="1"/>
    <xf numFmtId="169" fontId="0" fillId="0" borderId="26" xfId="0" applyNumberFormat="1" applyBorder="1"/>
    <xf numFmtId="0" fontId="115" fillId="0" borderId="10" xfId="0" applyFont="1" applyFill="1" applyBorder="1"/>
    <xf numFmtId="0" fontId="64" fillId="0" borderId="9" xfId="0" applyFont="1" applyFill="1" applyBorder="1"/>
    <xf numFmtId="0" fontId="2" fillId="0" borderId="62" xfId="0" applyFont="1" applyFill="1" applyBorder="1"/>
    <xf numFmtId="0" fontId="28" fillId="0" borderId="17" xfId="0" applyFont="1" applyFill="1" applyBorder="1" applyAlignment="1">
      <alignment horizontal="left"/>
    </xf>
    <xf numFmtId="0" fontId="108" fillId="0" borderId="0" xfId="0" applyFont="1" applyFill="1" applyBorder="1"/>
    <xf numFmtId="0" fontId="34" fillId="0" borderId="0" xfId="0" applyFont="1" applyFill="1" applyBorder="1" applyAlignment="1">
      <alignment horizontal="left"/>
    </xf>
    <xf numFmtId="167" fontId="14" fillId="0" borderId="0" xfId="0" applyNumberFormat="1" applyFont="1" applyBorder="1" applyAlignment="1">
      <alignment horizontal="left"/>
    </xf>
    <xf numFmtId="167" fontId="80" fillId="0" borderId="0" xfId="0" applyNumberFormat="1" applyFont="1" applyBorder="1" applyAlignment="1">
      <alignment horizontal="left"/>
    </xf>
    <xf numFmtId="167" fontId="2" fillId="0" borderId="0" xfId="0" applyNumberFormat="1" applyFont="1" applyFill="1" applyBorder="1" applyAlignment="1">
      <alignment horizontal="center"/>
    </xf>
    <xf numFmtId="167" fontId="28" fillId="15" borderId="77" xfId="0" applyNumberFormat="1" applyFont="1" applyFill="1" applyBorder="1" applyAlignment="1">
      <alignment horizontal="center"/>
    </xf>
    <xf numFmtId="2" fontId="33" fillId="0" borderId="0" xfId="0" applyNumberFormat="1" applyFont="1" applyBorder="1"/>
    <xf numFmtId="2" fontId="131" fillId="0" borderId="0" xfId="0" applyNumberFormat="1" applyFont="1" applyBorder="1" applyAlignment="1">
      <alignment horizontal="center"/>
    </xf>
    <xf numFmtId="167" fontId="0" fillId="0" borderId="0" xfId="0" applyNumberFormat="1" applyBorder="1"/>
    <xf numFmtId="167" fontId="116" fillId="0" borderId="0" xfId="0" applyNumberFormat="1" applyFont="1" applyBorder="1"/>
    <xf numFmtId="0" fontId="33" fillId="0" borderId="38" xfId="0" applyFont="1" applyBorder="1" applyAlignment="1">
      <alignment horizontal="center"/>
    </xf>
    <xf numFmtId="2" fontId="70" fillId="0" borderId="54" xfId="0" applyNumberFormat="1" applyFont="1" applyBorder="1" applyAlignment="1">
      <alignment horizontal="center"/>
    </xf>
    <xf numFmtId="2" fontId="70" fillId="0" borderId="81" xfId="0" applyNumberFormat="1" applyFont="1" applyBorder="1" applyAlignment="1">
      <alignment horizontal="center"/>
    </xf>
    <xf numFmtId="2" fontId="70" fillId="0" borderId="38" xfId="0" applyNumberFormat="1" applyFont="1" applyBorder="1" applyAlignment="1">
      <alignment horizontal="center"/>
    </xf>
    <xf numFmtId="2" fontId="70" fillId="0" borderId="57" xfId="0" applyNumberFormat="1" applyFont="1" applyBorder="1" applyAlignment="1">
      <alignment horizontal="center"/>
    </xf>
    <xf numFmtId="2" fontId="70" fillId="0" borderId="58" xfId="0" applyNumberFormat="1" applyFont="1" applyBorder="1" applyAlignment="1">
      <alignment horizontal="center"/>
    </xf>
    <xf numFmtId="2" fontId="70" fillId="0" borderId="1" xfId="0" applyNumberFormat="1" applyFont="1" applyBorder="1" applyAlignment="1">
      <alignment horizontal="center"/>
    </xf>
    <xf numFmtId="0" fontId="63" fillId="0" borderId="88" xfId="0" applyFont="1" applyBorder="1" applyAlignment="1">
      <alignment horizontal="left"/>
    </xf>
    <xf numFmtId="2" fontId="14" fillId="0" borderId="26" xfId="0" applyNumberFormat="1" applyFont="1" applyBorder="1" applyAlignment="1">
      <alignment horizontal="center"/>
    </xf>
    <xf numFmtId="2" fontId="14" fillId="0" borderId="48" xfId="0" applyNumberFormat="1" applyFont="1" applyBorder="1" applyAlignment="1">
      <alignment horizontal="center"/>
    </xf>
    <xf numFmtId="0" fontId="17" fillId="0" borderId="27" xfId="0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65" fillId="0" borderId="39" xfId="0" applyFont="1" applyBorder="1"/>
    <xf numFmtId="2" fontId="52" fillId="0" borderId="77" xfId="0" applyNumberFormat="1" applyFont="1" applyFill="1" applyBorder="1" applyAlignment="1">
      <alignment horizontal="left"/>
    </xf>
    <xf numFmtId="0" fontId="22" fillId="0" borderId="24" xfId="0" applyFont="1" applyBorder="1" applyAlignment="1">
      <alignment horizontal="center"/>
    </xf>
    <xf numFmtId="0" fontId="123" fillId="0" borderId="63" xfId="0" applyFont="1" applyBorder="1"/>
    <xf numFmtId="0" fontId="138" fillId="0" borderId="26" xfId="0" applyFont="1" applyBorder="1"/>
    <xf numFmtId="0" fontId="14" fillId="0" borderId="63" xfId="0" applyFont="1" applyBorder="1"/>
    <xf numFmtId="0" fontId="65" fillId="0" borderId="81" xfId="0" applyFont="1" applyBorder="1"/>
    <xf numFmtId="0" fontId="49" fillId="0" borderId="18" xfId="0" applyFont="1" applyBorder="1" applyAlignment="1">
      <alignment horizontal="left"/>
    </xf>
    <xf numFmtId="0" fontId="46" fillId="0" borderId="3" xfId="0" applyFont="1" applyBorder="1"/>
    <xf numFmtId="0" fontId="49" fillId="0" borderId="26" xfId="0" applyFont="1" applyBorder="1" applyAlignment="1">
      <alignment horizontal="left"/>
    </xf>
    <xf numFmtId="0" fontId="10" fillId="0" borderId="62" xfId="0" applyFont="1" applyBorder="1"/>
    <xf numFmtId="0" fontId="79" fillId="0" borderId="25" xfId="0" applyFont="1" applyBorder="1" applyAlignment="1">
      <alignment horizontal="left"/>
    </xf>
    <xf numFmtId="0" fontId="139" fillId="0" borderId="40" xfId="0" applyFont="1" applyBorder="1"/>
    <xf numFmtId="0" fontId="22" fillId="0" borderId="68" xfId="0" applyFont="1" applyBorder="1"/>
    <xf numFmtId="0" fontId="76" fillId="0" borderId="61" xfId="0" applyFont="1" applyBorder="1" applyAlignment="1">
      <alignment horizontal="left"/>
    </xf>
    <xf numFmtId="0" fontId="78" fillId="0" borderId="69" xfId="0" applyFont="1" applyBorder="1" applyAlignment="1">
      <alignment horizontal="left"/>
    </xf>
    <xf numFmtId="0" fontId="14" fillId="0" borderId="65" xfId="0" applyFont="1" applyBorder="1" applyAlignment="1">
      <alignment horizontal="left"/>
    </xf>
    <xf numFmtId="0" fontId="22" fillId="0" borderId="53" xfId="0" applyFont="1" applyBorder="1" applyAlignment="1">
      <alignment horizontal="left"/>
    </xf>
    <xf numFmtId="0" fontId="2" fillId="0" borderId="74" xfId="0" applyFont="1" applyBorder="1"/>
    <xf numFmtId="0" fontId="78" fillId="0" borderId="7" xfId="0" applyFont="1" applyBorder="1" applyAlignment="1">
      <alignment horizontal="left"/>
    </xf>
    <xf numFmtId="165" fontId="2" fillId="0" borderId="24" xfId="0" applyNumberFormat="1" applyFont="1" applyBorder="1" applyAlignment="1">
      <alignment horizontal="left"/>
    </xf>
    <xf numFmtId="2" fontId="78" fillId="0" borderId="25" xfId="0" applyNumberFormat="1" applyFont="1" applyBorder="1" applyAlignment="1">
      <alignment horizontal="left"/>
    </xf>
    <xf numFmtId="0" fontId="140" fillId="0" borderId="54" xfId="0" applyFont="1" applyBorder="1"/>
    <xf numFmtId="0" fontId="22" fillId="0" borderId="35" xfId="0" applyFont="1" applyBorder="1"/>
    <xf numFmtId="169" fontId="0" fillId="0" borderId="0" xfId="0" applyNumberFormat="1"/>
    <xf numFmtId="0" fontId="14" fillId="0" borderId="73" xfId="0" applyFont="1" applyBorder="1" applyAlignment="1">
      <alignment horizontal="center"/>
    </xf>
    <xf numFmtId="0" fontId="67" fillId="0" borderId="15" xfId="0" applyFont="1" applyBorder="1"/>
    <xf numFmtId="0" fontId="46" fillId="0" borderId="18" xfId="0" applyFont="1" applyFill="1" applyBorder="1"/>
    <xf numFmtId="0" fontId="76" fillId="0" borderId="28" xfId="0" applyFont="1" applyFill="1" applyBorder="1" applyAlignment="1">
      <alignment horizontal="left"/>
    </xf>
    <xf numFmtId="165" fontId="2" fillId="0" borderId="0" xfId="0" applyNumberFormat="1" applyFont="1" applyBorder="1" applyAlignment="1">
      <alignment horizontal="left"/>
    </xf>
    <xf numFmtId="2" fontId="78" fillId="0" borderId="0" xfId="0" applyNumberFormat="1" applyFont="1" applyBorder="1" applyAlignment="1">
      <alignment horizontal="left"/>
    </xf>
    <xf numFmtId="166" fontId="74" fillId="0" borderId="0" xfId="0" applyNumberFormat="1" applyFont="1" applyBorder="1" applyAlignment="1">
      <alignment horizontal="center"/>
    </xf>
    <xf numFmtId="0" fontId="140" fillId="0" borderId="0" xfId="0" applyFont="1" applyBorder="1"/>
    <xf numFmtId="0" fontId="33" fillId="0" borderId="67" xfId="0" applyFont="1" applyBorder="1" applyAlignment="1">
      <alignment horizontal="center"/>
    </xf>
    <xf numFmtId="0" fontId="63" fillId="0" borderId="77" xfId="0" applyFont="1" applyBorder="1" applyAlignment="1">
      <alignment horizontal="left"/>
    </xf>
    <xf numFmtId="166" fontId="18" fillId="0" borderId="79" xfId="0" applyNumberFormat="1" applyFont="1" applyBorder="1" applyAlignment="1">
      <alignment horizontal="center"/>
    </xf>
    <xf numFmtId="0" fontId="17" fillId="0" borderId="68" xfId="0" applyFont="1" applyBorder="1" applyAlignment="1">
      <alignment horizontal="center"/>
    </xf>
    <xf numFmtId="165" fontId="17" fillId="0" borderId="65" xfId="0" applyNumberFormat="1" applyFont="1" applyBorder="1" applyAlignment="1">
      <alignment horizontal="center"/>
    </xf>
    <xf numFmtId="0" fontId="14" fillId="0" borderId="68" xfId="0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17" fillId="0" borderId="68" xfId="0" applyFont="1" applyBorder="1" applyAlignment="1">
      <alignment horizontal="right"/>
    </xf>
    <xf numFmtId="0" fontId="63" fillId="0" borderId="77" xfId="0" applyFont="1" applyFill="1" applyBorder="1" applyAlignment="1">
      <alignment horizontal="left"/>
    </xf>
    <xf numFmtId="49" fontId="2" fillId="0" borderId="56" xfId="0" applyNumberFormat="1" applyFont="1" applyBorder="1" applyAlignment="1">
      <alignment horizontal="center"/>
    </xf>
    <xf numFmtId="0" fontId="78" fillId="0" borderId="71" xfId="0" applyFont="1" applyBorder="1" applyAlignment="1">
      <alignment horizontal="left"/>
    </xf>
    <xf numFmtId="49" fontId="2" fillId="0" borderId="67" xfId="0" applyNumberFormat="1" applyFont="1" applyBorder="1" applyAlignment="1">
      <alignment horizontal="center"/>
    </xf>
    <xf numFmtId="49" fontId="17" fillId="0" borderId="67" xfId="0" applyNumberFormat="1" applyFont="1" applyBorder="1" applyAlignment="1">
      <alignment horizontal="right"/>
    </xf>
    <xf numFmtId="1" fontId="18" fillId="0" borderId="77" xfId="0" applyNumberFormat="1" applyFont="1" applyBorder="1" applyAlignment="1">
      <alignment horizontal="center"/>
    </xf>
    <xf numFmtId="0" fontId="54" fillId="0" borderId="68" xfId="0" applyFont="1" applyBorder="1" applyAlignment="1">
      <alignment horizontal="right"/>
    </xf>
    <xf numFmtId="0" fontId="2" fillId="0" borderId="35" xfId="0" applyFont="1" applyFill="1" applyBorder="1"/>
    <xf numFmtId="0" fontId="5" fillId="0" borderId="18" xfId="0" applyFont="1" applyFill="1" applyBorder="1"/>
    <xf numFmtId="0" fontId="5" fillId="0" borderId="35" xfId="0" applyFont="1" applyFill="1" applyBorder="1"/>
    <xf numFmtId="0" fontId="45" fillId="0" borderId="10" xfId="0" applyFont="1" applyBorder="1"/>
    <xf numFmtId="0" fontId="45" fillId="0" borderId="14" xfId="0" applyFont="1" applyBorder="1"/>
    <xf numFmtId="0" fontId="14" fillId="0" borderId="55" xfId="0" applyFont="1" applyBorder="1" applyAlignment="1">
      <alignment horizontal="left"/>
    </xf>
    <xf numFmtId="167" fontId="80" fillId="0" borderId="73" xfId="0" applyNumberFormat="1" applyFont="1" applyBorder="1" applyAlignment="1">
      <alignment horizontal="left"/>
    </xf>
    <xf numFmtId="0" fontId="64" fillId="0" borderId="33" xfId="0" applyFont="1" applyBorder="1"/>
    <xf numFmtId="0" fontId="49" fillId="0" borderId="85" xfId="0" applyFont="1" applyFill="1" applyBorder="1"/>
    <xf numFmtId="0" fontId="47" fillId="0" borderId="11" xfId="0" applyFont="1" applyFill="1" applyBorder="1"/>
    <xf numFmtId="0" fontId="76" fillId="0" borderId="30" xfId="0" applyFont="1" applyFill="1" applyBorder="1"/>
    <xf numFmtId="0" fontId="65" fillId="0" borderId="58" xfId="0" applyFont="1" applyBorder="1"/>
    <xf numFmtId="0" fontId="0" fillId="0" borderId="73" xfId="0" applyFill="1" applyBorder="1"/>
    <xf numFmtId="0" fontId="77" fillId="0" borderId="82" xfId="0" applyFont="1" applyFill="1" applyBorder="1" applyAlignment="1">
      <alignment horizontal="left"/>
    </xf>
    <xf numFmtId="0" fontId="101" fillId="0" borderId="54" xfId="0" applyFont="1" applyFill="1" applyBorder="1"/>
    <xf numFmtId="0" fontId="0" fillId="0" borderId="83" xfId="0" applyFill="1" applyBorder="1"/>
    <xf numFmtId="0" fontId="0" fillId="0" borderId="76" xfId="0" applyBorder="1"/>
    <xf numFmtId="0" fontId="0" fillId="0" borderId="72" xfId="0" applyBorder="1"/>
    <xf numFmtId="0" fontId="10" fillId="0" borderId="83" xfId="0" applyFont="1" applyFill="1" applyBorder="1"/>
    <xf numFmtId="0" fontId="46" fillId="0" borderId="76" xfId="0" applyFont="1" applyFill="1" applyBorder="1"/>
    <xf numFmtId="0" fontId="46" fillId="0" borderId="72" xfId="0" applyFont="1" applyFill="1" applyBorder="1"/>
    <xf numFmtId="0" fontId="2" fillId="0" borderId="60" xfId="0" applyFont="1" applyFill="1" applyBorder="1" applyAlignment="1">
      <alignment horizontal="left"/>
    </xf>
    <xf numFmtId="167" fontId="5" fillId="0" borderId="0" xfId="0" applyNumberFormat="1" applyFont="1" applyBorder="1" applyAlignment="1">
      <alignment horizontal="center"/>
    </xf>
    <xf numFmtId="167" fontId="28" fillId="0" borderId="0" xfId="0" applyNumberFormat="1" applyFont="1" applyBorder="1" applyAlignment="1">
      <alignment horizontal="left"/>
    </xf>
    <xf numFmtId="0" fontId="78" fillId="0" borderId="14" xfId="0" applyFont="1" applyFill="1" applyBorder="1" applyAlignment="1">
      <alignment horizontal="left"/>
    </xf>
    <xf numFmtId="0" fontId="141" fillId="0" borderId="79" xfId="0" applyFont="1" applyFill="1" applyBorder="1" applyAlignment="1">
      <alignment horizontal="center"/>
    </xf>
    <xf numFmtId="0" fontId="34" fillId="0" borderId="70" xfId="0" applyFont="1" applyBorder="1" applyAlignment="1">
      <alignment horizontal="left"/>
    </xf>
    <xf numFmtId="0" fontId="45" fillId="0" borderId="62" xfId="0" applyFont="1" applyBorder="1" applyAlignment="1">
      <alignment horizontal="left"/>
    </xf>
    <xf numFmtId="0" fontId="2" fillId="0" borderId="48" xfId="0" applyFont="1" applyFill="1" applyBorder="1" applyAlignment="1">
      <alignment horizontal="left"/>
    </xf>
    <xf numFmtId="0" fontId="49" fillId="0" borderId="2" xfId="0" applyFont="1" applyFill="1" applyBorder="1" applyAlignment="1">
      <alignment horizontal="left"/>
    </xf>
    <xf numFmtId="0" fontId="78" fillId="0" borderId="28" xfId="0" applyFont="1" applyFill="1" applyBorder="1" applyAlignment="1">
      <alignment horizontal="left"/>
    </xf>
    <xf numFmtId="164" fontId="54" fillId="0" borderId="68" xfId="0" applyNumberFormat="1" applyFont="1" applyBorder="1" applyAlignment="1">
      <alignment horizontal="center"/>
    </xf>
    <xf numFmtId="49" fontId="14" fillId="0" borderId="68" xfId="0" applyNumberFormat="1" applyFont="1" applyBorder="1" applyAlignment="1">
      <alignment horizontal="right"/>
    </xf>
    <xf numFmtId="0" fontId="59" fillId="0" borderId="62" xfId="0" applyFont="1" applyBorder="1"/>
    <xf numFmtId="0" fontId="8" fillId="0" borderId="35" xfId="0" applyFont="1" applyBorder="1" applyAlignment="1">
      <alignment horizontal="left"/>
    </xf>
    <xf numFmtId="0" fontId="46" fillId="0" borderId="14" xfId="0" applyFont="1" applyBorder="1" applyAlignment="1">
      <alignment horizontal="left"/>
    </xf>
    <xf numFmtId="0" fontId="74" fillId="0" borderId="86" xfId="0" applyFont="1" applyBorder="1" applyAlignment="1">
      <alignment horizontal="left"/>
    </xf>
    <xf numFmtId="0" fontId="64" fillId="0" borderId="1" xfId="0" applyFont="1" applyFill="1" applyBorder="1"/>
    <xf numFmtId="0" fontId="22" fillId="0" borderId="10" xfId="0" applyFont="1" applyFill="1" applyBorder="1"/>
    <xf numFmtId="0" fontId="8" fillId="0" borderId="9" xfId="0" applyFont="1" applyBorder="1" applyAlignment="1">
      <alignment horizontal="left"/>
    </xf>
    <xf numFmtId="0" fontId="2" fillId="0" borderId="11" xfId="0" applyFont="1" applyBorder="1"/>
    <xf numFmtId="0" fontId="49" fillId="0" borderId="14" xfId="0" applyFont="1" applyBorder="1" applyAlignment="1">
      <alignment horizontal="center"/>
    </xf>
    <xf numFmtId="0" fontId="0" fillId="0" borderId="11" xfId="0" applyBorder="1" applyAlignment="1">
      <alignment horizontal="right"/>
    </xf>
    <xf numFmtId="0" fontId="46" fillId="0" borderId="14" xfId="0" applyFont="1" applyBorder="1" applyAlignment="1">
      <alignment horizontal="center"/>
    </xf>
    <xf numFmtId="2" fontId="74" fillId="0" borderId="17" xfId="0" applyNumberFormat="1" applyFont="1" applyFill="1" applyBorder="1" applyAlignment="1">
      <alignment horizontal="left"/>
    </xf>
    <xf numFmtId="0" fontId="6" fillId="0" borderId="16" xfId="0" applyFont="1" applyBorder="1"/>
    <xf numFmtId="0" fontId="66" fillId="0" borderId="16" xfId="0" applyFont="1" applyBorder="1"/>
    <xf numFmtId="2" fontId="26" fillId="0" borderId="16" xfId="0" applyNumberFormat="1" applyFont="1" applyBorder="1" applyAlignment="1">
      <alignment horizontal="left"/>
    </xf>
    <xf numFmtId="0" fontId="6" fillId="0" borderId="33" xfId="0" applyFont="1" applyBorder="1"/>
    <xf numFmtId="0" fontId="79" fillId="0" borderId="79" xfId="0" applyFont="1" applyBorder="1" applyAlignment="1">
      <alignment horizontal="left"/>
    </xf>
    <xf numFmtId="0" fontId="0" fillId="0" borderId="69" xfId="0" applyBorder="1"/>
    <xf numFmtId="0" fontId="22" fillId="0" borderId="24" xfId="0" applyFont="1" applyBorder="1"/>
    <xf numFmtId="0" fontId="14" fillId="0" borderId="24" xfId="0" applyFont="1" applyBorder="1" applyAlignment="1">
      <alignment horizontal="left"/>
    </xf>
    <xf numFmtId="0" fontId="14" fillId="0" borderId="68" xfId="0" applyFont="1" applyBorder="1"/>
    <xf numFmtId="49" fontId="14" fillId="0" borderId="68" xfId="0" applyNumberFormat="1" applyFont="1" applyBorder="1" applyAlignment="1">
      <alignment horizontal="center"/>
    </xf>
    <xf numFmtId="0" fontId="14" fillId="0" borderId="77" xfId="0" applyFont="1" applyBorder="1"/>
    <xf numFmtId="0" fontId="46" fillId="0" borderId="10" xfId="0" applyFont="1" applyBorder="1" applyAlignment="1">
      <alignment horizontal="center"/>
    </xf>
    <xf numFmtId="0" fontId="14" fillId="0" borderId="63" xfId="0" applyFont="1" applyBorder="1" applyAlignment="1">
      <alignment horizontal="left"/>
    </xf>
    <xf numFmtId="0" fontId="10" fillId="0" borderId="15" xfId="0" applyFont="1" applyBorder="1"/>
    <xf numFmtId="0" fontId="53" fillId="0" borderId="48" xfId="0" applyFont="1" applyFill="1" applyBorder="1" applyAlignment="1">
      <alignment horizontal="left"/>
    </xf>
    <xf numFmtId="0" fontId="46" fillId="0" borderId="10" xfId="0" applyFont="1" applyBorder="1" applyAlignment="1">
      <alignment horizontal="left"/>
    </xf>
    <xf numFmtId="0" fontId="65" fillId="0" borderId="35" xfId="0" applyFont="1" applyBorder="1"/>
    <xf numFmtId="0" fontId="54" fillId="0" borderId="80" xfId="0" applyFont="1" applyBorder="1" applyAlignment="1">
      <alignment horizontal="left"/>
    </xf>
    <xf numFmtId="164" fontId="54" fillId="0" borderId="57" xfId="0" applyNumberFormat="1" applyFont="1" applyBorder="1" applyAlignment="1">
      <alignment horizontal="left"/>
    </xf>
    <xf numFmtId="164" fontId="14" fillId="0" borderId="68" xfId="0" applyNumberFormat="1" applyFont="1" applyBorder="1" applyAlignment="1">
      <alignment horizontal="center"/>
    </xf>
    <xf numFmtId="0" fontId="64" fillId="0" borderId="10" xfId="0" applyFont="1" applyBorder="1" applyAlignment="1">
      <alignment horizontal="left"/>
    </xf>
    <xf numFmtId="0" fontId="2" fillId="0" borderId="12" xfId="0" applyFont="1" applyBorder="1"/>
    <xf numFmtId="0" fontId="64" fillId="0" borderId="30" xfId="0" applyFont="1" applyBorder="1" applyAlignment="1">
      <alignment horizontal="left"/>
    </xf>
    <xf numFmtId="0" fontId="64" fillId="0" borderId="0" xfId="0" applyFont="1" applyBorder="1"/>
    <xf numFmtId="0" fontId="14" fillId="0" borderId="10" xfId="0" applyFont="1" applyFill="1" applyBorder="1" applyAlignment="1">
      <alignment horizontal="left"/>
    </xf>
    <xf numFmtId="0" fontId="79" fillId="0" borderId="14" xfId="0" applyFont="1" applyFill="1" applyBorder="1" applyAlignment="1">
      <alignment horizontal="left"/>
    </xf>
    <xf numFmtId="0" fontId="88" fillId="0" borderId="26" xfId="0" applyFont="1" applyBorder="1" applyAlignment="1">
      <alignment horizontal="left"/>
    </xf>
    <xf numFmtId="0" fontId="0" fillId="0" borderId="56" xfId="0" applyFill="1" applyBorder="1" applyAlignment="1">
      <alignment horizontal="center"/>
    </xf>
    <xf numFmtId="0" fontId="68" fillId="0" borderId="28" xfId="0" applyFon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10" fillId="0" borderId="2" xfId="0" applyFont="1" applyBorder="1"/>
    <xf numFmtId="0" fontId="79" fillId="0" borderId="66" xfId="0" applyFont="1" applyBorder="1" applyAlignment="1">
      <alignment horizontal="left"/>
    </xf>
    <xf numFmtId="0" fontId="78" fillId="0" borderId="61" xfId="0" applyFont="1" applyFill="1" applyBorder="1" applyAlignment="1">
      <alignment horizontal="left"/>
    </xf>
    <xf numFmtId="0" fontId="79" fillId="0" borderId="73" xfId="0" applyFont="1" applyBorder="1" applyAlignment="1">
      <alignment horizontal="left"/>
    </xf>
    <xf numFmtId="0" fontId="0" fillId="0" borderId="12" xfId="0" applyBorder="1" applyAlignment="1">
      <alignment horizontal="right"/>
    </xf>
    <xf numFmtId="0" fontId="46" fillId="0" borderId="66" xfId="0" applyFont="1" applyBorder="1" applyAlignment="1">
      <alignment horizontal="left"/>
    </xf>
    <xf numFmtId="0" fontId="46" fillId="0" borderId="14" xfId="0" applyFont="1" applyFill="1" applyBorder="1" applyAlignment="1">
      <alignment horizontal="left"/>
    </xf>
    <xf numFmtId="166" fontId="14" fillId="0" borderId="24" xfId="0" applyNumberFormat="1" applyFont="1" applyBorder="1" applyAlignment="1">
      <alignment horizontal="left"/>
    </xf>
    <xf numFmtId="166" fontId="0" fillId="13" borderId="77" xfId="0" applyNumberFormat="1" applyFill="1" applyBorder="1"/>
    <xf numFmtId="165" fontId="76" fillId="0" borderId="25" xfId="0" applyNumberFormat="1" applyFont="1" applyFill="1" applyBorder="1" applyAlignment="1">
      <alignment horizontal="left"/>
    </xf>
    <xf numFmtId="0" fontId="78" fillId="0" borderId="75" xfId="0" applyFont="1" applyFill="1" applyBorder="1" applyAlignment="1">
      <alignment horizontal="left"/>
    </xf>
    <xf numFmtId="0" fontId="22" fillId="0" borderId="39" xfId="0" applyFont="1" applyBorder="1"/>
    <xf numFmtId="0" fontId="78" fillId="0" borderId="37" xfId="0" applyFont="1" applyBorder="1" applyAlignment="1">
      <alignment horizontal="left"/>
    </xf>
    <xf numFmtId="165" fontId="53" fillId="0" borderId="73" xfId="0" applyNumberFormat="1" applyFont="1" applyBorder="1" applyAlignment="1">
      <alignment horizontal="center"/>
    </xf>
    <xf numFmtId="0" fontId="74" fillId="0" borderId="30" xfId="0" applyFont="1" applyFill="1" applyBorder="1" applyAlignment="1">
      <alignment horizontal="left"/>
    </xf>
    <xf numFmtId="169" fontId="0" fillId="0" borderId="0" xfId="0" applyNumberFormat="1" applyFill="1"/>
    <xf numFmtId="167" fontId="78" fillId="0" borderId="79" xfId="0" applyNumberFormat="1" applyFont="1" applyBorder="1" applyAlignment="1">
      <alignment horizontal="left"/>
    </xf>
    <xf numFmtId="165" fontId="0" fillId="0" borderId="0" xfId="0" applyNumberFormat="1"/>
    <xf numFmtId="168" fontId="14" fillId="0" borderId="77" xfId="0" applyNumberFormat="1" applyFont="1" applyFill="1" applyBorder="1" applyAlignment="1">
      <alignment horizontal="left"/>
    </xf>
    <xf numFmtId="168" fontId="80" fillId="0" borderId="79" xfId="0" applyNumberFormat="1" applyFont="1" applyFill="1" applyBorder="1" applyAlignment="1">
      <alignment horizontal="left"/>
    </xf>
    <xf numFmtId="0" fontId="22" fillId="0" borderId="10" xfId="0" applyFont="1" applyBorder="1"/>
    <xf numFmtId="2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0" fontId="142" fillId="0" borderId="1" xfId="0" applyFont="1" applyBorder="1"/>
    <xf numFmtId="2" fontId="46" fillId="0" borderId="0" xfId="0" applyNumberFormat="1" applyFont="1" applyBorder="1" applyAlignment="1">
      <alignment horizontal="center"/>
    </xf>
    <xf numFmtId="0" fontId="64" fillId="0" borderId="55" xfId="0" applyFont="1" applyBorder="1" applyAlignment="1">
      <alignment horizontal="left"/>
    </xf>
    <xf numFmtId="0" fontId="64" fillId="0" borderId="72" xfId="0" applyFont="1" applyBorder="1" applyAlignment="1">
      <alignment horizontal="left"/>
    </xf>
    <xf numFmtId="0" fontId="47" fillId="0" borderId="72" xfId="0" applyFont="1" applyBorder="1" applyAlignment="1">
      <alignment horizontal="left"/>
    </xf>
    <xf numFmtId="0" fontId="2" fillId="0" borderId="33" xfId="0" applyFont="1" applyBorder="1" applyAlignment="1">
      <alignment horizontal="right"/>
    </xf>
    <xf numFmtId="0" fontId="2" fillId="0" borderId="66" xfId="0" applyFont="1" applyBorder="1"/>
    <xf numFmtId="0" fontId="2" fillId="0" borderId="8" xfId="0" applyFont="1" applyBorder="1" applyAlignment="1">
      <alignment horizontal="center"/>
    </xf>
    <xf numFmtId="0" fontId="46" fillId="0" borderId="2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9" fillId="0" borderId="3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4" fillId="0" borderId="4" xfId="0" applyFont="1" applyBorder="1" applyAlignment="1">
      <alignment horizontal="left"/>
    </xf>
    <xf numFmtId="0" fontId="117" fillId="0" borderId="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18" fillId="0" borderId="15" xfId="0" applyFont="1" applyBorder="1"/>
    <xf numFmtId="0" fontId="10" fillId="0" borderId="33" xfId="0" applyFont="1" applyBorder="1"/>
    <xf numFmtId="0" fontId="10" fillId="0" borderId="2" xfId="0" applyFont="1" applyBorder="1" applyAlignment="1">
      <alignment horizontal="center" vertical="center"/>
    </xf>
    <xf numFmtId="0" fontId="113" fillId="0" borderId="27" xfId="0" applyFont="1" applyBorder="1" applyAlignment="1">
      <alignment horizontal="center" vertical="center"/>
    </xf>
    <xf numFmtId="2" fontId="113" fillId="0" borderId="25" xfId="0" applyNumberFormat="1" applyFont="1" applyBorder="1" applyAlignment="1">
      <alignment horizontal="left" vertical="center"/>
    </xf>
    <xf numFmtId="2" fontId="39" fillId="2" borderId="82" xfId="0" applyNumberFormat="1" applyFont="1" applyFill="1" applyBorder="1" applyAlignment="1">
      <alignment horizontal="center"/>
    </xf>
    <xf numFmtId="2" fontId="14" fillId="0" borderId="64" xfId="0" applyNumberFormat="1" applyFont="1" applyBorder="1" applyAlignment="1">
      <alignment horizontal="center"/>
    </xf>
    <xf numFmtId="2" fontId="95" fillId="0" borderId="7" xfId="0" applyNumberFormat="1" applyFont="1" applyBorder="1" applyAlignment="1">
      <alignment horizontal="center"/>
    </xf>
    <xf numFmtId="2" fontId="143" fillId="0" borderId="63" xfId="0" applyNumberFormat="1" applyFont="1" applyBorder="1" applyAlignment="1">
      <alignment horizontal="center"/>
    </xf>
    <xf numFmtId="2" fontId="143" fillId="0" borderId="77" xfId="0" applyNumberFormat="1" applyFont="1" applyBorder="1" applyAlignment="1">
      <alignment horizontal="center"/>
    </xf>
    <xf numFmtId="2" fontId="89" fillId="0" borderId="73" xfId="0" applyNumberFormat="1" applyFont="1" applyBorder="1" applyAlignment="1">
      <alignment horizontal="center"/>
    </xf>
    <xf numFmtId="0" fontId="8" fillId="0" borderId="52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64" fillId="0" borderId="56" xfId="0" applyFont="1" applyFill="1" applyBorder="1" applyAlignment="1">
      <alignment horizontal="left"/>
    </xf>
    <xf numFmtId="0" fontId="143" fillId="0" borderId="63" xfId="0" applyFont="1" applyBorder="1" applyAlignment="1">
      <alignment horizontal="center"/>
    </xf>
    <xf numFmtId="0" fontId="143" fillId="0" borderId="77" xfId="0" applyFont="1" applyBorder="1" applyAlignment="1">
      <alignment horizontal="center"/>
    </xf>
    <xf numFmtId="0" fontId="17" fillId="0" borderId="37" xfId="0" applyFont="1" applyBorder="1"/>
    <xf numFmtId="166" fontId="18" fillId="0" borderId="81" xfId="0" applyNumberFormat="1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2" fontId="113" fillId="0" borderId="25" xfId="0" applyNumberFormat="1" applyFont="1" applyBorder="1" applyAlignment="1">
      <alignment horizontal="center" vertical="center"/>
    </xf>
    <xf numFmtId="0" fontId="46" fillId="0" borderId="37" xfId="0" applyFont="1" applyBorder="1" applyAlignment="1">
      <alignment horizontal="center"/>
    </xf>
    <xf numFmtId="0" fontId="54" fillId="0" borderId="83" xfId="0" applyFont="1" applyBorder="1" applyAlignment="1">
      <alignment horizontal="right"/>
    </xf>
    <xf numFmtId="0" fontId="117" fillId="0" borderId="68" xfId="0" applyFont="1" applyBorder="1" applyAlignment="1">
      <alignment horizontal="right"/>
    </xf>
    <xf numFmtId="0" fontId="117" fillId="0" borderId="83" xfId="0" applyFont="1" applyBorder="1" applyAlignment="1">
      <alignment horizontal="right"/>
    </xf>
    <xf numFmtId="0" fontId="126" fillId="0" borderId="68" xfId="0" applyFont="1" applyBorder="1" applyAlignment="1">
      <alignment horizontal="right"/>
    </xf>
    <xf numFmtId="164" fontId="54" fillId="0" borderId="68" xfId="0" applyNumberFormat="1" applyFont="1" applyBorder="1" applyAlignment="1">
      <alignment horizontal="right"/>
    </xf>
    <xf numFmtId="164" fontId="54" fillId="0" borderId="83" xfId="0" applyNumberFormat="1" applyFont="1" applyBorder="1" applyAlignment="1">
      <alignment horizontal="right"/>
    </xf>
    <xf numFmtId="0" fontId="142" fillId="0" borderId="77" xfId="0" applyFont="1" applyFill="1" applyBorder="1"/>
    <xf numFmtId="0" fontId="54" fillId="0" borderId="77" xfId="0" applyFont="1" applyFill="1" applyBorder="1"/>
    <xf numFmtId="2" fontId="113" fillId="0" borderId="25" xfId="0" applyNumberFormat="1" applyFont="1" applyBorder="1" applyAlignment="1">
      <alignment horizontal="left"/>
    </xf>
    <xf numFmtId="2" fontId="39" fillId="2" borderId="31" xfId="0" applyNumberFormat="1" applyFont="1" applyFill="1" applyBorder="1" applyAlignment="1">
      <alignment horizontal="center"/>
    </xf>
    <xf numFmtId="2" fontId="22" fillId="0" borderId="74" xfId="0" applyNumberFormat="1" applyFont="1" applyBorder="1" applyAlignment="1">
      <alignment horizontal="left"/>
    </xf>
    <xf numFmtId="2" fontId="143" fillId="0" borderId="77" xfId="0" applyNumberFormat="1" applyFont="1" applyBorder="1" applyAlignment="1">
      <alignment horizontal="center" vertical="center"/>
    </xf>
    <xf numFmtId="165" fontId="143" fillId="0" borderId="77" xfId="0" applyNumberFormat="1" applyFont="1" applyBorder="1" applyAlignment="1">
      <alignment horizontal="center" vertical="center"/>
    </xf>
    <xf numFmtId="1" fontId="143" fillId="0" borderId="77" xfId="0" applyNumberFormat="1" applyFont="1" applyBorder="1" applyAlignment="1">
      <alignment horizontal="center" vertical="center"/>
    </xf>
    <xf numFmtId="2" fontId="143" fillId="0" borderId="63" xfId="0" applyNumberFormat="1" applyFont="1" applyBorder="1" applyAlignment="1">
      <alignment horizontal="center" vertical="center"/>
    </xf>
    <xf numFmtId="2" fontId="39" fillId="2" borderId="79" xfId="0" applyNumberFormat="1" applyFont="1" applyFill="1" applyBorder="1" applyAlignment="1">
      <alignment horizontal="center"/>
    </xf>
    <xf numFmtId="2" fontId="34" fillId="0" borderId="64" xfId="0" applyNumberFormat="1" applyFont="1" applyBorder="1" applyAlignment="1">
      <alignment horizontal="center" vertical="center"/>
    </xf>
    <xf numFmtId="2" fontId="34" fillId="0" borderId="65" xfId="0" applyNumberFormat="1" applyFont="1" applyBorder="1" applyAlignment="1">
      <alignment horizontal="center" vertical="center"/>
    </xf>
    <xf numFmtId="165" fontId="34" fillId="0" borderId="65" xfId="0" applyNumberFormat="1" applyFont="1" applyBorder="1" applyAlignment="1">
      <alignment horizontal="center" vertical="center"/>
    </xf>
    <xf numFmtId="1" fontId="34" fillId="0" borderId="65" xfId="0" applyNumberFormat="1" applyFont="1" applyBorder="1" applyAlignment="1">
      <alignment horizontal="center" vertical="center"/>
    </xf>
    <xf numFmtId="2" fontId="34" fillId="0" borderId="5" xfId="0" applyNumberFormat="1" applyFont="1" applyBorder="1" applyAlignment="1">
      <alignment horizontal="center" vertical="center"/>
    </xf>
    <xf numFmtId="2" fontId="22" fillId="0" borderId="72" xfId="0" applyNumberFormat="1" applyFont="1" applyBorder="1" applyAlignment="1">
      <alignment horizontal="left"/>
    </xf>
    <xf numFmtId="165" fontId="143" fillId="0" borderId="77" xfId="0" applyNumberFormat="1" applyFont="1" applyBorder="1" applyAlignment="1">
      <alignment horizontal="center"/>
    </xf>
    <xf numFmtId="1" fontId="143" fillId="0" borderId="77" xfId="0" applyNumberFormat="1" applyFont="1" applyBorder="1" applyAlignment="1">
      <alignment horizontal="center"/>
    </xf>
    <xf numFmtId="165" fontId="89" fillId="2" borderId="77" xfId="0" applyNumberFormat="1" applyFont="1" applyFill="1" applyBorder="1" applyAlignment="1">
      <alignment horizontal="center"/>
    </xf>
    <xf numFmtId="165" fontId="89" fillId="0" borderId="77" xfId="0" applyNumberFormat="1" applyFont="1" applyBorder="1" applyAlignment="1">
      <alignment horizontal="center"/>
    </xf>
    <xf numFmtId="2" fontId="89" fillId="2" borderId="79" xfId="0" applyNumberFormat="1" applyFont="1" applyFill="1" applyBorder="1" applyAlignment="1">
      <alignment horizontal="center"/>
    </xf>
    <xf numFmtId="0" fontId="53" fillId="0" borderId="28" xfId="0" applyFont="1" applyBorder="1"/>
    <xf numFmtId="0" fontId="53" fillId="0" borderId="28" xfId="0" applyFont="1" applyBorder="1" applyAlignment="1">
      <alignment horizontal="center"/>
    </xf>
    <xf numFmtId="0" fontId="64" fillId="0" borderId="66" xfId="0" applyFont="1" applyBorder="1" applyAlignment="1">
      <alignment horizontal="left"/>
    </xf>
    <xf numFmtId="1" fontId="2" fillId="0" borderId="71" xfId="0" applyNumberFormat="1" applyFont="1" applyBorder="1" applyAlignment="1">
      <alignment horizontal="center"/>
    </xf>
    <xf numFmtId="0" fontId="8" fillId="0" borderId="26" xfId="0" applyFont="1" applyBorder="1" applyAlignment="1">
      <alignment horizontal="left"/>
    </xf>
    <xf numFmtId="1" fontId="64" fillId="0" borderId="72" xfId="0" applyNumberFormat="1" applyFont="1" applyBorder="1" applyAlignment="1">
      <alignment horizontal="left"/>
    </xf>
    <xf numFmtId="2" fontId="10" fillId="0" borderId="25" xfId="0" applyNumberFormat="1" applyFont="1" applyBorder="1" applyAlignment="1">
      <alignment horizontal="center" vertical="center"/>
    </xf>
    <xf numFmtId="164" fontId="124" fillId="0" borderId="68" xfId="0" applyNumberFormat="1" applyFont="1" applyBorder="1" applyAlignment="1">
      <alignment horizontal="right"/>
    </xf>
    <xf numFmtId="164" fontId="124" fillId="0" borderId="83" xfId="0" applyNumberFormat="1" applyFont="1" applyBorder="1" applyAlignment="1">
      <alignment horizontal="right"/>
    </xf>
    <xf numFmtId="1" fontId="22" fillId="0" borderId="71" xfId="0" applyNumberFormat="1" applyFont="1" applyFill="1" applyBorder="1" applyAlignment="1">
      <alignment horizontal="center"/>
    </xf>
    <xf numFmtId="0" fontId="8" fillId="0" borderId="24" xfId="0" applyFont="1" applyBorder="1" applyAlignment="1">
      <alignment horizontal="right"/>
    </xf>
    <xf numFmtId="164" fontId="124" fillId="0" borderId="54" xfId="0" applyNumberFormat="1" applyFont="1" applyBorder="1" applyAlignment="1">
      <alignment horizontal="right"/>
    </xf>
    <xf numFmtId="1" fontId="22" fillId="0" borderId="55" xfId="0" applyNumberFormat="1" applyFont="1" applyFill="1" applyBorder="1" applyAlignment="1">
      <alignment horizontal="center"/>
    </xf>
    <xf numFmtId="1" fontId="47" fillId="0" borderId="8" xfId="0" applyNumberFormat="1" applyFont="1" applyFill="1" applyBorder="1" applyAlignment="1">
      <alignment horizontal="left"/>
    </xf>
    <xf numFmtId="0" fontId="7" fillId="0" borderId="72" xfId="0" applyFont="1" applyBorder="1" applyAlignment="1">
      <alignment horizontal="center"/>
    </xf>
    <xf numFmtId="165" fontId="89" fillId="0" borderId="73" xfId="0" applyNumberFormat="1" applyFont="1" applyBorder="1" applyAlignment="1">
      <alignment horizontal="center"/>
    </xf>
    <xf numFmtId="165" fontId="18" fillId="0" borderId="75" xfId="0" applyNumberFormat="1" applyFont="1" applyBorder="1" applyAlignment="1">
      <alignment horizontal="center"/>
    </xf>
    <xf numFmtId="166" fontId="14" fillId="0" borderId="81" xfId="0" applyNumberFormat="1" applyFont="1" applyBorder="1" applyAlignment="1">
      <alignment horizontal="center"/>
    </xf>
    <xf numFmtId="165" fontId="95" fillId="0" borderId="7" xfId="0" applyNumberFormat="1" applyFont="1" applyBorder="1" applyAlignment="1">
      <alignment horizontal="center"/>
    </xf>
    <xf numFmtId="165" fontId="18" fillId="0" borderId="69" xfId="0" applyNumberFormat="1" applyFont="1" applyBorder="1" applyAlignment="1">
      <alignment horizontal="center"/>
    </xf>
    <xf numFmtId="0" fontId="46" fillId="0" borderId="26" xfId="0" applyFont="1" applyBorder="1" applyAlignment="1">
      <alignment horizontal="center"/>
    </xf>
    <xf numFmtId="0" fontId="8" fillId="0" borderId="23" xfId="0" applyFont="1" applyBorder="1" applyAlignment="1">
      <alignment horizontal="right"/>
    </xf>
    <xf numFmtId="0" fontId="64" fillId="0" borderId="8" xfId="0" applyFont="1" applyBorder="1" applyAlignment="1">
      <alignment horizontal="left"/>
    </xf>
    <xf numFmtId="9" fontId="125" fillId="0" borderId="56" xfId="0" applyNumberFormat="1" applyFont="1" applyBorder="1" applyAlignment="1">
      <alignment horizontal="left"/>
    </xf>
    <xf numFmtId="0" fontId="119" fillId="0" borderId="77" xfId="0" applyFont="1" applyBorder="1" applyAlignment="1">
      <alignment horizontal="center"/>
    </xf>
    <xf numFmtId="0" fontId="70" fillId="0" borderId="81" xfId="0" applyFont="1" applyBorder="1" applyAlignment="1">
      <alignment horizontal="center"/>
    </xf>
    <xf numFmtId="0" fontId="144" fillId="0" borderId="24" xfId="0" applyFont="1" applyBorder="1" applyAlignment="1">
      <alignment horizontal="center"/>
    </xf>
    <xf numFmtId="0" fontId="70" fillId="0" borderId="65" xfId="0" applyFont="1" applyBorder="1" applyAlignment="1">
      <alignment horizontal="center"/>
    </xf>
    <xf numFmtId="165" fontId="89" fillId="0" borderId="81" xfId="0" applyNumberFormat="1" applyFont="1" applyBorder="1" applyAlignment="1">
      <alignment horizontal="center"/>
    </xf>
    <xf numFmtId="2" fontId="89" fillId="2" borderId="82" xfId="0" applyNumberFormat="1" applyFont="1" applyFill="1" applyBorder="1" applyAlignment="1">
      <alignment horizontal="center"/>
    </xf>
    <xf numFmtId="2" fontId="34" fillId="0" borderId="4" xfId="0" applyNumberFormat="1" applyFont="1" applyBorder="1" applyAlignment="1">
      <alignment horizontal="center" vertical="center"/>
    </xf>
    <xf numFmtId="165" fontId="34" fillId="0" borderId="0" xfId="0" applyNumberFormat="1" applyFont="1" applyBorder="1" applyAlignment="1">
      <alignment horizontal="center" vertical="center"/>
    </xf>
    <xf numFmtId="2" fontId="69" fillId="0" borderId="64" xfId="0" applyNumberFormat="1" applyFont="1" applyBorder="1" applyAlignment="1">
      <alignment horizontal="center" vertical="center"/>
    </xf>
    <xf numFmtId="2" fontId="69" fillId="0" borderId="65" xfId="0" applyNumberFormat="1" applyFont="1" applyBorder="1" applyAlignment="1">
      <alignment horizontal="center" vertical="center"/>
    </xf>
    <xf numFmtId="165" fontId="69" fillId="0" borderId="65" xfId="0" applyNumberFormat="1" applyFont="1" applyBorder="1" applyAlignment="1">
      <alignment horizontal="center" vertical="center"/>
    </xf>
    <xf numFmtId="165" fontId="22" fillId="0" borderId="74" xfId="0" applyNumberFormat="1" applyFont="1" applyBorder="1" applyAlignment="1">
      <alignment horizontal="left"/>
    </xf>
    <xf numFmtId="0" fontId="54" fillId="0" borderId="54" xfId="0" applyFont="1" applyBorder="1" applyAlignment="1">
      <alignment horizontal="right"/>
    </xf>
    <xf numFmtId="0" fontId="33" fillId="0" borderId="52" xfId="0" applyFont="1" applyBorder="1" applyAlignment="1">
      <alignment horizontal="center"/>
    </xf>
    <xf numFmtId="0" fontId="17" fillId="0" borderId="56" xfId="0" applyFont="1" applyBorder="1" applyAlignment="1">
      <alignment horizontal="right"/>
    </xf>
    <xf numFmtId="166" fontId="22" fillId="0" borderId="0" xfId="0" applyNumberFormat="1" applyFont="1"/>
    <xf numFmtId="2" fontId="18" fillId="0" borderId="79" xfId="0" applyNumberFormat="1" applyFont="1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164" fontId="14" fillId="0" borderId="81" xfId="0" applyNumberFormat="1" applyFont="1" applyBorder="1" applyAlignment="1"/>
    <xf numFmtId="165" fontId="22" fillId="0" borderId="74" xfId="0" applyNumberFormat="1" applyFont="1" applyBorder="1" applyAlignment="1">
      <alignment horizontal="center"/>
    </xf>
    <xf numFmtId="0" fontId="0" fillId="0" borderId="72" xfId="0" applyFill="1" applyBorder="1" applyAlignment="1">
      <alignment horizontal="center"/>
    </xf>
    <xf numFmtId="0" fontId="64" fillId="0" borderId="72" xfId="0" applyFont="1" applyFill="1" applyBorder="1" applyAlignment="1">
      <alignment horizontal="left"/>
    </xf>
    <xf numFmtId="165" fontId="34" fillId="0" borderId="7" xfId="0" applyNumberFormat="1" applyFont="1" applyBorder="1" applyAlignment="1">
      <alignment horizontal="center" vertical="center"/>
    </xf>
    <xf numFmtId="0" fontId="0" fillId="0" borderId="29" xfId="0" applyBorder="1"/>
    <xf numFmtId="0" fontId="64" fillId="0" borderId="60" xfId="0" applyFont="1" applyFill="1" applyBorder="1" applyAlignment="1">
      <alignment horizontal="left"/>
    </xf>
    <xf numFmtId="0" fontId="46" fillId="0" borderId="5" xfId="0" applyFont="1" applyBorder="1" applyAlignment="1">
      <alignment horizontal="center"/>
    </xf>
    <xf numFmtId="0" fontId="33" fillId="0" borderId="70" xfId="0" applyFont="1" applyFill="1" applyBorder="1" applyAlignment="1">
      <alignment horizontal="left"/>
    </xf>
    <xf numFmtId="0" fontId="33" fillId="0" borderId="74" xfId="0" applyFont="1" applyFill="1" applyBorder="1" applyAlignment="1">
      <alignment horizontal="left"/>
    </xf>
    <xf numFmtId="164" fontId="124" fillId="0" borderId="63" xfId="0" applyNumberFormat="1" applyFont="1" applyBorder="1" applyAlignment="1">
      <alignment horizontal="right"/>
    </xf>
    <xf numFmtId="0" fontId="8" fillId="0" borderId="59" xfId="0" applyFont="1" applyBorder="1" applyAlignment="1">
      <alignment horizontal="right"/>
    </xf>
    <xf numFmtId="164" fontId="124" fillId="0" borderId="64" xfId="0" applyNumberFormat="1" applyFont="1" applyBorder="1" applyAlignment="1">
      <alignment horizontal="right"/>
    </xf>
    <xf numFmtId="0" fontId="64" fillId="0" borderId="56" xfId="0" applyFont="1" applyBorder="1" applyAlignment="1">
      <alignment horizontal="left"/>
    </xf>
    <xf numFmtId="0" fontId="2" fillId="0" borderId="60" xfId="0" applyFont="1" applyBorder="1" applyAlignment="1">
      <alignment horizontal="center"/>
    </xf>
    <xf numFmtId="0" fontId="124" fillId="0" borderId="68" xfId="0" applyFont="1" applyBorder="1" applyAlignment="1">
      <alignment horizontal="right"/>
    </xf>
    <xf numFmtId="0" fontId="124" fillId="0" borderId="83" xfId="0" applyFont="1" applyBorder="1" applyAlignment="1">
      <alignment horizontal="right"/>
    </xf>
    <xf numFmtId="0" fontId="46" fillId="0" borderId="36" xfId="0" applyFont="1" applyBorder="1" applyAlignment="1">
      <alignment horizontal="center"/>
    </xf>
    <xf numFmtId="0" fontId="2" fillId="0" borderId="73" xfId="0" applyFont="1" applyBorder="1"/>
    <xf numFmtId="0" fontId="2" fillId="0" borderId="69" xfId="0" applyFont="1" applyBorder="1"/>
    <xf numFmtId="0" fontId="14" fillId="0" borderId="48" xfId="0" applyFont="1" applyBorder="1" applyAlignment="1">
      <alignment horizontal="center"/>
    </xf>
    <xf numFmtId="2" fontId="18" fillId="0" borderId="48" xfId="0" applyNumberFormat="1" applyFont="1" applyBorder="1" applyAlignment="1">
      <alignment horizontal="center"/>
    </xf>
    <xf numFmtId="2" fontId="34" fillId="0" borderId="39" xfId="0" applyNumberFormat="1" applyFont="1" applyBorder="1" applyAlignment="1">
      <alignment horizontal="center"/>
    </xf>
    <xf numFmtId="2" fontId="95" fillId="0" borderId="36" xfId="0" applyNumberFormat="1" applyFont="1" applyBorder="1" applyAlignment="1">
      <alignment horizontal="center"/>
    </xf>
    <xf numFmtId="2" fontId="143" fillId="0" borderId="80" xfId="0" applyNumberFormat="1" applyFont="1" applyBorder="1" applyAlignment="1">
      <alignment horizontal="center"/>
    </xf>
    <xf numFmtId="2" fontId="143" fillId="0" borderId="81" xfId="0" applyNumberFormat="1" applyFont="1" applyBorder="1" applyAlignment="1">
      <alignment horizontal="center"/>
    </xf>
    <xf numFmtId="2" fontId="89" fillId="0" borderId="75" xfId="0" applyNumberFormat="1" applyFont="1" applyBorder="1" applyAlignment="1">
      <alignment horizontal="center"/>
    </xf>
    <xf numFmtId="2" fontId="35" fillId="0" borderId="0" xfId="0" applyNumberFormat="1" applyFont="1" applyFill="1" applyBorder="1" applyAlignment="1"/>
    <xf numFmtId="2" fontId="34" fillId="0" borderId="77" xfId="0" applyNumberFormat="1" applyFont="1" applyBorder="1" applyAlignment="1">
      <alignment horizontal="center" vertical="center"/>
    </xf>
    <xf numFmtId="2" fontId="34" fillId="0" borderId="85" xfId="0" applyNumberFormat="1" applyFont="1" applyBorder="1" applyAlignment="1">
      <alignment horizontal="center" vertical="center"/>
    </xf>
    <xf numFmtId="2" fontId="34" fillId="0" borderId="11" xfId="0" applyNumberFormat="1" applyFont="1" applyBorder="1" applyAlignment="1">
      <alignment horizontal="center" vertical="center"/>
    </xf>
    <xf numFmtId="165" fontId="34" fillId="0" borderId="11" xfId="0" applyNumberFormat="1" applyFont="1" applyBorder="1" applyAlignment="1">
      <alignment horizontal="center" vertical="center"/>
    </xf>
    <xf numFmtId="2" fontId="143" fillId="0" borderId="59" xfId="0" applyNumberFormat="1" applyFont="1" applyBorder="1" applyAlignment="1">
      <alignment horizontal="center" vertical="center"/>
    </xf>
    <xf numFmtId="2" fontId="143" fillId="0" borderId="58" xfId="0" applyNumberFormat="1" applyFont="1" applyBorder="1" applyAlignment="1">
      <alignment horizontal="center" vertical="center"/>
    </xf>
    <xf numFmtId="165" fontId="143" fillId="0" borderId="58" xfId="0" applyNumberFormat="1" applyFont="1" applyBorder="1" applyAlignment="1">
      <alignment horizontal="center" vertical="center"/>
    </xf>
    <xf numFmtId="165" fontId="143" fillId="0" borderId="61" xfId="0" applyNumberFormat="1" applyFont="1" applyBorder="1" applyAlignment="1">
      <alignment horizontal="center" vertical="center"/>
    </xf>
    <xf numFmtId="9" fontId="125" fillId="0" borderId="38" xfId="0" applyNumberFormat="1" applyFont="1" applyBorder="1" applyAlignment="1">
      <alignment horizontal="left"/>
    </xf>
    <xf numFmtId="164" fontId="14" fillId="0" borderId="54" xfId="0" applyNumberFormat="1" applyFont="1" applyBorder="1" applyAlignment="1">
      <alignment horizontal="left"/>
    </xf>
    <xf numFmtId="164" fontId="14" fillId="0" borderId="57" xfId="0" applyNumberFormat="1" applyFont="1" applyBorder="1" applyAlignment="1">
      <alignment horizontal="left"/>
    </xf>
    <xf numFmtId="164" fontId="124" fillId="0" borderId="57" xfId="0" applyNumberFormat="1" applyFont="1" applyBorder="1" applyAlignment="1">
      <alignment horizontal="right"/>
    </xf>
    <xf numFmtId="0" fontId="107" fillId="0" borderId="57" xfId="0" applyFont="1" applyFill="1" applyBorder="1" applyAlignment="1">
      <alignment horizontal="center"/>
    </xf>
    <xf numFmtId="2" fontId="39" fillId="0" borderId="58" xfId="0" applyNumberFormat="1" applyFont="1" applyFill="1" applyBorder="1" applyAlignment="1">
      <alignment horizontal="center"/>
    </xf>
    <xf numFmtId="9" fontId="16" fillId="0" borderId="60" xfId="0" applyNumberFormat="1" applyFont="1" applyFill="1" applyBorder="1" applyAlignment="1">
      <alignment horizontal="center"/>
    </xf>
    <xf numFmtId="2" fontId="14" fillId="0" borderId="66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2" fontId="37" fillId="12" borderId="80" xfId="0" applyNumberFormat="1" applyFont="1" applyFill="1" applyBorder="1" applyAlignment="1">
      <alignment horizontal="center"/>
    </xf>
    <xf numFmtId="2" fontId="37" fillId="12" borderId="81" xfId="0" applyNumberFormat="1" applyFont="1" applyFill="1" applyBorder="1" applyAlignment="1">
      <alignment horizontal="center"/>
    </xf>
    <xf numFmtId="2" fontId="37" fillId="12" borderId="82" xfId="0" applyNumberFormat="1" applyFont="1" applyFill="1" applyBorder="1" applyAlignment="1">
      <alignment horizontal="center"/>
    </xf>
    <xf numFmtId="0" fontId="0" fillId="12" borderId="54" xfId="0" applyFill="1" applyBorder="1"/>
    <xf numFmtId="2" fontId="16" fillId="12" borderId="31" xfId="0" applyNumberFormat="1" applyFont="1" applyFill="1" applyBorder="1" applyAlignment="1">
      <alignment horizontal="center"/>
    </xf>
    <xf numFmtId="0" fontId="40" fillId="12" borderId="55" xfId="0" applyFont="1" applyFill="1" applyBorder="1" applyAlignment="1">
      <alignment horizontal="right"/>
    </xf>
    <xf numFmtId="0" fontId="14" fillId="0" borderId="72" xfId="0" applyFont="1" applyBorder="1" applyAlignment="1">
      <alignment horizontal="center"/>
    </xf>
    <xf numFmtId="0" fontId="107" fillId="0" borderId="68" xfId="0" applyFont="1" applyFill="1" applyBorder="1" applyAlignment="1">
      <alignment horizontal="center"/>
    </xf>
    <xf numFmtId="2" fontId="39" fillId="0" borderId="77" xfId="0" applyNumberFormat="1" applyFont="1" applyFill="1" applyBorder="1" applyAlignment="1">
      <alignment horizontal="center"/>
    </xf>
    <xf numFmtId="9" fontId="16" fillId="0" borderId="73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0" fontId="35" fillId="0" borderId="3" xfId="0" applyFont="1" applyBorder="1" applyAlignment="1">
      <alignment horizontal="right"/>
    </xf>
    <xf numFmtId="0" fontId="40" fillId="12" borderId="38" xfId="0" applyFont="1" applyFill="1" applyBorder="1" applyAlignment="1">
      <alignment horizontal="right"/>
    </xf>
    <xf numFmtId="0" fontId="14" fillId="0" borderId="76" xfId="0" applyFont="1" applyBorder="1" applyAlignment="1">
      <alignment horizontal="center"/>
    </xf>
    <xf numFmtId="2" fontId="14" fillId="0" borderId="73" xfId="0" applyNumberFormat="1" applyFont="1" applyBorder="1" applyAlignment="1">
      <alignment horizontal="center"/>
    </xf>
    <xf numFmtId="0" fontId="47" fillId="0" borderId="10" xfId="0" applyFont="1" applyFill="1" applyBorder="1" applyAlignment="1">
      <alignment horizontal="left"/>
    </xf>
    <xf numFmtId="0" fontId="0" fillId="0" borderId="68" xfId="0" applyFill="1" applyBorder="1"/>
    <xf numFmtId="0" fontId="0" fillId="12" borderId="68" xfId="0" applyFill="1" applyBorder="1"/>
    <xf numFmtId="2" fontId="16" fillId="12" borderId="70" xfId="0" applyNumberFormat="1" applyFont="1" applyFill="1" applyBorder="1" applyAlignment="1">
      <alignment horizontal="center"/>
    </xf>
    <xf numFmtId="0" fontId="40" fillId="12" borderId="78" xfId="0" applyFont="1" applyFill="1" applyBorder="1" applyAlignment="1">
      <alignment horizontal="right"/>
    </xf>
    <xf numFmtId="2" fontId="37" fillId="12" borderId="63" xfId="0" applyNumberFormat="1" applyFont="1" applyFill="1" applyBorder="1" applyAlignment="1">
      <alignment horizontal="center"/>
    </xf>
    <xf numFmtId="2" fontId="37" fillId="12" borderId="77" xfId="0" applyNumberFormat="1" applyFont="1" applyFill="1" applyBorder="1" applyAlignment="1">
      <alignment horizontal="center"/>
    </xf>
    <xf numFmtId="2" fontId="37" fillId="12" borderId="79" xfId="0" applyNumberFormat="1" applyFont="1" applyFill="1" applyBorder="1" applyAlignment="1">
      <alignment horizontal="center"/>
    </xf>
    <xf numFmtId="2" fontId="14" fillId="0" borderId="74" xfId="0" applyNumberFormat="1" applyFont="1" applyBorder="1" applyAlignment="1">
      <alignment horizontal="center"/>
    </xf>
    <xf numFmtId="2" fontId="14" fillId="0" borderId="72" xfId="0" applyNumberFormat="1" applyFont="1" applyBorder="1" applyAlignment="1">
      <alignment horizontal="center"/>
    </xf>
    <xf numFmtId="0" fontId="35" fillId="0" borderId="0" xfId="0" applyFont="1" applyBorder="1" applyAlignment="1">
      <alignment horizontal="left"/>
    </xf>
    <xf numFmtId="0" fontId="56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/>
    </xf>
    <xf numFmtId="165" fontId="37" fillId="0" borderId="0" xfId="0" applyNumberFormat="1" applyFont="1" applyBorder="1" applyAlignment="1">
      <alignment horizontal="center"/>
    </xf>
    <xf numFmtId="1" fontId="37" fillId="0" borderId="0" xfId="0" applyNumberFormat="1" applyFont="1" applyBorder="1" applyAlignment="1">
      <alignment horizontal="center"/>
    </xf>
    <xf numFmtId="0" fontId="38" fillId="0" borderId="0" xfId="0" applyFont="1" applyBorder="1" applyAlignment="1">
      <alignment horizontal="right"/>
    </xf>
    <xf numFmtId="0" fontId="0" fillId="0" borderId="61" xfId="0" applyBorder="1" applyAlignment="1">
      <alignment horizontal="left"/>
    </xf>
    <xf numFmtId="2" fontId="14" fillId="0" borderId="75" xfId="0" applyNumberFormat="1" applyFont="1" applyBorder="1" applyAlignment="1">
      <alignment horizontal="center"/>
    </xf>
    <xf numFmtId="0" fontId="0" fillId="0" borderId="12" xfId="0" applyBorder="1" applyAlignment="1">
      <alignment horizontal="left"/>
    </xf>
    <xf numFmtId="0" fontId="8" fillId="0" borderId="7" xfId="0" applyFont="1" applyBorder="1"/>
    <xf numFmtId="0" fontId="10" fillId="0" borderId="44" xfId="0" applyFont="1" applyBorder="1" applyAlignment="1">
      <alignment horizontal="center" vertical="center"/>
    </xf>
    <xf numFmtId="0" fontId="119" fillId="0" borderId="68" xfId="0" applyFont="1" applyFill="1" applyBorder="1" applyAlignment="1">
      <alignment horizontal="center"/>
    </xf>
    <xf numFmtId="2" fontId="37" fillId="20" borderId="80" xfId="0" applyNumberFormat="1" applyFont="1" applyFill="1" applyBorder="1" applyAlignment="1">
      <alignment horizontal="center"/>
    </xf>
    <xf numFmtId="2" fontId="37" fillId="20" borderId="81" xfId="0" applyNumberFormat="1" applyFont="1" applyFill="1" applyBorder="1" applyAlignment="1">
      <alignment horizontal="center"/>
    </xf>
    <xf numFmtId="165" fontId="37" fillId="20" borderId="81" xfId="0" applyNumberFormat="1" applyFont="1" applyFill="1" applyBorder="1" applyAlignment="1">
      <alignment horizontal="center"/>
    </xf>
    <xf numFmtId="2" fontId="37" fillId="20" borderId="82" xfId="0" applyNumberFormat="1" applyFont="1" applyFill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0" fillId="20" borderId="54" xfId="0" applyFill="1" applyBorder="1"/>
    <xf numFmtId="2" fontId="16" fillId="20" borderId="31" xfId="0" applyNumberFormat="1" applyFont="1" applyFill="1" applyBorder="1" applyAlignment="1">
      <alignment horizontal="center"/>
    </xf>
    <xf numFmtId="0" fontId="40" fillId="20" borderId="38" xfId="0" applyFont="1" applyFill="1" applyBorder="1" applyAlignment="1">
      <alignment horizontal="right"/>
    </xf>
    <xf numFmtId="2" fontId="39" fillId="0" borderId="53" xfId="0" applyNumberFormat="1" applyFont="1" applyFill="1" applyBorder="1" applyAlignment="1">
      <alignment horizontal="center"/>
    </xf>
    <xf numFmtId="166" fontId="39" fillId="0" borderId="58" xfId="0" applyNumberFormat="1" applyFont="1" applyFill="1" applyBorder="1" applyAlignment="1">
      <alignment horizontal="center"/>
    </xf>
    <xf numFmtId="165" fontId="39" fillId="0" borderId="58" xfId="0" applyNumberFormat="1" applyFont="1" applyFill="1" applyBorder="1" applyAlignment="1">
      <alignment horizontal="center"/>
    </xf>
    <xf numFmtId="0" fontId="38" fillId="0" borderId="1" xfId="0" applyFont="1" applyBorder="1" applyAlignment="1">
      <alignment horizontal="right"/>
    </xf>
    <xf numFmtId="0" fontId="38" fillId="0" borderId="58" xfId="0" applyFont="1" applyBorder="1" applyAlignment="1">
      <alignment horizontal="right"/>
    </xf>
    <xf numFmtId="0" fontId="10" fillId="0" borderId="84" xfId="0" applyFont="1" applyBorder="1" applyAlignment="1">
      <alignment horizontal="center"/>
    </xf>
    <xf numFmtId="0" fontId="59" fillId="0" borderId="15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2" fontId="37" fillId="20" borderId="77" xfId="0" applyNumberFormat="1" applyFont="1" applyFill="1" applyBorder="1" applyAlignment="1">
      <alignment horizontal="center"/>
    </xf>
    <xf numFmtId="2" fontId="37" fillId="20" borderId="63" xfId="0" applyNumberFormat="1" applyFont="1" applyFill="1" applyBorder="1" applyAlignment="1">
      <alignment horizontal="center"/>
    </xf>
    <xf numFmtId="165" fontId="37" fillId="20" borderId="73" xfId="0" applyNumberFormat="1" applyFont="1" applyFill="1" applyBorder="1" applyAlignment="1">
      <alignment horizontal="center"/>
    </xf>
    <xf numFmtId="0" fontId="37" fillId="0" borderId="18" xfId="0" applyFont="1" applyBorder="1" applyAlignment="1">
      <alignment horizontal="center"/>
    </xf>
    <xf numFmtId="0" fontId="37" fillId="0" borderId="37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165" fontId="37" fillId="0" borderId="37" xfId="0" applyNumberFormat="1" applyFont="1" applyBorder="1" applyAlignment="1">
      <alignment horizontal="center"/>
    </xf>
    <xf numFmtId="165" fontId="37" fillId="0" borderId="3" xfId="0" applyNumberFormat="1" applyFont="1" applyBorder="1" applyAlignment="1">
      <alignment horizontal="center"/>
    </xf>
    <xf numFmtId="1" fontId="37" fillId="0" borderId="37" xfId="0" applyNumberFormat="1" applyFont="1" applyBorder="1" applyAlignment="1">
      <alignment horizontal="center"/>
    </xf>
    <xf numFmtId="0" fontId="47" fillId="0" borderId="3" xfId="0" applyFont="1" applyBorder="1" applyAlignment="1">
      <alignment horizontal="center"/>
    </xf>
    <xf numFmtId="0" fontId="47" fillId="0" borderId="37" xfId="0" applyFont="1" applyBorder="1" applyAlignment="1">
      <alignment horizontal="center"/>
    </xf>
    <xf numFmtId="0" fontId="47" fillId="0" borderId="29" xfId="0" applyFont="1" applyBorder="1" applyAlignment="1">
      <alignment horizontal="center"/>
    </xf>
    <xf numFmtId="0" fontId="38" fillId="0" borderId="57" xfId="0" applyFont="1" applyBorder="1" applyAlignment="1">
      <alignment horizontal="right"/>
    </xf>
    <xf numFmtId="0" fontId="38" fillId="0" borderId="60" xfId="0" applyFont="1" applyBorder="1" applyAlignment="1">
      <alignment horizontal="right"/>
    </xf>
    <xf numFmtId="2" fontId="39" fillId="0" borderId="59" xfId="0" applyNumberFormat="1" applyFont="1" applyFill="1" applyBorder="1" applyAlignment="1">
      <alignment horizontal="center"/>
    </xf>
    <xf numFmtId="166" fontId="39" fillId="0" borderId="60" xfId="0" applyNumberFormat="1" applyFont="1" applyFill="1" applyBorder="1" applyAlignment="1">
      <alignment horizontal="center"/>
    </xf>
    <xf numFmtId="165" fontId="22" fillId="0" borderId="65" xfId="0" applyNumberFormat="1" applyFont="1" applyBorder="1" applyAlignment="1">
      <alignment horizontal="center"/>
    </xf>
    <xf numFmtId="0" fontId="119" fillId="0" borderId="34" xfId="0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2" fontId="89" fillId="0" borderId="23" xfId="0" applyNumberFormat="1" applyFont="1" applyBorder="1" applyAlignment="1">
      <alignment horizontal="center"/>
    </xf>
    <xf numFmtId="2" fontId="89" fillId="0" borderId="24" xfId="0" applyNumberFormat="1" applyFont="1" applyBorder="1" applyAlignment="1">
      <alignment horizontal="center"/>
    </xf>
    <xf numFmtId="2" fontId="89" fillId="0" borderId="25" xfId="0" applyNumberFormat="1" applyFont="1" applyBorder="1" applyAlignment="1">
      <alignment horizontal="center"/>
    </xf>
    <xf numFmtId="2" fontId="95" fillId="12" borderId="80" xfId="0" applyNumberFormat="1" applyFont="1" applyFill="1" applyBorder="1" applyAlignment="1">
      <alignment horizontal="center"/>
    </xf>
    <xf numFmtId="2" fontId="95" fillId="12" borderId="81" xfId="0" applyNumberFormat="1" applyFont="1" applyFill="1" applyBorder="1" applyAlignment="1">
      <alignment horizontal="center"/>
    </xf>
    <xf numFmtId="165" fontId="95" fillId="12" borderId="75" xfId="0" applyNumberFormat="1" applyFont="1" applyFill="1" applyBorder="1" applyAlignment="1">
      <alignment horizontal="center"/>
    </xf>
    <xf numFmtId="1" fontId="17" fillId="0" borderId="65" xfId="0" applyNumberFormat="1" applyFont="1" applyBorder="1" applyAlignment="1">
      <alignment horizontal="center"/>
    </xf>
    <xf numFmtId="165" fontId="95" fillId="20" borderId="75" xfId="0" applyNumberFormat="1" applyFont="1" applyFill="1" applyBorder="1" applyAlignment="1">
      <alignment horizontal="center"/>
    </xf>
    <xf numFmtId="0" fontId="47" fillId="0" borderId="76" xfId="0" applyFont="1" applyFill="1" applyBorder="1" applyAlignment="1">
      <alignment horizontal="left"/>
    </xf>
    <xf numFmtId="0" fontId="7" fillId="0" borderId="76" xfId="0" applyFont="1" applyFill="1" applyBorder="1" applyAlignment="1">
      <alignment horizontal="center"/>
    </xf>
    <xf numFmtId="2" fontId="17" fillId="0" borderId="64" xfId="0" applyNumberFormat="1" applyFont="1" applyFill="1" applyBorder="1" applyAlignment="1">
      <alignment horizontal="center"/>
    </xf>
    <xf numFmtId="2" fontId="17" fillId="0" borderId="65" xfId="0" applyNumberFormat="1" applyFont="1" applyFill="1" applyBorder="1" applyAlignment="1">
      <alignment horizontal="center"/>
    </xf>
    <xf numFmtId="2" fontId="95" fillId="20" borderId="81" xfId="0" applyNumberFormat="1" applyFont="1" applyFill="1" applyBorder="1" applyAlignment="1">
      <alignment horizontal="center"/>
    </xf>
    <xf numFmtId="2" fontId="95" fillId="20" borderId="75" xfId="0" applyNumberFormat="1" applyFont="1" applyFill="1" applyBorder="1" applyAlignment="1">
      <alignment horizontal="center"/>
    </xf>
    <xf numFmtId="0" fontId="119" fillId="0" borderId="34" xfId="0" applyFont="1" applyFill="1" applyBorder="1" applyAlignment="1">
      <alignment horizontal="center"/>
    </xf>
    <xf numFmtId="2" fontId="39" fillId="0" borderId="24" xfId="0" applyNumberFormat="1" applyFont="1" applyFill="1" applyBorder="1" applyAlignment="1">
      <alignment horizontal="center"/>
    </xf>
    <xf numFmtId="9" fontId="16" fillId="0" borderId="7" xfId="0" applyNumberFormat="1" applyFont="1" applyFill="1" applyBorder="1" applyAlignment="1">
      <alignment horizontal="center"/>
    </xf>
    <xf numFmtId="2" fontId="89" fillId="0" borderId="24" xfId="0" applyNumberFormat="1" applyFont="1" applyFill="1" applyBorder="1" applyAlignment="1">
      <alignment horizontal="center"/>
    </xf>
    <xf numFmtId="2" fontId="89" fillId="0" borderId="5" xfId="0" applyNumberFormat="1" applyFont="1" applyFill="1" applyBorder="1" applyAlignment="1">
      <alignment horizontal="center"/>
    </xf>
    <xf numFmtId="166" fontId="89" fillId="0" borderId="24" xfId="0" applyNumberFormat="1" applyFont="1" applyFill="1" applyBorder="1" applyAlignment="1">
      <alignment horizontal="center"/>
    </xf>
    <xf numFmtId="165" fontId="89" fillId="0" borderId="24" xfId="0" applyNumberFormat="1" applyFont="1" applyFill="1" applyBorder="1" applyAlignment="1">
      <alignment horizontal="center"/>
    </xf>
    <xf numFmtId="2" fontId="89" fillId="0" borderId="25" xfId="0" applyNumberFormat="1" applyFont="1" applyFill="1" applyBorder="1" applyAlignment="1">
      <alignment horizontal="center"/>
    </xf>
    <xf numFmtId="2" fontId="95" fillId="20" borderId="82" xfId="0" applyNumberFormat="1" applyFont="1" applyFill="1" applyBorder="1" applyAlignment="1">
      <alignment horizontal="center"/>
    </xf>
    <xf numFmtId="0" fontId="119" fillId="0" borderId="23" xfId="0" applyFont="1" applyFill="1" applyBorder="1" applyAlignment="1">
      <alignment horizontal="center"/>
    </xf>
    <xf numFmtId="0" fontId="0" fillId="0" borderId="64" xfId="0" applyBorder="1"/>
    <xf numFmtId="0" fontId="47" fillId="0" borderId="65" xfId="0" applyFont="1" applyBorder="1" applyAlignment="1">
      <alignment horizontal="left"/>
    </xf>
    <xf numFmtId="0" fontId="0" fillId="12" borderId="63" xfId="0" applyFill="1" applyBorder="1"/>
    <xf numFmtId="2" fontId="16" fillId="12" borderId="77" xfId="0" applyNumberFormat="1" applyFont="1" applyFill="1" applyBorder="1" applyAlignment="1">
      <alignment horizontal="center"/>
    </xf>
    <xf numFmtId="2" fontId="95" fillId="12" borderId="77" xfId="0" applyNumberFormat="1" applyFont="1" applyFill="1" applyBorder="1" applyAlignment="1">
      <alignment horizontal="center"/>
    </xf>
    <xf numFmtId="165" fontId="95" fillId="12" borderId="77" xfId="0" applyNumberFormat="1" applyFont="1" applyFill="1" applyBorder="1" applyAlignment="1">
      <alignment horizontal="center"/>
    </xf>
    <xf numFmtId="2" fontId="95" fillId="12" borderId="79" xfId="0" applyNumberFormat="1" applyFont="1" applyFill="1" applyBorder="1" applyAlignment="1">
      <alignment horizontal="center"/>
    </xf>
    <xf numFmtId="0" fontId="40" fillId="12" borderId="71" xfId="0" applyFont="1" applyFill="1" applyBorder="1" applyAlignment="1">
      <alignment horizontal="right"/>
    </xf>
    <xf numFmtId="2" fontId="95" fillId="12" borderId="63" xfId="0" applyNumberFormat="1" applyFont="1" applyFill="1" applyBorder="1" applyAlignment="1">
      <alignment horizontal="center"/>
    </xf>
    <xf numFmtId="165" fontId="95" fillId="12" borderId="73" xfId="0" applyNumberFormat="1" applyFont="1" applyFill="1" applyBorder="1" applyAlignment="1">
      <alignment horizontal="center"/>
    </xf>
    <xf numFmtId="2" fontId="89" fillId="0" borderId="23" xfId="0" applyNumberFormat="1" applyFont="1" applyFill="1" applyBorder="1" applyAlignment="1">
      <alignment horizontal="center"/>
    </xf>
    <xf numFmtId="166" fontId="89" fillId="0" borderId="25" xfId="0" applyNumberFormat="1" applyFont="1" applyFill="1" applyBorder="1" applyAlignment="1">
      <alignment horizontal="center"/>
    </xf>
    <xf numFmtId="2" fontId="17" fillId="0" borderId="66" xfId="0" applyNumberFormat="1" applyFont="1" applyFill="1" applyBorder="1" applyAlignment="1">
      <alignment horizontal="center"/>
    </xf>
    <xf numFmtId="9" fontId="16" fillId="0" borderId="25" xfId="0" applyNumberFormat="1" applyFont="1" applyFill="1" applyBorder="1" applyAlignment="1">
      <alignment horizontal="center"/>
    </xf>
    <xf numFmtId="0" fontId="117" fillId="0" borderId="0" xfId="0" applyFont="1" applyBorder="1" applyAlignment="1">
      <alignment horizontal="left"/>
    </xf>
    <xf numFmtId="2" fontId="35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left"/>
    </xf>
    <xf numFmtId="2" fontId="83" fillId="0" borderId="0" xfId="0" applyNumberFormat="1" applyFont="1" applyBorder="1" applyAlignment="1">
      <alignment horizontal="left"/>
    </xf>
    <xf numFmtId="0" fontId="95" fillId="0" borderId="0" xfId="0" applyFont="1" applyBorder="1" applyAlignment="1">
      <alignment horizontal="left"/>
    </xf>
    <xf numFmtId="2" fontId="95" fillId="12" borderId="54" xfId="0" applyNumberFormat="1" applyFont="1" applyFill="1" applyBorder="1" applyAlignment="1">
      <alignment horizontal="center"/>
    </xf>
    <xf numFmtId="2" fontId="95" fillId="12" borderId="38" xfId="0" applyNumberFormat="1" applyFont="1" applyFill="1" applyBorder="1" applyAlignment="1">
      <alignment horizontal="center"/>
    </xf>
    <xf numFmtId="2" fontId="95" fillId="12" borderId="82" xfId="0" applyNumberFormat="1" applyFont="1" applyFill="1" applyBorder="1" applyAlignment="1">
      <alignment horizontal="center"/>
    </xf>
    <xf numFmtId="165" fontId="17" fillId="0" borderId="65" xfId="0" applyNumberFormat="1" applyFont="1" applyFill="1" applyBorder="1" applyAlignment="1">
      <alignment horizontal="center"/>
    </xf>
    <xf numFmtId="0" fontId="7" fillId="0" borderId="72" xfId="0" applyFont="1" applyFill="1" applyBorder="1" applyAlignment="1">
      <alignment horizontal="center"/>
    </xf>
    <xf numFmtId="1" fontId="17" fillId="0" borderId="65" xfId="0" applyNumberFormat="1" applyFont="1" applyFill="1" applyBorder="1" applyAlignment="1">
      <alignment horizontal="center"/>
    </xf>
    <xf numFmtId="2" fontId="95" fillId="12" borderId="75" xfId="0" applyNumberFormat="1" applyFont="1" applyFill="1" applyBorder="1" applyAlignment="1">
      <alignment horizontal="center"/>
    </xf>
    <xf numFmtId="2" fontId="17" fillId="0" borderId="69" xfId="0" applyNumberFormat="1" applyFont="1" applyFill="1" applyBorder="1" applyAlignment="1">
      <alignment horizontal="center"/>
    </xf>
    <xf numFmtId="0" fontId="40" fillId="12" borderId="73" xfId="0" applyFont="1" applyFill="1" applyBorder="1" applyAlignment="1">
      <alignment horizontal="right"/>
    </xf>
    <xf numFmtId="0" fontId="7" fillId="0" borderId="69" xfId="0" applyFont="1" applyBorder="1" applyAlignment="1">
      <alignment horizontal="center"/>
    </xf>
    <xf numFmtId="0" fontId="146" fillId="0" borderId="0" xfId="0" applyFont="1" applyAlignment="1">
      <alignment horizontal="left"/>
    </xf>
    <xf numFmtId="0" fontId="18" fillId="0" borderId="0" xfId="0" applyFont="1" applyBorder="1" applyAlignment="1">
      <alignment horizontal="right"/>
    </xf>
    <xf numFmtId="0" fontId="14" fillId="0" borderId="79" xfId="0" applyFont="1" applyFill="1" applyBorder="1" applyAlignment="1">
      <alignment horizontal="center"/>
    </xf>
    <xf numFmtId="0" fontId="59" fillId="0" borderId="66" xfId="0" applyFont="1" applyFill="1" applyBorder="1" applyAlignment="1">
      <alignment horizontal="left"/>
    </xf>
    <xf numFmtId="0" fontId="59" fillId="0" borderId="72" xfId="0" applyFont="1" applyFill="1" applyBorder="1" applyAlignment="1">
      <alignment horizontal="left"/>
    </xf>
    <xf numFmtId="0" fontId="22" fillId="0" borderId="56" xfId="0" applyFont="1" applyBorder="1" applyAlignment="1">
      <alignment horizontal="center"/>
    </xf>
    <xf numFmtId="0" fontId="49" fillId="0" borderId="14" xfId="0" applyFont="1" applyBorder="1" applyAlignment="1">
      <alignment horizontal="left"/>
    </xf>
    <xf numFmtId="170" fontId="14" fillId="0" borderId="81" xfId="0" applyNumberFormat="1" applyFont="1" applyBorder="1" applyAlignment="1">
      <alignment horizontal="center"/>
    </xf>
    <xf numFmtId="2" fontId="17" fillId="0" borderId="76" xfId="0" applyNumberFormat="1" applyFont="1" applyBorder="1" applyAlignment="1">
      <alignment horizontal="center"/>
    </xf>
    <xf numFmtId="2" fontId="113" fillId="0" borderId="37" xfId="0" applyNumberFormat="1" applyFont="1" applyBorder="1" applyAlignment="1">
      <alignment horizontal="center"/>
    </xf>
    <xf numFmtId="2" fontId="113" fillId="0" borderId="3" xfId="0" applyNumberFormat="1" applyFont="1" applyBorder="1" applyAlignment="1">
      <alignment horizontal="center"/>
    </xf>
    <xf numFmtId="2" fontId="113" fillId="0" borderId="36" xfId="0" applyNumberFormat="1" applyFont="1" applyBorder="1" applyAlignment="1">
      <alignment horizontal="center"/>
    </xf>
    <xf numFmtId="2" fontId="119" fillId="0" borderId="81" xfId="0" applyNumberFormat="1" applyFont="1" applyBorder="1" applyAlignment="1">
      <alignment horizontal="center"/>
    </xf>
    <xf numFmtId="2" fontId="119" fillId="0" borderId="38" xfId="0" applyNumberFormat="1" applyFont="1" applyBorder="1" applyAlignment="1">
      <alignment horizontal="center"/>
    </xf>
    <xf numFmtId="2" fontId="119" fillId="0" borderId="75" xfId="0" applyNumberFormat="1" applyFont="1" applyBorder="1" applyAlignment="1">
      <alignment horizontal="center"/>
    </xf>
    <xf numFmtId="2" fontId="113" fillId="0" borderId="6" xfId="0" applyNumberFormat="1" applyFont="1" applyBorder="1" applyAlignment="1">
      <alignment horizontal="center"/>
    </xf>
    <xf numFmtId="0" fontId="46" fillId="0" borderId="27" xfId="0" applyFont="1" applyBorder="1"/>
    <xf numFmtId="2" fontId="119" fillId="0" borderId="31" xfId="0" applyNumberFormat="1" applyFont="1" applyBorder="1" applyAlignment="1">
      <alignment horizontal="center"/>
    </xf>
    <xf numFmtId="2" fontId="17" fillId="0" borderId="74" xfId="0" applyNumberFormat="1" applyFont="1" applyBorder="1" applyAlignment="1">
      <alignment horizontal="center"/>
    </xf>
    <xf numFmtId="1" fontId="53" fillId="0" borderId="67" xfId="0" applyNumberFormat="1" applyFont="1" applyBorder="1" applyAlignment="1">
      <alignment horizontal="center"/>
    </xf>
    <xf numFmtId="164" fontId="124" fillId="0" borderId="88" xfId="0" applyNumberFormat="1" applyFont="1" applyBorder="1" applyAlignment="1">
      <alignment horizontal="right"/>
    </xf>
    <xf numFmtId="0" fontId="2" fillId="0" borderId="4" xfId="0" applyFont="1" applyFill="1" applyBorder="1" applyAlignment="1">
      <alignment horizontal="left"/>
    </xf>
    <xf numFmtId="166" fontId="95" fillId="0" borderId="7" xfId="0" applyNumberFormat="1" applyFont="1" applyBorder="1" applyAlignment="1">
      <alignment horizontal="center"/>
    </xf>
    <xf numFmtId="166" fontId="89" fillId="0" borderId="73" xfId="0" applyNumberFormat="1" applyFont="1" applyBorder="1" applyAlignment="1">
      <alignment horizontal="center"/>
    </xf>
    <xf numFmtId="0" fontId="47" fillId="0" borderId="38" xfId="0" applyFont="1" applyBorder="1" applyAlignment="1">
      <alignment horizontal="left"/>
    </xf>
    <xf numFmtId="0" fontId="124" fillId="0" borderId="54" xfId="0" applyFont="1" applyBorder="1" applyAlignment="1">
      <alignment horizontal="right"/>
    </xf>
    <xf numFmtId="0" fontId="0" fillId="0" borderId="53" xfId="0" applyBorder="1" applyAlignment="1">
      <alignment horizontal="left"/>
    </xf>
    <xf numFmtId="2" fontId="14" fillId="0" borderId="31" xfId="0" applyNumberFormat="1" applyFont="1" applyBorder="1" applyAlignment="1">
      <alignment horizontal="center"/>
    </xf>
    <xf numFmtId="0" fontId="124" fillId="0" borderId="35" xfId="0" applyFont="1" applyBorder="1" applyAlignment="1">
      <alignment horizontal="right"/>
    </xf>
    <xf numFmtId="0" fontId="64" fillId="0" borderId="4" xfId="0" applyFont="1" applyBorder="1" applyAlignment="1">
      <alignment horizontal="left"/>
    </xf>
    <xf numFmtId="2" fontId="34" fillId="0" borderId="5" xfId="0" applyNumberFormat="1" applyFont="1" applyBorder="1" applyAlignment="1">
      <alignment horizontal="center"/>
    </xf>
    <xf numFmtId="2" fontId="34" fillId="0" borderId="63" xfId="0" applyNumberFormat="1" applyFont="1" applyBorder="1" applyAlignment="1">
      <alignment horizontal="center" vertical="center"/>
    </xf>
    <xf numFmtId="0" fontId="46" fillId="0" borderId="59" xfId="0" applyFont="1" applyBorder="1" applyAlignment="1">
      <alignment horizontal="center"/>
    </xf>
    <xf numFmtId="0" fontId="59" fillId="0" borderId="1" xfId="0" applyFont="1" applyBorder="1" applyAlignment="1">
      <alignment horizontal="left"/>
    </xf>
    <xf numFmtId="164" fontId="54" fillId="0" borderId="26" xfId="0" applyNumberFormat="1" applyFont="1" applyBorder="1" applyAlignment="1">
      <alignment horizontal="right"/>
    </xf>
    <xf numFmtId="0" fontId="14" fillId="0" borderId="53" xfId="0" applyFont="1" applyBorder="1" applyAlignment="1">
      <alignment horizontal="center"/>
    </xf>
    <xf numFmtId="165" fontId="18" fillId="0" borderId="61" xfId="0" applyNumberFormat="1" applyFont="1" applyBorder="1" applyAlignment="1">
      <alignment horizontal="center"/>
    </xf>
    <xf numFmtId="165" fontId="18" fillId="0" borderId="81" xfId="0" applyNumberFormat="1" applyFont="1" applyBorder="1" applyAlignment="1">
      <alignment horizontal="center"/>
    </xf>
    <xf numFmtId="165" fontId="18" fillId="0" borderId="58" xfId="0" applyNumberFormat="1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164" fontId="54" fillId="0" borderId="57" xfId="0" applyNumberFormat="1" applyFont="1" applyBorder="1" applyAlignment="1">
      <alignment horizontal="right"/>
    </xf>
    <xf numFmtId="0" fontId="59" fillId="0" borderId="8" xfId="0" applyFont="1" applyFill="1" applyBorder="1" applyAlignment="1">
      <alignment horizontal="left"/>
    </xf>
    <xf numFmtId="0" fontId="126" fillId="0" borderId="54" xfId="0" applyFont="1" applyBorder="1" applyAlignment="1">
      <alignment horizontal="right"/>
    </xf>
    <xf numFmtId="1" fontId="35" fillId="0" borderId="52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2" fontId="39" fillId="2" borderId="75" xfId="0" applyNumberFormat="1" applyFont="1" applyFill="1" applyBorder="1" applyAlignment="1">
      <alignment horizontal="center"/>
    </xf>
    <xf numFmtId="0" fontId="117" fillId="0" borderId="54" xfId="0" applyFont="1" applyBorder="1" applyAlignment="1">
      <alignment horizontal="right"/>
    </xf>
    <xf numFmtId="0" fontId="22" fillId="0" borderId="72" xfId="0" applyFont="1" applyFill="1" applyBorder="1" applyAlignment="1">
      <alignment horizontal="center"/>
    </xf>
    <xf numFmtId="0" fontId="47" fillId="0" borderId="8" xfId="0" applyFont="1" applyFill="1" applyBorder="1" applyAlignment="1">
      <alignment horizontal="left"/>
    </xf>
    <xf numFmtId="0" fontId="59" fillId="0" borderId="0" xfId="0" applyFont="1" applyAlignment="1">
      <alignment horizontal="left"/>
    </xf>
    <xf numFmtId="2" fontId="18" fillId="0" borderId="44" xfId="0" applyNumberFormat="1" applyFont="1" applyBorder="1" applyAlignment="1">
      <alignment horizontal="center"/>
    </xf>
    <xf numFmtId="166" fontId="18" fillId="0" borderId="75" xfId="0" applyNumberFormat="1" applyFont="1" applyFill="1" applyBorder="1" applyAlignment="1">
      <alignment horizontal="center"/>
    </xf>
    <xf numFmtId="166" fontId="18" fillId="0" borderId="61" xfId="0" applyNumberFormat="1" applyFont="1" applyFill="1" applyBorder="1" applyAlignment="1">
      <alignment horizontal="center"/>
    </xf>
    <xf numFmtId="1" fontId="103" fillId="0" borderId="52" xfId="0" applyNumberFormat="1" applyFont="1" applyBorder="1" applyAlignment="1">
      <alignment horizontal="center"/>
    </xf>
    <xf numFmtId="0" fontId="49" fillId="0" borderId="72" xfId="0" applyFont="1" applyFill="1" applyBorder="1" applyAlignment="1">
      <alignment horizontal="left"/>
    </xf>
    <xf numFmtId="0" fontId="17" fillId="0" borderId="63" xfId="0" applyFont="1" applyFill="1" applyBorder="1"/>
    <xf numFmtId="164" fontId="54" fillId="0" borderId="54" xfId="0" applyNumberFormat="1" applyFont="1" applyBorder="1" applyAlignment="1">
      <alignment horizontal="left"/>
    </xf>
    <xf numFmtId="164" fontId="54" fillId="0" borderId="63" xfId="0" applyNumberFormat="1" applyFont="1" applyBorder="1" applyAlignment="1">
      <alignment horizontal="left"/>
    </xf>
    <xf numFmtId="0" fontId="0" fillId="0" borderId="65" xfId="0" applyFill="1" applyBorder="1" applyAlignment="1">
      <alignment horizontal="right"/>
    </xf>
    <xf numFmtId="0" fontId="59" fillId="0" borderId="14" xfId="0" applyFont="1" applyFill="1" applyBorder="1" applyAlignment="1">
      <alignment horizontal="left"/>
    </xf>
    <xf numFmtId="0" fontId="46" fillId="0" borderId="78" xfId="0" applyFont="1" applyFill="1" applyBorder="1" applyAlignment="1">
      <alignment horizontal="center"/>
    </xf>
    <xf numFmtId="0" fontId="59" fillId="0" borderId="72" xfId="0" applyFont="1" applyBorder="1" applyAlignment="1">
      <alignment horizontal="left"/>
    </xf>
    <xf numFmtId="0" fontId="8" fillId="0" borderId="87" xfId="0" applyFont="1" applyBorder="1" applyAlignment="1">
      <alignment horizontal="left"/>
    </xf>
    <xf numFmtId="2" fontId="103" fillId="0" borderId="18" xfId="0" applyNumberFormat="1" applyFont="1" applyFill="1" applyBorder="1" applyAlignment="1"/>
    <xf numFmtId="0" fontId="59" fillId="0" borderId="1" xfId="0" applyFont="1" applyFill="1" applyBorder="1" applyAlignment="1">
      <alignment horizontal="left"/>
    </xf>
    <xf numFmtId="164" fontId="54" fillId="0" borderId="63" xfId="0" applyNumberFormat="1" applyFont="1" applyBorder="1" applyAlignment="1">
      <alignment horizontal="right"/>
    </xf>
    <xf numFmtId="0" fontId="7" fillId="0" borderId="55" xfId="0" applyFont="1" applyBorder="1" applyAlignment="1">
      <alignment horizontal="center"/>
    </xf>
    <xf numFmtId="164" fontId="54" fillId="0" borderId="64" xfId="0" applyNumberFormat="1" applyFont="1" applyBorder="1" applyAlignment="1">
      <alignment horizontal="right"/>
    </xf>
    <xf numFmtId="0" fontId="0" fillId="0" borderId="25" xfId="0" applyBorder="1" applyAlignment="1">
      <alignment horizontal="left"/>
    </xf>
    <xf numFmtId="166" fontId="22" fillId="0" borderId="0" xfId="0" applyNumberFormat="1" applyFont="1" applyBorder="1" applyAlignment="1">
      <alignment horizontal="left"/>
    </xf>
    <xf numFmtId="0" fontId="14" fillId="0" borderId="27" xfId="0" applyFont="1" applyBorder="1" applyAlignment="1">
      <alignment horizontal="right"/>
    </xf>
    <xf numFmtId="0" fontId="59" fillId="0" borderId="71" xfId="0" applyFont="1" applyFill="1" applyBorder="1" applyAlignment="1">
      <alignment horizontal="left"/>
    </xf>
    <xf numFmtId="0" fontId="49" fillId="0" borderId="55" xfId="0" applyFont="1" applyBorder="1" applyAlignment="1">
      <alignment horizontal="left"/>
    </xf>
    <xf numFmtId="0" fontId="49" fillId="0" borderId="72" xfId="0" applyFont="1" applyBorder="1" applyAlignment="1">
      <alignment horizontal="left"/>
    </xf>
    <xf numFmtId="0" fontId="54" fillId="0" borderId="63" xfId="0" applyFont="1" applyBorder="1" applyAlignment="1">
      <alignment horizontal="left"/>
    </xf>
    <xf numFmtId="0" fontId="0" fillId="0" borderId="10" xfId="0" applyFill="1" applyBorder="1" applyAlignment="1">
      <alignment horizontal="right"/>
    </xf>
    <xf numFmtId="0" fontId="64" fillId="0" borderId="1" xfId="0" applyFont="1" applyFill="1" applyBorder="1" applyAlignment="1">
      <alignment horizontal="left"/>
    </xf>
    <xf numFmtId="0" fontId="34" fillId="0" borderId="5" xfId="0" applyFont="1" applyBorder="1" applyAlignment="1">
      <alignment horizontal="center"/>
    </xf>
    <xf numFmtId="0" fontId="64" fillId="0" borderId="1" xfId="0" applyFont="1" applyBorder="1" applyAlignment="1">
      <alignment horizontal="left"/>
    </xf>
    <xf numFmtId="0" fontId="46" fillId="0" borderId="23" xfId="0" applyFont="1" applyBorder="1" applyAlignment="1">
      <alignment horizontal="center"/>
    </xf>
    <xf numFmtId="0" fontId="63" fillId="0" borderId="65" xfId="0" applyFont="1" applyFill="1" applyBorder="1" applyAlignment="1">
      <alignment horizontal="left"/>
    </xf>
    <xf numFmtId="0" fontId="143" fillId="0" borderId="70" xfId="0" applyFont="1" applyBorder="1" applyAlignment="1">
      <alignment horizontal="center"/>
    </xf>
    <xf numFmtId="0" fontId="14" fillId="0" borderId="74" xfId="0" applyFont="1" applyBorder="1" applyAlignment="1">
      <alignment horizontal="center"/>
    </xf>
    <xf numFmtId="0" fontId="2" fillId="0" borderId="68" xfId="0" applyFont="1" applyFill="1" applyBorder="1"/>
    <xf numFmtId="0" fontId="2" fillId="0" borderId="67" xfId="0" applyFont="1" applyFill="1" applyBorder="1" applyAlignment="1">
      <alignment vertical="center"/>
    </xf>
    <xf numFmtId="1" fontId="35" fillId="0" borderId="67" xfId="0" applyNumberFormat="1" applyFont="1" applyFill="1" applyBorder="1" applyAlignment="1">
      <alignment horizontal="center"/>
    </xf>
    <xf numFmtId="2" fontId="14" fillId="0" borderId="58" xfId="0" applyNumberFormat="1" applyFont="1" applyBorder="1" applyAlignment="1">
      <alignment horizontal="center"/>
    </xf>
    <xf numFmtId="166" fontId="18" fillId="0" borderId="7" xfId="0" applyNumberFormat="1" applyFont="1" applyBorder="1"/>
    <xf numFmtId="2" fontId="17" fillId="0" borderId="44" xfId="0" applyNumberFormat="1" applyFont="1" applyBorder="1" applyAlignment="1">
      <alignment horizontal="center"/>
    </xf>
    <xf numFmtId="2" fontId="14" fillId="0" borderId="73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0" fillId="0" borderId="30" xfId="0" applyBorder="1" applyAlignment="1">
      <alignment horizontal="left"/>
    </xf>
    <xf numFmtId="0" fontId="10" fillId="0" borderId="82" xfId="0" applyFont="1" applyBorder="1" applyAlignment="1">
      <alignment horizontal="center"/>
    </xf>
    <xf numFmtId="0" fontId="117" fillId="0" borderId="30" xfId="0" applyFont="1" applyBorder="1" applyAlignment="1">
      <alignment horizontal="left"/>
    </xf>
    <xf numFmtId="0" fontId="33" fillId="0" borderId="0" xfId="0" applyFont="1" applyFill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53" fillId="0" borderId="0" xfId="0" applyFont="1" applyFill="1"/>
    <xf numFmtId="0" fontId="38" fillId="0" borderId="48" xfId="0" applyFont="1" applyBorder="1" applyAlignment="1">
      <alignment horizontal="right"/>
    </xf>
    <xf numFmtId="0" fontId="37" fillId="0" borderId="29" xfId="0" applyFont="1" applyBorder="1" applyAlignment="1">
      <alignment horizontal="center"/>
    </xf>
    <xf numFmtId="0" fontId="38" fillId="0" borderId="35" xfId="0" applyFont="1" applyBorder="1" applyAlignment="1">
      <alignment horizontal="right"/>
    </xf>
    <xf numFmtId="0" fontId="38" fillId="0" borderId="11" xfId="0" applyFont="1" applyBorder="1" applyAlignment="1">
      <alignment horizontal="right"/>
    </xf>
    <xf numFmtId="0" fontId="38" fillId="0" borderId="10" xfId="0" applyFont="1" applyBorder="1" applyAlignment="1">
      <alignment horizontal="right"/>
    </xf>
    <xf numFmtId="0" fontId="38" fillId="0" borderId="30" xfId="0" applyFont="1" applyBorder="1" applyAlignment="1">
      <alignment horizontal="right"/>
    </xf>
    <xf numFmtId="0" fontId="38" fillId="0" borderId="26" xfId="0" applyFont="1" applyBorder="1" applyAlignment="1">
      <alignment horizontal="right"/>
    </xf>
    <xf numFmtId="0" fontId="38" fillId="0" borderId="84" xfId="0" applyFont="1" applyBorder="1" applyAlignment="1">
      <alignment horizontal="right"/>
    </xf>
    <xf numFmtId="2" fontId="17" fillId="0" borderId="74" xfId="0" applyNumberFormat="1" applyFont="1" applyFill="1" applyBorder="1" applyAlignment="1">
      <alignment horizontal="center"/>
    </xf>
    <xf numFmtId="2" fontId="95" fillId="12" borderId="70" xfId="0" applyNumberFormat="1" applyFont="1" applyFill="1" applyBorder="1" applyAlignment="1">
      <alignment horizontal="center"/>
    </xf>
    <xf numFmtId="2" fontId="120" fillId="0" borderId="24" xfId="0" applyNumberFormat="1" applyFont="1" applyFill="1" applyBorder="1" applyAlignment="1">
      <alignment horizontal="center"/>
    </xf>
    <xf numFmtId="2" fontId="95" fillId="12" borderId="31" xfId="0" applyNumberFormat="1" applyFont="1" applyFill="1" applyBorder="1" applyAlignment="1">
      <alignment horizontal="center"/>
    </xf>
    <xf numFmtId="165" fontId="95" fillId="12" borderId="81" xfId="0" applyNumberFormat="1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117" fillId="0" borderId="0" xfId="0" applyFont="1" applyAlignment="1">
      <alignment horizontal="left"/>
    </xf>
    <xf numFmtId="0" fontId="38" fillId="0" borderId="0" xfId="0" applyFont="1" applyAlignment="1">
      <alignment horizontal="right"/>
    </xf>
    <xf numFmtId="2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left"/>
    </xf>
    <xf numFmtId="1" fontId="35" fillId="0" borderId="88" xfId="0" applyNumberFormat="1" applyFont="1" applyFill="1" applyBorder="1" applyAlignment="1">
      <alignment horizontal="center"/>
    </xf>
    <xf numFmtId="0" fontId="14" fillId="0" borderId="88" xfId="0" applyFont="1" applyFill="1" applyBorder="1" applyAlignment="1">
      <alignment horizontal="right"/>
    </xf>
    <xf numFmtId="0" fontId="88" fillId="0" borderId="88" xfId="0" applyFont="1" applyBorder="1" applyAlignment="1">
      <alignment horizontal="right"/>
    </xf>
    <xf numFmtId="0" fontId="17" fillId="0" borderId="52" xfId="0" applyFont="1" applyBorder="1" applyAlignment="1">
      <alignment horizontal="right"/>
    </xf>
    <xf numFmtId="49" fontId="22" fillId="0" borderId="71" xfId="0" applyNumberFormat="1" applyFont="1" applyBorder="1" applyAlignment="1">
      <alignment horizontal="center"/>
    </xf>
    <xf numFmtId="0" fontId="64" fillId="0" borderId="8" xfId="0" applyFont="1" applyFill="1" applyBorder="1" applyAlignment="1">
      <alignment horizontal="left"/>
    </xf>
    <xf numFmtId="0" fontId="0" fillId="0" borderId="23" xfId="0" applyBorder="1"/>
    <xf numFmtId="0" fontId="47" fillId="0" borderId="1" xfId="0" applyFont="1" applyBorder="1" applyAlignment="1">
      <alignment horizontal="left"/>
    </xf>
    <xf numFmtId="0" fontId="22" fillId="0" borderId="72" xfId="0" applyFont="1" applyBorder="1" applyAlignment="1">
      <alignment horizontal="center"/>
    </xf>
    <xf numFmtId="0" fontId="53" fillId="0" borderId="0" xfId="0" applyFont="1" applyFill="1" applyAlignment="1">
      <alignment horizontal="center"/>
    </xf>
    <xf numFmtId="0" fontId="14" fillId="0" borderId="6" xfId="0" applyFont="1" applyBorder="1"/>
    <xf numFmtId="0" fontId="0" fillId="0" borderId="56" xfId="0" applyBorder="1" applyAlignment="1">
      <alignment horizontal="center"/>
    </xf>
    <xf numFmtId="0" fontId="17" fillId="0" borderId="63" xfId="0" applyFont="1" applyFill="1" applyBorder="1" applyAlignment="1">
      <alignment horizontal="left"/>
    </xf>
    <xf numFmtId="0" fontId="100" fillId="0" borderId="15" xfId="0" applyFont="1" applyFill="1" applyBorder="1" applyAlignment="1">
      <alignment horizontal="left"/>
    </xf>
    <xf numFmtId="0" fontId="0" fillId="0" borderId="33" xfId="0" applyFill="1" applyBorder="1" applyAlignment="1">
      <alignment horizontal="right"/>
    </xf>
    <xf numFmtId="0" fontId="33" fillId="0" borderId="48" xfId="0" applyFont="1" applyFill="1" applyBorder="1" applyAlignment="1">
      <alignment horizontal="left"/>
    </xf>
    <xf numFmtId="0" fontId="33" fillId="0" borderId="28" xfId="0" applyFont="1" applyBorder="1" applyAlignment="1">
      <alignment horizontal="center"/>
    </xf>
    <xf numFmtId="0" fontId="33" fillId="0" borderId="56" xfId="0" applyFont="1" applyBorder="1" applyAlignment="1">
      <alignment horizontal="center"/>
    </xf>
    <xf numFmtId="0" fontId="17" fillId="0" borderId="63" xfId="0" applyFont="1" applyBorder="1"/>
    <xf numFmtId="0" fontId="33" fillId="0" borderId="65" xfId="0" applyFont="1" applyBorder="1" applyAlignment="1">
      <alignment horizontal="left"/>
    </xf>
    <xf numFmtId="2" fontId="17" fillId="0" borderId="59" xfId="0" applyNumberFormat="1" applyFont="1" applyBorder="1" applyAlignment="1">
      <alignment horizontal="center"/>
    </xf>
    <xf numFmtId="2" fontId="17" fillId="0" borderId="23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113" fillId="0" borderId="23" xfId="0" applyNumberFormat="1" applyFont="1" applyBorder="1" applyAlignment="1">
      <alignment horizontal="center"/>
    </xf>
    <xf numFmtId="2" fontId="113" fillId="0" borderId="24" xfId="0" applyNumberFormat="1" applyFont="1" applyBorder="1" applyAlignment="1">
      <alignment horizontal="center"/>
    </xf>
    <xf numFmtId="2" fontId="119" fillId="0" borderId="63" xfId="0" applyNumberFormat="1" applyFont="1" applyBorder="1" applyAlignment="1">
      <alignment horizontal="center"/>
    </xf>
    <xf numFmtId="2" fontId="119" fillId="0" borderId="77" xfId="0" applyNumberFormat="1" applyFont="1" applyBorder="1" applyAlignment="1">
      <alignment horizontal="center"/>
    </xf>
    <xf numFmtId="2" fontId="17" fillId="0" borderId="53" xfId="0" applyNumberFormat="1" applyFont="1" applyBorder="1" applyAlignment="1">
      <alignment horizontal="center"/>
    </xf>
    <xf numFmtId="2" fontId="17" fillId="0" borderId="31" xfId="0" applyNumberFormat="1" applyFont="1" applyBorder="1" applyAlignment="1">
      <alignment horizontal="center"/>
    </xf>
    <xf numFmtId="2" fontId="17" fillId="0" borderId="61" xfId="0" applyNumberFormat="1" applyFont="1" applyBorder="1" applyAlignment="1">
      <alignment horizontal="center"/>
    </xf>
    <xf numFmtId="1" fontId="103" fillId="0" borderId="87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165" fontId="18" fillId="0" borderId="0" xfId="0" applyNumberFormat="1" applyFont="1" applyBorder="1" applyAlignment="1">
      <alignment horizontal="center"/>
    </xf>
    <xf numFmtId="2" fontId="14" fillId="0" borderId="59" xfId="0" applyNumberFormat="1" applyFont="1" applyBorder="1" applyAlignment="1">
      <alignment horizontal="center"/>
    </xf>
    <xf numFmtId="0" fontId="22" fillId="0" borderId="88" xfId="0" applyFont="1" applyFill="1" applyBorder="1" applyAlignment="1">
      <alignment horizontal="center"/>
    </xf>
    <xf numFmtId="166" fontId="14" fillId="0" borderId="72" xfId="0" applyNumberFormat="1" applyFont="1" applyBorder="1" applyAlignment="1">
      <alignment horizontal="center"/>
    </xf>
    <xf numFmtId="0" fontId="107" fillId="0" borderId="34" xfId="0" applyFont="1" applyFill="1" applyBorder="1" applyAlignment="1">
      <alignment horizontal="center"/>
    </xf>
    <xf numFmtId="2" fontId="20" fillId="0" borderId="23" xfId="0" applyNumberFormat="1" applyFont="1" applyFill="1" applyBorder="1" applyAlignment="1">
      <alignment horizontal="center"/>
    </xf>
    <xf numFmtId="2" fontId="20" fillId="0" borderId="24" xfId="0" applyNumberFormat="1" applyFont="1" applyFill="1" applyBorder="1" applyAlignment="1">
      <alignment horizontal="center"/>
    </xf>
    <xf numFmtId="2" fontId="20" fillId="0" borderId="25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2" fontId="39" fillId="0" borderId="23" xfId="0" applyNumberFormat="1" applyFont="1" applyFill="1" applyBorder="1" applyAlignment="1">
      <alignment horizontal="center" vertical="center"/>
    </xf>
    <xf numFmtId="2" fontId="39" fillId="0" borderId="24" xfId="0" applyNumberFormat="1" applyFont="1" applyFill="1" applyBorder="1" applyAlignment="1">
      <alignment horizontal="center" vertical="center"/>
    </xf>
    <xf numFmtId="2" fontId="39" fillId="0" borderId="25" xfId="0" applyNumberFormat="1" applyFont="1" applyFill="1" applyBorder="1" applyAlignment="1">
      <alignment horizontal="center" vertical="center"/>
    </xf>
    <xf numFmtId="2" fontId="37" fillId="12" borderId="54" xfId="0" applyNumberFormat="1" applyFont="1" applyFill="1" applyBorder="1" applyAlignment="1">
      <alignment horizontal="center"/>
    </xf>
    <xf numFmtId="2" fontId="37" fillId="12" borderId="55" xfId="0" applyNumberFormat="1" applyFont="1" applyFill="1" applyBorder="1" applyAlignment="1">
      <alignment horizontal="center"/>
    </xf>
    <xf numFmtId="0" fontId="145" fillId="0" borderId="0" xfId="0" applyFont="1" applyFill="1" applyBorder="1" applyAlignment="1">
      <alignment horizontal="left"/>
    </xf>
    <xf numFmtId="0" fontId="37" fillId="0" borderId="39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38" fillId="0" borderId="85" xfId="0" applyFont="1" applyBorder="1" applyAlignment="1">
      <alignment horizontal="right"/>
    </xf>
    <xf numFmtId="0" fontId="38" fillId="0" borderId="14" xfId="0" applyFont="1" applyBorder="1" applyAlignment="1">
      <alignment horizontal="right"/>
    </xf>
    <xf numFmtId="2" fontId="39" fillId="0" borderId="59" xfId="0" applyNumberFormat="1" applyFont="1" applyFill="1" applyBorder="1" applyAlignment="1">
      <alignment horizontal="center" vertical="center"/>
    </xf>
    <xf numFmtId="2" fontId="39" fillId="0" borderId="58" xfId="0" applyNumberFormat="1" applyFont="1" applyFill="1" applyBorder="1" applyAlignment="1">
      <alignment horizontal="center" vertical="center"/>
    </xf>
    <xf numFmtId="2" fontId="39" fillId="0" borderId="60" xfId="0" applyNumberFormat="1" applyFont="1" applyFill="1" applyBorder="1" applyAlignment="1">
      <alignment horizontal="center" vertical="center"/>
    </xf>
    <xf numFmtId="1" fontId="37" fillId="0" borderId="3" xfId="0" applyNumberFormat="1" applyFont="1" applyBorder="1" applyAlignment="1">
      <alignment horizontal="center"/>
    </xf>
    <xf numFmtId="1" fontId="37" fillId="0" borderId="29" xfId="0" applyNumberFormat="1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5" fillId="0" borderId="10" xfId="0" applyFont="1" applyBorder="1" applyAlignment="1">
      <alignment horizontal="right"/>
    </xf>
    <xf numFmtId="2" fontId="14" fillId="0" borderId="85" xfId="0" applyNumberFormat="1" applyFont="1" applyFill="1" applyBorder="1" applyAlignment="1">
      <alignment horizontal="center"/>
    </xf>
    <xf numFmtId="2" fontId="14" fillId="0" borderId="11" xfId="0" applyNumberFormat="1" applyFont="1" applyFill="1" applyBorder="1" applyAlignment="1">
      <alignment horizontal="center"/>
    </xf>
    <xf numFmtId="2" fontId="14" fillId="0" borderId="30" xfId="0" applyNumberFormat="1" applyFont="1" applyFill="1" applyBorder="1" applyAlignment="1">
      <alignment horizontal="center"/>
    </xf>
    <xf numFmtId="2" fontId="14" fillId="0" borderId="11" xfId="0" applyNumberFormat="1" applyFont="1" applyBorder="1" applyAlignment="1">
      <alignment horizontal="center"/>
    </xf>
    <xf numFmtId="2" fontId="14" fillId="0" borderId="30" xfId="0" applyNumberFormat="1" applyFont="1" applyBorder="1" applyAlignment="1">
      <alignment horizontal="center"/>
    </xf>
    <xf numFmtId="2" fontId="14" fillId="0" borderId="85" xfId="0" applyNumberFormat="1" applyFont="1" applyBorder="1" applyAlignment="1">
      <alignment horizontal="center"/>
    </xf>
    <xf numFmtId="166" fontId="14" fillId="0" borderId="66" xfId="0" applyNumberFormat="1" applyFont="1" applyBorder="1" applyAlignment="1">
      <alignment horizontal="center"/>
    </xf>
    <xf numFmtId="2" fontId="14" fillId="0" borderId="69" xfId="0" applyNumberFormat="1" applyFont="1" applyFill="1" applyBorder="1" applyAlignment="1">
      <alignment horizontal="center"/>
    </xf>
    <xf numFmtId="2" fontId="20" fillId="0" borderId="75" xfId="0" applyNumberFormat="1" applyFont="1" applyBorder="1" applyAlignment="1">
      <alignment horizontal="center"/>
    </xf>
    <xf numFmtId="0" fontId="47" fillId="0" borderId="54" xfId="0" applyFont="1" applyFill="1" applyBorder="1" applyAlignment="1">
      <alignment horizontal="left"/>
    </xf>
    <xf numFmtId="0" fontId="47" fillId="0" borderId="54" xfId="0" applyFont="1" applyBorder="1" applyAlignment="1">
      <alignment horizontal="left"/>
    </xf>
    <xf numFmtId="0" fontId="113" fillId="0" borderId="0" xfId="0" applyFont="1" applyBorder="1" applyAlignment="1">
      <alignment horizontal="left"/>
    </xf>
    <xf numFmtId="0" fontId="0" fillId="0" borderId="15" xfId="0" applyFill="1" applyBorder="1"/>
    <xf numFmtId="0" fontId="56" fillId="0" borderId="16" xfId="0" applyFont="1" applyFill="1" applyBorder="1" applyAlignment="1">
      <alignment horizontal="left"/>
    </xf>
    <xf numFmtId="0" fontId="10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/>
    </xf>
    <xf numFmtId="0" fontId="147" fillId="0" borderId="81" xfId="0" applyFont="1" applyBorder="1" applyAlignment="1">
      <alignment horizontal="left"/>
    </xf>
    <xf numFmtId="0" fontId="142" fillId="0" borderId="81" xfId="0" applyFont="1" applyFill="1" applyBorder="1"/>
    <xf numFmtId="0" fontId="142" fillId="0" borderId="81" xfId="0" applyFont="1" applyBorder="1"/>
    <xf numFmtId="0" fontId="146" fillId="0" borderId="0" xfId="0" applyFont="1" applyAlignment="1">
      <alignment horizontal="center"/>
    </xf>
    <xf numFmtId="0" fontId="148" fillId="0" borderId="0" xfId="0" applyFont="1" applyFill="1" applyBorder="1" applyAlignment="1">
      <alignment horizontal="left"/>
    </xf>
    <xf numFmtId="2" fontId="8" fillId="0" borderId="0" xfId="0" applyNumberFormat="1" applyFont="1" applyBorder="1"/>
    <xf numFmtId="2" fontId="10" fillId="0" borderId="0" xfId="0" applyNumberFormat="1" applyFont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166" fontId="0" fillId="0" borderId="0" xfId="0" applyNumberFormat="1" applyBorder="1"/>
    <xf numFmtId="0" fontId="17" fillId="0" borderId="77" xfId="0" applyFont="1" applyFill="1" applyBorder="1" applyAlignment="1">
      <alignment horizontal="center"/>
    </xf>
    <xf numFmtId="166" fontId="14" fillId="0" borderId="75" xfId="0" applyNumberFormat="1" applyFont="1" applyBorder="1" applyAlignment="1">
      <alignment horizontal="center"/>
    </xf>
    <xf numFmtId="166" fontId="17" fillId="0" borderId="73" xfId="0" applyNumberFormat="1" applyFont="1" applyBorder="1" applyAlignment="1">
      <alignment horizontal="center"/>
    </xf>
    <xf numFmtId="165" fontId="34" fillId="0" borderId="24" xfId="0" applyNumberFormat="1" applyFont="1" applyBorder="1" applyAlignment="1">
      <alignment horizontal="center"/>
    </xf>
    <xf numFmtId="0" fontId="149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left" vertical="center"/>
    </xf>
    <xf numFmtId="0" fontId="146" fillId="0" borderId="0" xfId="0" applyFont="1" applyAlignment="1">
      <alignment horizontal="left" vertical="center"/>
    </xf>
    <xf numFmtId="165" fontId="18" fillId="0" borderId="79" xfId="0" applyNumberFormat="1" applyFont="1" applyFill="1" applyBorder="1" applyAlignment="1">
      <alignment horizontal="center"/>
    </xf>
    <xf numFmtId="0" fontId="70" fillId="0" borderId="77" xfId="0" applyFont="1" applyFill="1" applyBorder="1" applyAlignment="1">
      <alignment horizontal="left"/>
    </xf>
    <xf numFmtId="166" fontId="21" fillId="0" borderId="0" xfId="0" applyNumberFormat="1" applyFont="1" applyBorder="1" applyAlignment="1">
      <alignment horizontal="left"/>
    </xf>
    <xf numFmtId="0" fontId="2" fillId="0" borderId="85" xfId="0" applyFont="1" applyFill="1" applyBorder="1"/>
    <xf numFmtId="2" fontId="18" fillId="0" borderId="81" xfId="0" applyNumberFormat="1" applyFont="1" applyFill="1" applyBorder="1" applyAlignment="1">
      <alignment horizontal="center"/>
    </xf>
    <xf numFmtId="2" fontId="117" fillId="0" borderId="38" xfId="0" applyNumberFormat="1" applyFont="1" applyFill="1" applyBorder="1" applyAlignment="1">
      <alignment horizontal="center"/>
    </xf>
    <xf numFmtId="166" fontId="17" fillId="0" borderId="38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2" fontId="34" fillId="0" borderId="7" xfId="0" applyNumberFormat="1" applyFont="1" applyBorder="1" applyAlignment="1">
      <alignment horizontal="center" vertical="center"/>
    </xf>
    <xf numFmtId="2" fontId="39" fillId="2" borderId="73" xfId="0" applyNumberFormat="1" applyFont="1" applyFill="1" applyBorder="1" applyAlignment="1">
      <alignment horizontal="center"/>
    </xf>
    <xf numFmtId="2" fontId="22" fillId="0" borderId="69" xfId="0" applyNumberFormat="1" applyFont="1" applyBorder="1" applyAlignment="1">
      <alignment horizontal="center"/>
    </xf>
    <xf numFmtId="166" fontId="39" fillId="2" borderId="75" xfId="0" applyNumberFormat="1" applyFont="1" applyFill="1" applyBorder="1" applyAlignment="1">
      <alignment horizontal="center"/>
    </xf>
    <xf numFmtId="0" fontId="74" fillId="0" borderId="7" xfId="0" applyFont="1" applyFill="1" applyBorder="1" applyAlignment="1">
      <alignment horizontal="left"/>
    </xf>
    <xf numFmtId="0" fontId="22" fillId="0" borderId="78" xfId="0" applyFont="1" applyFill="1" applyBorder="1"/>
    <xf numFmtId="0" fontId="54" fillId="0" borderId="63" xfId="0" applyFont="1" applyFill="1" applyBorder="1" applyAlignment="1">
      <alignment horizontal="left"/>
    </xf>
    <xf numFmtId="2" fontId="17" fillId="0" borderId="70" xfId="0" applyNumberFormat="1" applyFont="1" applyFill="1" applyBorder="1" applyAlignment="1">
      <alignment horizontal="center"/>
    </xf>
    <xf numFmtId="0" fontId="68" fillId="0" borderId="48" xfId="0" applyFont="1" applyFill="1" applyBorder="1"/>
    <xf numFmtId="0" fontId="68" fillId="0" borderId="58" xfId="0" applyFont="1" applyFill="1" applyBorder="1"/>
    <xf numFmtId="0" fontId="33" fillId="0" borderId="77" xfId="0" applyFont="1" applyFill="1" applyBorder="1"/>
    <xf numFmtId="0" fontId="49" fillId="0" borderId="35" xfId="0" applyFont="1" applyFill="1" applyBorder="1" applyAlignment="1">
      <alignment horizontal="left"/>
    </xf>
    <xf numFmtId="0" fontId="52" fillId="0" borderId="63" xfId="0" applyFont="1" applyFill="1" applyBorder="1"/>
    <xf numFmtId="0" fontId="71" fillId="0" borderId="77" xfId="0" applyFont="1" applyFill="1" applyBorder="1"/>
    <xf numFmtId="0" fontId="72" fillId="0" borderId="77" xfId="0" applyFont="1" applyFill="1" applyBorder="1"/>
    <xf numFmtId="0" fontId="44" fillId="0" borderId="24" xfId="0" applyFont="1" applyFill="1" applyBorder="1"/>
    <xf numFmtId="0" fontId="7" fillId="0" borderId="77" xfId="0" applyFont="1" applyFill="1" applyBorder="1"/>
    <xf numFmtId="0" fontId="33" fillId="0" borderId="81" xfId="0" applyFont="1" applyFill="1" applyBorder="1"/>
    <xf numFmtId="170" fontId="17" fillId="0" borderId="77" xfId="0" applyNumberFormat="1" applyFont="1" applyBorder="1" applyAlignment="1">
      <alignment horizontal="center"/>
    </xf>
    <xf numFmtId="0" fontId="17" fillId="0" borderId="65" xfId="0" applyFont="1" applyBorder="1" applyAlignment="1">
      <alignment horizontal="center"/>
    </xf>
    <xf numFmtId="0" fontId="33" fillId="0" borderId="58" xfId="0" applyFont="1" applyFill="1" applyBorder="1"/>
    <xf numFmtId="0" fontId="8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C00000"/>
      <rgbColor rgb="FF008000"/>
      <rgbColor rgb="FF000080"/>
      <rgbColor rgb="FFCC9900"/>
      <rgbColor rgb="FF990066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BDD7EE"/>
      <rgbColor rgb="FF000080"/>
      <rgbColor rgb="FFFF00FF"/>
      <rgbColor rgb="FFFFD966"/>
      <rgbColor rgb="FF00FFFF"/>
      <rgbColor rgb="FF800080"/>
      <rgbColor rgb="FF800000"/>
      <rgbColor rgb="FF008080"/>
      <rgbColor rgb="FF0000FF"/>
      <rgbColor rgb="FF00CCFF"/>
      <rgbColor rgb="FFCCFFFF"/>
      <rgbColor rgb="FFF2DCDB"/>
      <rgbColor rgb="FFFDEADA"/>
      <rgbColor rgb="FF99CCFF"/>
      <rgbColor rgb="FFE6B9B8"/>
      <rgbColor rgb="FFCC99FF"/>
      <rgbColor rgb="FFFAC090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239"/>
  <sheetViews>
    <sheetView workbookViewId="0">
      <selection activeCell="N13" sqref="N13"/>
    </sheetView>
  </sheetViews>
  <sheetFormatPr defaultRowHeight="14.4"/>
  <cols>
    <col min="1" max="1" width="0.44140625" customWidth="1"/>
    <col min="2" max="2" width="5.44140625" customWidth="1"/>
    <col min="3" max="3" width="23.6640625" customWidth="1"/>
    <col min="4" max="4" width="6.44140625" style="1" customWidth="1"/>
    <col min="5" max="5" width="5.109375" style="1" customWidth="1"/>
    <col min="6" max="7" width="5" style="1" customWidth="1"/>
    <col min="8" max="8" width="5.5546875" style="1" customWidth="1"/>
    <col min="9" max="9" width="4.6640625" style="1" customWidth="1"/>
    <col min="10" max="10" width="5.109375" style="1" customWidth="1"/>
    <col min="11" max="11" width="5" style="1" customWidth="1"/>
    <col min="12" max="12" width="5.109375" style="1" customWidth="1"/>
    <col min="13" max="13" width="5" style="1" customWidth="1"/>
    <col min="14" max="14" width="4.6640625" style="1" customWidth="1"/>
    <col min="15" max="15" width="5" style="1" customWidth="1"/>
    <col min="16" max="16" width="4.88671875" style="1" customWidth="1"/>
    <col min="17" max="17" width="3.33203125" customWidth="1"/>
    <col min="18" max="18" width="3.88671875" customWidth="1"/>
    <col min="19" max="19" width="10.44140625" customWidth="1"/>
    <col min="20" max="20" width="20.109375" customWidth="1"/>
    <col min="21" max="21" width="7.5546875" bestFit="1" customWidth="1"/>
    <col min="22" max="22" width="8.109375" customWidth="1"/>
    <col min="24" max="24" width="6.44140625" bestFit="1" customWidth="1"/>
    <col min="25" max="25" width="8.44140625" bestFit="1" customWidth="1"/>
    <col min="26" max="26" width="7.5546875" customWidth="1"/>
    <col min="31" max="31" width="7.88671875" customWidth="1"/>
    <col min="32" max="32" width="4.88671875" customWidth="1"/>
    <col min="33" max="33" width="5.88671875" customWidth="1"/>
  </cols>
  <sheetData>
    <row r="1" spans="2:59" ht="7.5" customHeight="1">
      <c r="U1" s="2"/>
      <c r="V1" s="2"/>
      <c r="W1" s="2"/>
      <c r="X1" s="6"/>
      <c r="Y1" s="7"/>
      <c r="Z1" s="3"/>
      <c r="AA1" s="8"/>
      <c r="AB1" s="3"/>
      <c r="AC1" s="1"/>
      <c r="AD1" s="1"/>
      <c r="AE1" s="2"/>
      <c r="AF1" s="1"/>
      <c r="AG1" s="1"/>
      <c r="AH1" s="1"/>
      <c r="AI1" s="1"/>
      <c r="AJ1" s="2"/>
      <c r="AK1" s="2"/>
      <c r="AL1" s="2"/>
      <c r="AM1" s="6"/>
      <c r="AN1" s="9"/>
      <c r="AO1" s="2"/>
      <c r="AP1" s="2"/>
      <c r="AQ1" s="2"/>
      <c r="AR1" s="6"/>
      <c r="AS1" s="4"/>
      <c r="AT1" s="1"/>
    </row>
    <row r="2" spans="2:59">
      <c r="K2" s="5"/>
      <c r="L2" s="5"/>
      <c r="M2" s="5"/>
      <c r="N2" s="5"/>
      <c r="O2" s="5"/>
      <c r="U2" s="2"/>
      <c r="V2" s="2"/>
      <c r="W2" s="2"/>
      <c r="X2" s="9"/>
      <c r="Y2" s="7"/>
      <c r="Z2" s="11"/>
      <c r="AA2" s="8"/>
      <c r="AB2" s="3"/>
      <c r="AD2" s="2"/>
      <c r="AE2" s="2"/>
      <c r="AF2" s="2"/>
      <c r="AG2" s="9"/>
      <c r="AH2" s="9"/>
      <c r="AI2" s="1"/>
      <c r="AJ2" s="2"/>
      <c r="AK2" s="2"/>
      <c r="AL2" s="2"/>
      <c r="AM2" s="9"/>
      <c r="AN2" s="9"/>
      <c r="AO2" s="2"/>
      <c r="AP2" s="2"/>
      <c r="AQ2" s="2"/>
      <c r="AR2" s="9"/>
      <c r="AS2" s="10"/>
      <c r="AT2" s="1"/>
    </row>
    <row r="3" spans="2:59" ht="12.75" customHeight="1">
      <c r="K3" s="3"/>
      <c r="L3" s="11"/>
      <c r="M3" s="11"/>
      <c r="N3" s="11"/>
      <c r="O3" s="3"/>
      <c r="P3" s="445"/>
      <c r="V3" s="1"/>
      <c r="W3" s="1"/>
      <c r="Z3" s="3"/>
      <c r="AA3" s="3"/>
      <c r="AB3" s="3"/>
      <c r="AD3" s="12"/>
      <c r="AE3" s="1"/>
      <c r="AG3" s="1"/>
      <c r="AH3" s="1"/>
      <c r="AI3" s="1"/>
      <c r="AJ3" s="2"/>
      <c r="AK3" s="2"/>
      <c r="AL3" s="2"/>
      <c r="AM3" s="9"/>
      <c r="AN3" s="2"/>
      <c r="AO3" s="12"/>
      <c r="AP3" s="1"/>
      <c r="AR3" s="1"/>
      <c r="AS3" s="1"/>
      <c r="AT3" s="1"/>
    </row>
    <row r="4" spans="2:59">
      <c r="K4" s="5"/>
      <c r="L4" s="11"/>
      <c r="M4" s="11"/>
      <c r="N4" s="11"/>
      <c r="O4" s="11"/>
      <c r="P4" s="445"/>
      <c r="S4" s="11"/>
      <c r="T4" s="5"/>
      <c r="U4" s="5"/>
      <c r="V4" s="11"/>
      <c r="W4" s="5"/>
      <c r="X4" s="11"/>
      <c r="Y4" s="11"/>
      <c r="Z4" s="10"/>
      <c r="AA4" s="11"/>
      <c r="AB4" s="3"/>
      <c r="AD4" s="12"/>
      <c r="AE4" s="1"/>
      <c r="AG4" s="1"/>
      <c r="AH4" s="1"/>
      <c r="AI4" s="1"/>
      <c r="AJ4" s="3"/>
      <c r="AK4" s="11"/>
      <c r="AL4" s="3"/>
      <c r="AM4" s="10"/>
      <c r="AN4" s="3"/>
      <c r="AO4" s="12"/>
      <c r="AP4" s="1"/>
      <c r="AR4" s="1"/>
      <c r="AS4" s="1"/>
      <c r="AT4" s="1"/>
    </row>
    <row r="5" spans="2:59">
      <c r="K5" s="11"/>
      <c r="L5" s="5"/>
      <c r="M5" s="11"/>
      <c r="N5" s="5"/>
      <c r="O5" s="11"/>
      <c r="P5"/>
      <c r="S5" s="11"/>
      <c r="T5" s="121"/>
      <c r="U5" s="11"/>
      <c r="V5" s="11"/>
      <c r="W5" s="5"/>
      <c r="X5" s="11"/>
      <c r="Y5" s="11"/>
      <c r="Z5" s="11"/>
      <c r="AA5" s="3"/>
      <c r="AB5" s="11"/>
      <c r="AC5" s="1"/>
      <c r="AD5" s="2"/>
      <c r="AE5" s="1"/>
      <c r="AF5" s="1"/>
      <c r="AG5" s="1"/>
      <c r="AH5" s="1"/>
      <c r="AI5" s="1"/>
      <c r="AK5" s="1"/>
      <c r="AN5" s="13"/>
      <c r="AO5" s="2"/>
      <c r="AP5" s="1"/>
      <c r="AQ5" s="1"/>
      <c r="AR5" s="1"/>
      <c r="AS5" s="1"/>
      <c r="AT5" s="1"/>
    </row>
    <row r="6" spans="2:59" ht="15.6">
      <c r="F6"/>
      <c r="G6" s="2" t="s">
        <v>186</v>
      </c>
      <c r="J6"/>
      <c r="K6"/>
      <c r="M6"/>
      <c r="O6"/>
      <c r="P6"/>
      <c r="R6" s="11"/>
      <c r="S6" s="11"/>
      <c r="T6" s="121"/>
      <c r="U6" s="11"/>
      <c r="V6" s="11"/>
      <c r="W6" s="5"/>
      <c r="X6" s="11"/>
      <c r="Y6" s="11"/>
      <c r="Z6" s="15"/>
      <c r="AA6" s="7"/>
      <c r="AB6" s="14"/>
      <c r="AC6" s="1"/>
      <c r="AD6" s="1"/>
      <c r="AE6" s="1"/>
      <c r="AF6" s="1"/>
      <c r="AG6" s="1"/>
      <c r="AH6" s="1"/>
      <c r="AI6" s="1"/>
      <c r="AK6" s="16"/>
      <c r="AL6" s="11"/>
      <c r="AM6" s="11"/>
      <c r="AN6" s="11"/>
      <c r="AO6" s="7"/>
      <c r="AP6" s="14"/>
      <c r="AQ6" s="14"/>
      <c r="AR6" s="14"/>
      <c r="AS6" s="14"/>
      <c r="AT6" s="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</row>
    <row r="7" spans="2:59">
      <c r="F7" s="1" t="s">
        <v>835</v>
      </c>
      <c r="G7"/>
      <c r="J7"/>
      <c r="K7"/>
      <c r="M7"/>
      <c r="O7"/>
      <c r="P7"/>
      <c r="R7" s="11"/>
      <c r="S7" s="11"/>
      <c r="T7" s="121"/>
      <c r="U7" s="11"/>
      <c r="V7" s="11"/>
      <c r="W7" s="5"/>
      <c r="X7" s="1492"/>
      <c r="Y7" s="11"/>
      <c r="Z7" s="15"/>
      <c r="AA7" s="7"/>
      <c r="AB7" s="14"/>
      <c r="AC7" s="1"/>
      <c r="AD7" s="3"/>
      <c r="AE7" s="11"/>
      <c r="AF7" s="3"/>
      <c r="AG7" s="1"/>
      <c r="AK7" s="18"/>
      <c r="AL7" s="11"/>
      <c r="AM7" s="11"/>
      <c r="AN7" s="11"/>
      <c r="AO7" s="3"/>
      <c r="AP7" s="11"/>
      <c r="AQ7" s="5"/>
      <c r="AR7" s="2"/>
      <c r="AS7" s="10"/>
      <c r="AT7" s="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</row>
    <row r="8" spans="2:59">
      <c r="F8"/>
      <c r="G8"/>
      <c r="H8"/>
      <c r="I8"/>
      <c r="J8"/>
      <c r="K8" s="12"/>
      <c r="M8"/>
      <c r="O8"/>
      <c r="P8"/>
      <c r="R8" s="11"/>
      <c r="S8" s="11"/>
      <c r="T8" s="121"/>
      <c r="U8" s="11"/>
      <c r="V8" s="1492"/>
      <c r="W8" s="5"/>
      <c r="X8" s="11"/>
      <c r="Y8" s="11"/>
      <c r="Z8" s="15"/>
      <c r="AA8" s="7"/>
      <c r="AB8" s="14"/>
      <c r="AC8" s="3"/>
      <c r="AD8" s="3"/>
      <c r="AE8" s="4"/>
      <c r="AF8" s="10"/>
      <c r="AG8" s="19"/>
      <c r="AK8" s="18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</row>
    <row r="9" spans="2:59">
      <c r="F9"/>
      <c r="G9"/>
      <c r="I9" s="12"/>
      <c r="K9" s="2"/>
      <c r="L9" s="202"/>
      <c r="M9"/>
      <c r="N9" s="202"/>
      <c r="O9"/>
      <c r="P9"/>
      <c r="R9" s="11"/>
      <c r="S9" s="11"/>
      <c r="T9" s="5"/>
      <c r="U9" s="5"/>
      <c r="V9" s="5"/>
      <c r="W9" s="5"/>
      <c r="X9" s="5"/>
      <c r="Y9" s="5"/>
      <c r="Z9" s="14"/>
      <c r="AA9" s="14"/>
      <c r="AB9" s="14"/>
      <c r="AC9" s="11"/>
      <c r="AD9" s="2"/>
      <c r="AE9" s="2"/>
      <c r="AF9" s="2"/>
      <c r="AG9" s="9"/>
      <c r="AK9" s="3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</row>
    <row r="10" spans="2:59">
      <c r="F10"/>
      <c r="G10"/>
      <c r="H10"/>
      <c r="I10"/>
      <c r="J10"/>
      <c r="K10"/>
      <c r="L10"/>
      <c r="M10"/>
      <c r="O10"/>
      <c r="P10"/>
      <c r="R10" s="11"/>
      <c r="S10" s="11"/>
      <c r="T10" s="5"/>
      <c r="U10" s="5"/>
      <c r="V10" s="11"/>
      <c r="W10" s="5"/>
      <c r="X10" s="11"/>
      <c r="Y10" s="11"/>
      <c r="Z10" s="11"/>
      <c r="AA10" s="24"/>
      <c r="AB10" s="11"/>
      <c r="AC10" s="21"/>
      <c r="AD10" s="12"/>
      <c r="AE10" s="1"/>
      <c r="AG10" s="1"/>
      <c r="AK10" s="3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</row>
    <row r="11" spans="2:59">
      <c r="I11" s="2"/>
      <c r="J11" s="2"/>
      <c r="K11"/>
      <c r="L11"/>
      <c r="N11"/>
      <c r="O11" s="446"/>
      <c r="R11" s="11"/>
      <c r="S11" s="122"/>
      <c r="T11" s="5"/>
      <c r="U11" s="5"/>
      <c r="V11" s="5"/>
      <c r="W11" s="11"/>
      <c r="X11" s="11"/>
      <c r="Y11" s="11"/>
      <c r="Z11" s="11"/>
      <c r="AA11" s="27"/>
      <c r="AB11" s="3"/>
      <c r="AC11" s="3"/>
      <c r="AD11" s="12"/>
      <c r="AE11" s="1"/>
      <c r="AG11" s="1"/>
      <c r="AK11" s="3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</row>
    <row r="12" spans="2:59">
      <c r="F12"/>
      <c r="G12"/>
      <c r="H12"/>
      <c r="I12" s="2"/>
      <c r="J12" s="2"/>
      <c r="K12" s="2"/>
      <c r="L12" s="2"/>
      <c r="M12"/>
      <c r="N12"/>
      <c r="O12"/>
      <c r="P12"/>
      <c r="R12" s="11"/>
      <c r="S12" s="151"/>
      <c r="T12" s="11"/>
      <c r="U12" s="808"/>
      <c r="V12" s="5"/>
      <c r="W12" s="11"/>
      <c r="X12" s="11"/>
      <c r="Y12" s="11"/>
      <c r="Z12" s="11"/>
      <c r="AA12" s="11"/>
      <c r="AB12" s="3"/>
      <c r="AC12" s="3"/>
      <c r="AD12" s="2"/>
      <c r="AE12" s="1"/>
      <c r="AF12" s="1"/>
      <c r="AG12" s="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</row>
    <row r="13" spans="2:59">
      <c r="I13"/>
      <c r="J13"/>
      <c r="K13" s="2"/>
      <c r="L13" s="2"/>
      <c r="M13" s="202"/>
      <c r="N13" s="9"/>
      <c r="O13"/>
      <c r="P13"/>
      <c r="R13" s="11"/>
      <c r="S13" s="151"/>
      <c r="T13" s="136"/>
      <c r="U13" s="135"/>
      <c r="V13" s="11"/>
      <c r="W13" s="11"/>
      <c r="X13" s="11"/>
      <c r="Y13" s="3"/>
      <c r="Z13" s="11"/>
      <c r="AA13" s="20"/>
      <c r="AB13" s="3"/>
      <c r="AC13" s="3"/>
      <c r="AD13" s="14"/>
      <c r="AE13" s="14"/>
      <c r="AF13" s="14"/>
      <c r="AG13" s="14"/>
      <c r="AK13" s="20"/>
      <c r="AL13" s="11"/>
      <c r="AM13" s="11"/>
      <c r="AN13" s="30"/>
      <c r="AO13" s="27"/>
      <c r="AP13" s="3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</row>
    <row r="14" spans="2:59" ht="15.6">
      <c r="F14" s="17"/>
      <c r="G14" s="17"/>
      <c r="H14" s="17"/>
      <c r="I14" t="s">
        <v>836</v>
      </c>
      <c r="K14"/>
      <c r="L14"/>
      <c r="M14"/>
      <c r="N14" s="26"/>
      <c r="O14" s="446"/>
      <c r="P14" s="26"/>
      <c r="Q14" s="26"/>
      <c r="R14" s="11"/>
      <c r="S14" s="151"/>
      <c r="T14" s="136"/>
      <c r="U14" s="135"/>
      <c r="V14" s="11"/>
      <c r="W14" s="11"/>
      <c r="X14" s="11"/>
      <c r="Y14" s="3"/>
      <c r="Z14" s="11"/>
      <c r="AA14" s="20"/>
      <c r="AB14" s="3"/>
      <c r="AC14" s="5"/>
      <c r="AD14" s="3"/>
      <c r="AE14" s="11"/>
      <c r="AF14" s="5"/>
      <c r="AG14" s="2"/>
      <c r="AH14" s="156"/>
      <c r="AI14" s="141"/>
      <c r="AJ14" s="150"/>
      <c r="AK14" s="20"/>
      <c r="AL14" s="11"/>
      <c r="AM14" s="30"/>
      <c r="AN14" s="19"/>
      <c r="AO14" s="19"/>
      <c r="AP14" s="3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</row>
    <row r="15" spans="2:59" ht="18.75" customHeight="1">
      <c r="D15"/>
      <c r="E15"/>
      <c r="F15"/>
      <c r="G15" s="447"/>
      <c r="H15" s="447"/>
      <c r="I15" s="447"/>
      <c r="J15" s="447"/>
      <c r="K15"/>
      <c r="N15" s="447"/>
      <c r="O15" s="447"/>
      <c r="P15" s="447"/>
      <c r="Q15" s="447"/>
      <c r="R15" s="39"/>
      <c r="S15" s="11"/>
      <c r="T15" s="233"/>
      <c r="U15" s="11"/>
      <c r="V15" s="11"/>
      <c r="W15" s="11"/>
      <c r="X15" s="11"/>
      <c r="Y15" s="11"/>
      <c r="Z15" s="11"/>
      <c r="AA15" s="20"/>
      <c r="AB15" s="11"/>
      <c r="AC15" s="5"/>
      <c r="AD15" s="5"/>
      <c r="AE15" s="5"/>
      <c r="AF15" s="5"/>
      <c r="AG15" s="5"/>
      <c r="AH15" s="151"/>
      <c r="AI15" s="136"/>
      <c r="AJ15" s="135"/>
      <c r="AK15" s="20"/>
      <c r="AL15" s="11"/>
      <c r="AM15" s="19"/>
      <c r="AN15" s="19"/>
      <c r="AO15" s="19"/>
      <c r="AP15" s="3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</row>
    <row r="16" spans="2:59" ht="16.5" customHeight="1">
      <c r="B16" s="88"/>
      <c r="C16" s="1399" t="s">
        <v>486</v>
      </c>
      <c r="D16"/>
      <c r="E16"/>
      <c r="F16"/>
      <c r="G16"/>
      <c r="H16"/>
      <c r="I16"/>
      <c r="J16" s="446"/>
      <c r="K16"/>
      <c r="N16" s="1067"/>
      <c r="O16" s="448"/>
      <c r="P16" s="449"/>
      <c r="Q16" s="448"/>
      <c r="R16" s="41"/>
      <c r="S16" s="212"/>
      <c r="T16" s="165"/>
      <c r="U16" s="250"/>
      <c r="V16" s="3"/>
      <c r="W16" s="4"/>
      <c r="X16" s="4"/>
      <c r="Y16" s="10"/>
      <c r="Z16" s="11"/>
      <c r="AA16" s="14"/>
      <c r="AB16" s="11"/>
      <c r="AC16" s="5"/>
      <c r="AD16" s="5"/>
      <c r="AE16" s="5"/>
      <c r="AF16" s="5"/>
      <c r="AG16" s="5"/>
      <c r="AH16" s="152"/>
      <c r="AI16" s="153"/>
      <c r="AJ16" s="135"/>
      <c r="AK16" s="14"/>
      <c r="AL16" s="11"/>
      <c r="AM16" s="19"/>
      <c r="AN16" s="19"/>
      <c r="AO16" s="19"/>
      <c r="AP16" s="3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</row>
    <row r="17" spans="2:60">
      <c r="B17" s="88"/>
      <c r="C17" s="202"/>
      <c r="D17" s="2"/>
      <c r="E17" s="447"/>
      <c r="F17" s="6"/>
      <c r="G17" s="6"/>
      <c r="H17" s="9"/>
      <c r="I17"/>
      <c r="J17" s="202"/>
      <c r="K17"/>
      <c r="L17" s="2"/>
      <c r="M17"/>
      <c r="N17" s="1406"/>
      <c r="O17" s="9"/>
      <c r="P17" s="451"/>
      <c r="Q17" s="9"/>
      <c r="R17" s="41"/>
      <c r="S17" s="141"/>
      <c r="T17" s="238"/>
      <c r="U17" s="141"/>
      <c r="V17" s="3"/>
      <c r="W17" s="10"/>
      <c r="X17" s="10"/>
      <c r="Y17" s="10"/>
      <c r="Z17" s="11"/>
      <c r="AA17" s="14"/>
      <c r="AB17" s="11"/>
      <c r="AC17" s="3"/>
      <c r="AD17" s="11"/>
      <c r="AE17" s="3"/>
      <c r="AF17" s="10"/>
      <c r="AG17" s="10"/>
      <c r="AH17" s="154"/>
      <c r="AI17" s="153"/>
      <c r="AJ17" s="141"/>
      <c r="AK17" s="14"/>
      <c r="AL17" s="11"/>
      <c r="AM17" s="19"/>
      <c r="AN17" s="7"/>
      <c r="AO17" s="7"/>
      <c r="AP17" s="3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</row>
    <row r="18" spans="2:60">
      <c r="B18" s="88"/>
      <c r="C18" s="450"/>
      <c r="D18" s="2"/>
      <c r="E18" s="2"/>
      <c r="F18" s="9"/>
      <c r="G18"/>
      <c r="H18" s="9"/>
      <c r="I18"/>
      <c r="J18" s="202"/>
      <c r="K18" s="446"/>
      <c r="L18" s="446"/>
      <c r="M18" s="1407"/>
      <c r="N18" s="452"/>
      <c r="O18" s="452"/>
      <c r="P18" s="452"/>
      <c r="Q18" s="452"/>
      <c r="R18" s="41"/>
      <c r="S18" s="163"/>
      <c r="T18" s="136"/>
      <c r="U18" s="140"/>
      <c r="V18" s="3"/>
      <c r="W18" s="4"/>
      <c r="X18" s="10"/>
      <c r="Y18" s="3"/>
      <c r="Z18" s="11"/>
      <c r="AA18" s="11"/>
      <c r="AB18" s="11"/>
      <c r="AH18" s="153"/>
      <c r="AI18" s="136"/>
      <c r="AJ18" s="135"/>
      <c r="AK18" s="14"/>
      <c r="AL18" s="11"/>
      <c r="AM18" s="7"/>
      <c r="AN18" s="19"/>
      <c r="AO18" s="19"/>
      <c r="AP18" s="31"/>
      <c r="AQ18" s="11"/>
      <c r="AR18" s="15"/>
      <c r="AS18" s="7"/>
      <c r="AT18" s="7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</row>
    <row r="19" spans="2:60" ht="15.75" customHeight="1">
      <c r="B19" s="88"/>
      <c r="C19" s="12" t="s">
        <v>302</v>
      </c>
      <c r="F19" s="447"/>
      <c r="H19"/>
      <c r="I19" s="26"/>
      <c r="J19" s="26"/>
      <c r="K19" s="447"/>
      <c r="L19" s="447"/>
      <c r="M19" s="447"/>
      <c r="N19"/>
      <c r="O19"/>
      <c r="P19"/>
      <c r="R19" s="30"/>
      <c r="S19" s="151"/>
      <c r="T19" s="136"/>
      <c r="U19" s="151"/>
      <c r="V19" s="3"/>
      <c r="W19" s="10"/>
      <c r="X19" s="10"/>
      <c r="Y19" s="3"/>
      <c r="Z19" s="11"/>
      <c r="AA19" s="11"/>
      <c r="AB19" s="11"/>
      <c r="AH19" s="154"/>
      <c r="AI19" s="136"/>
      <c r="AJ19" s="135"/>
      <c r="AK19" s="14"/>
      <c r="AL19" s="11"/>
      <c r="AM19" s="19"/>
      <c r="AN19" s="19"/>
      <c r="AO19" s="19"/>
      <c r="AP19" s="3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</row>
    <row r="20" spans="2:60" ht="15.75" customHeight="1">
      <c r="B20" s="88"/>
      <c r="C20" s="1399" t="s">
        <v>483</v>
      </c>
      <c r="D20"/>
      <c r="E20" s="450"/>
      <c r="F20"/>
      <c r="G20" s="447"/>
      <c r="H20" s="447"/>
      <c r="I20" s="447"/>
      <c r="J20" s="447"/>
      <c r="N20"/>
      <c r="O20" s="453"/>
      <c r="Q20" s="1"/>
      <c r="R20" s="41"/>
      <c r="S20" s="163"/>
      <c r="T20" s="149"/>
      <c r="U20" s="140"/>
      <c r="V20" s="22"/>
      <c r="W20" s="23"/>
      <c r="X20" s="14"/>
      <c r="Y20" s="11"/>
      <c r="Z20" s="11"/>
      <c r="AA20" s="11"/>
      <c r="AB20" s="11"/>
      <c r="AH20" s="154"/>
      <c r="AI20" s="136"/>
      <c r="AJ20" s="135"/>
      <c r="AK20" s="14"/>
      <c r="AL20" s="11"/>
      <c r="AM20" s="19"/>
      <c r="AN20" s="19"/>
      <c r="AO20" s="19"/>
      <c r="AP20" s="31"/>
      <c r="AQ20" s="11"/>
      <c r="AR20" s="15"/>
      <c r="AS20" s="7"/>
      <c r="AT20" s="7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</row>
    <row r="21" spans="2:60" ht="20.25" customHeight="1">
      <c r="C21" s="13" t="s">
        <v>484</v>
      </c>
      <c r="D21" s="202"/>
      <c r="E21" s="2"/>
      <c r="F21" s="6"/>
      <c r="G21" s="6"/>
      <c r="H21" s="134"/>
      <c r="J21" s="201"/>
      <c r="K21" s="12"/>
      <c r="M21"/>
      <c r="N21" s="1408"/>
      <c r="O21" s="1409"/>
      <c r="P21" s="455"/>
      <c r="Q21" s="157"/>
      <c r="R21" s="151"/>
      <c r="S21" s="151"/>
      <c r="T21" s="136"/>
      <c r="U21" s="135"/>
      <c r="V21" s="214"/>
      <c r="W21" s="213"/>
      <c r="X21" s="213"/>
      <c r="Y21" s="791"/>
      <c r="Z21" s="141"/>
      <c r="AA21" s="141"/>
      <c r="AB21" s="214"/>
      <c r="AC21" s="214"/>
      <c r="AD21" s="214"/>
      <c r="AE21" s="213"/>
      <c r="AF21" s="213"/>
      <c r="AG21" s="157"/>
      <c r="AH21" s="141"/>
      <c r="AI21" s="150"/>
      <c r="AJ21" s="141"/>
      <c r="AK21" s="135"/>
      <c r="AL21" s="141"/>
      <c r="AM21" s="164"/>
      <c r="AN21" s="423"/>
      <c r="AO21" s="164"/>
      <c r="AP21" s="548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</row>
    <row r="22" spans="2:60" ht="15.75" customHeight="1">
      <c r="B22" s="454"/>
      <c r="C22" s="88"/>
      <c r="E22"/>
      <c r="F22"/>
      <c r="G22" s="9"/>
      <c r="H22" s="9"/>
      <c r="I22"/>
      <c r="J22" s="201"/>
      <c r="K22"/>
      <c r="L22"/>
      <c r="M22"/>
      <c r="N22" s="71"/>
      <c r="O22" s="88"/>
      <c r="P22" s="457"/>
      <c r="Q22" s="157"/>
      <c r="R22" s="141"/>
      <c r="S22" s="151"/>
      <c r="T22" s="136"/>
      <c r="U22" s="135"/>
      <c r="V22" s="141"/>
      <c r="W22" s="141"/>
      <c r="X22" s="791"/>
      <c r="Y22" s="791"/>
      <c r="Z22" s="141"/>
      <c r="AA22" s="141"/>
      <c r="AB22" s="214"/>
      <c r="AC22" s="214"/>
      <c r="AD22" s="214"/>
      <c r="AE22" s="791"/>
      <c r="AF22" s="791"/>
      <c r="AG22" s="157"/>
      <c r="AH22" s="156"/>
      <c r="AI22" s="141"/>
      <c r="AJ22" s="141"/>
      <c r="AK22" s="135"/>
      <c r="AL22" s="141"/>
      <c r="AM22" s="423"/>
      <c r="AN22" s="164"/>
      <c r="AO22" s="164"/>
      <c r="AP22" s="548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</row>
    <row r="23" spans="2:60" ht="13.5" customHeight="1">
      <c r="B23" s="456"/>
      <c r="C23" s="614" t="s">
        <v>485</v>
      </c>
      <c r="K23"/>
      <c r="L23"/>
      <c r="N23" s="450"/>
      <c r="O23" s="88"/>
      <c r="P23" s="450"/>
      <c r="Q23" s="157"/>
      <c r="R23" s="141"/>
      <c r="S23" s="151"/>
      <c r="T23" s="136"/>
      <c r="U23" s="135"/>
      <c r="V23" s="141"/>
      <c r="W23" s="141"/>
      <c r="X23" s="791"/>
      <c r="Y23" s="214"/>
      <c r="Z23" s="141"/>
      <c r="AA23" s="141"/>
      <c r="AB23" s="180"/>
      <c r="AC23" s="157"/>
      <c r="AD23" s="141"/>
      <c r="AE23" s="157"/>
      <c r="AF23" s="157"/>
      <c r="AG23" s="157"/>
      <c r="AH23" s="155"/>
      <c r="AI23" s="136"/>
      <c r="AJ23" s="135"/>
      <c r="AK23" s="279"/>
      <c r="AL23" s="141"/>
      <c r="AM23" s="164"/>
      <c r="AN23" s="164"/>
      <c r="AO23" s="164"/>
      <c r="AP23" s="548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</row>
    <row r="24" spans="2:60" ht="13.5" customHeight="1">
      <c r="B24" s="458"/>
      <c r="K24"/>
      <c r="L24"/>
      <c r="M24"/>
      <c r="N24"/>
      <c r="O24"/>
      <c r="P24"/>
      <c r="Q24" s="775"/>
      <c r="R24" s="141"/>
      <c r="S24" s="141"/>
      <c r="T24" s="238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57"/>
      <c r="AF24" s="157"/>
      <c r="AG24" s="157"/>
      <c r="AH24" s="151"/>
      <c r="AI24" s="136"/>
      <c r="AJ24" s="135"/>
      <c r="AK24" s="279"/>
      <c r="AL24" s="141"/>
      <c r="AM24" s="423"/>
      <c r="AN24" s="164"/>
      <c r="AO24" s="164"/>
      <c r="AP24" s="548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</row>
    <row r="25" spans="2:60" ht="12.75" customHeight="1">
      <c r="C25" s="25" t="s">
        <v>228</v>
      </c>
      <c r="E25"/>
      <c r="G25" s="9"/>
      <c r="H25" s="2"/>
      <c r="I25"/>
      <c r="J25" s="201"/>
      <c r="K25" s="460"/>
      <c r="L25" s="460"/>
      <c r="M25" s="460"/>
      <c r="O25" s="88"/>
      <c r="P25" s="202"/>
      <c r="Q25" s="135"/>
      <c r="R25" s="141"/>
      <c r="S25" s="153"/>
      <c r="T25" s="136"/>
      <c r="U25" s="135"/>
      <c r="V25" s="141"/>
      <c r="W25" s="141"/>
      <c r="X25" s="141"/>
      <c r="Y25" s="141"/>
      <c r="Z25" s="141"/>
      <c r="AA25" s="141"/>
      <c r="AB25" s="141"/>
      <c r="AC25" s="141"/>
      <c r="AD25" s="157"/>
      <c r="AE25" s="157"/>
      <c r="AF25" s="157"/>
      <c r="AG25" s="157"/>
      <c r="AH25" s="151"/>
      <c r="AI25" s="136"/>
      <c r="AJ25" s="135"/>
      <c r="AK25" s="135"/>
      <c r="AL25" s="141"/>
      <c r="AM25" s="164"/>
      <c r="AN25" s="164"/>
      <c r="AO25" s="164"/>
      <c r="AP25" s="548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41"/>
      <c r="BD25" s="141"/>
      <c r="BE25" s="141"/>
      <c r="BF25" s="141"/>
      <c r="BG25" s="141"/>
    </row>
    <row r="26" spans="2:60" ht="13.5" customHeight="1">
      <c r="B26" s="450"/>
      <c r="C26" s="457"/>
      <c r="D26" s="457"/>
      <c r="E26" s="201"/>
      <c r="F26" s="201"/>
      <c r="G26" s="201"/>
      <c r="H26" s="450"/>
      <c r="I26" s="88"/>
      <c r="J26" s="201"/>
      <c r="K26" s="54"/>
      <c r="L26" s="54"/>
      <c r="M26" s="306"/>
      <c r="N26" s="41"/>
      <c r="O26" s="7"/>
      <c r="P26" s="202"/>
      <c r="Q26" s="133"/>
      <c r="R26" s="141"/>
      <c r="S26" s="237"/>
      <c r="T26" s="303"/>
      <c r="U26" s="140"/>
      <c r="V26" s="141"/>
      <c r="W26" s="141"/>
      <c r="X26" s="141"/>
      <c r="Y26" s="141"/>
      <c r="Z26" s="141"/>
      <c r="AA26" s="141"/>
      <c r="AB26" s="141"/>
      <c r="AC26" s="141"/>
      <c r="AD26" s="141"/>
      <c r="AE26" s="157"/>
      <c r="AF26" s="141"/>
      <c r="AG26" s="141"/>
      <c r="AH26" s="151"/>
      <c r="AI26" s="136"/>
      <c r="AJ26" s="140"/>
      <c r="AK26" s="135"/>
      <c r="AL26" s="141"/>
      <c r="AM26" s="164"/>
      <c r="AN26" s="164"/>
      <c r="AO26" s="164"/>
      <c r="AP26" s="548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</row>
    <row r="27" spans="2:60" ht="15.75" customHeight="1">
      <c r="B27" s="459"/>
      <c r="C27" s="457"/>
      <c r="D27"/>
      <c r="E27"/>
      <c r="F27"/>
      <c r="G27"/>
      <c r="H27" s="459"/>
      <c r="I27" s="88"/>
      <c r="J27" s="201"/>
      <c r="K27" s="54"/>
      <c r="L27" s="54"/>
      <c r="M27" s="54"/>
      <c r="N27" s="41"/>
      <c r="O27" s="7"/>
      <c r="P27" s="202"/>
      <c r="Q27" s="135"/>
      <c r="R27" s="153"/>
      <c r="S27" s="204"/>
      <c r="T27" s="136"/>
      <c r="U27" s="135"/>
      <c r="V27" s="141"/>
      <c r="W27" s="141"/>
      <c r="X27" s="141"/>
      <c r="Y27" s="151"/>
      <c r="Z27" s="135"/>
      <c r="AA27" s="133"/>
      <c r="AB27" s="152"/>
      <c r="AC27" s="152"/>
      <c r="AD27" s="152"/>
      <c r="AE27" s="241"/>
      <c r="AF27" s="152"/>
      <c r="AG27" s="152"/>
      <c r="AH27" s="152"/>
      <c r="AI27" s="152"/>
      <c r="AJ27" s="152"/>
      <c r="AK27" s="152"/>
      <c r="AL27" s="152"/>
      <c r="AM27" s="152"/>
      <c r="AN27" s="135"/>
      <c r="AO27" s="135"/>
      <c r="AP27" s="548"/>
      <c r="AQ27" s="279"/>
      <c r="AR27" s="279"/>
      <c r="AS27" s="133"/>
      <c r="AT27" s="136"/>
      <c r="AU27" s="136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45"/>
    </row>
    <row r="28" spans="2:60" ht="17.25" customHeight="1">
      <c r="C28" s="134" t="s">
        <v>229</v>
      </c>
      <c r="E28"/>
      <c r="H28"/>
      <c r="K28" s="54"/>
      <c r="L28" s="12" t="s">
        <v>297</v>
      </c>
      <c r="N28" s="42"/>
      <c r="O28" s="7"/>
      <c r="P28" s="202"/>
      <c r="Q28" s="135"/>
      <c r="R28" s="154"/>
      <c r="S28" s="151"/>
      <c r="T28" s="136"/>
      <c r="U28" s="135"/>
      <c r="V28" s="141"/>
      <c r="W28" s="141"/>
      <c r="X28" s="141"/>
      <c r="Y28" s="151"/>
      <c r="Z28" s="136"/>
      <c r="AA28" s="133"/>
      <c r="AB28" s="152"/>
      <c r="AC28" s="152"/>
      <c r="AD28" s="741"/>
      <c r="AE28" s="241"/>
      <c r="AF28" s="152"/>
      <c r="AG28" s="240"/>
      <c r="AH28" s="240"/>
      <c r="AI28" s="240"/>
      <c r="AJ28" s="240"/>
      <c r="AK28" s="240"/>
      <c r="AL28" s="240"/>
      <c r="AM28" s="240"/>
      <c r="AN28" s="135"/>
      <c r="AO28" s="135"/>
      <c r="AP28" s="548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</row>
    <row r="29" spans="2:60" ht="13.5" customHeight="1">
      <c r="C29" s="88"/>
      <c r="D29" s="202"/>
      <c r="E29"/>
      <c r="F29"/>
      <c r="G29"/>
      <c r="H29"/>
      <c r="I29"/>
      <c r="J29"/>
      <c r="K29" s="54"/>
      <c r="L29" s="210"/>
      <c r="M29" s="54"/>
      <c r="N29" s="48"/>
      <c r="O29" s="11"/>
      <c r="P29" s="86"/>
      <c r="Q29" s="135"/>
      <c r="R29" s="154"/>
      <c r="S29" s="151"/>
      <c r="T29" s="136"/>
      <c r="U29" s="135"/>
      <c r="V29" s="141"/>
      <c r="W29" s="141"/>
      <c r="X29" s="141"/>
      <c r="Y29" s="151"/>
      <c r="Z29" s="136"/>
      <c r="AA29" s="133"/>
      <c r="AB29" s="152"/>
      <c r="AC29" s="152"/>
      <c r="AD29" s="152"/>
      <c r="AE29" s="241"/>
      <c r="AF29" s="152"/>
      <c r="AG29" s="152"/>
      <c r="AH29" s="152"/>
      <c r="AI29" s="741"/>
      <c r="AJ29" s="152"/>
      <c r="AK29" s="496"/>
      <c r="AL29" s="152"/>
      <c r="AM29" s="152"/>
      <c r="AN29" s="135"/>
      <c r="AO29" s="135"/>
      <c r="AP29" s="548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</row>
    <row r="30" spans="2:60" ht="15.75" customHeight="1">
      <c r="C30" s="86"/>
      <c r="D30"/>
      <c r="E30"/>
      <c r="F30"/>
      <c r="G30"/>
      <c r="H30"/>
      <c r="I30"/>
      <c r="J30" s="202"/>
      <c r="K30" s="50"/>
      <c r="L30" s="7"/>
      <c r="M30" s="14"/>
      <c r="N30" s="41"/>
      <c r="O30" s="7"/>
      <c r="P30" s="202"/>
      <c r="Q30" s="775"/>
      <c r="R30" s="154"/>
      <c r="S30" s="141"/>
      <c r="T30" s="238"/>
      <c r="U30" s="141"/>
      <c r="V30" s="133"/>
      <c r="W30" s="133"/>
      <c r="X30" s="133"/>
      <c r="Y30" s="151"/>
      <c r="Z30" s="136"/>
      <c r="AA30" s="133"/>
      <c r="AB30" s="152"/>
      <c r="AC30" s="152"/>
      <c r="AD30" s="152"/>
      <c r="AE30" s="241"/>
      <c r="AF30" s="792"/>
      <c r="AG30" s="152"/>
      <c r="AH30" s="152"/>
      <c r="AI30" s="741"/>
      <c r="AJ30" s="307"/>
      <c r="AK30" s="496"/>
      <c r="AL30" s="152"/>
      <c r="AM30" s="152"/>
      <c r="AN30" s="135"/>
      <c r="AO30" s="135"/>
      <c r="AP30" s="133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</row>
    <row r="31" spans="2:60" ht="15" customHeight="1">
      <c r="C31" s="462" t="s">
        <v>511</v>
      </c>
      <c r="D31"/>
      <c r="E31"/>
      <c r="F31" s="28"/>
      <c r="G31" s="461"/>
      <c r="H31"/>
      <c r="I31" s="28"/>
      <c r="J31" s="28"/>
      <c r="K31" s="11"/>
      <c r="L31" s="53"/>
      <c r="M31" s="11"/>
      <c r="N31" s="702"/>
      <c r="O31" s="7"/>
      <c r="P31" s="202"/>
      <c r="Q31" s="775"/>
      <c r="R31" s="151"/>
      <c r="S31" s="151"/>
      <c r="T31" s="136"/>
      <c r="U31" s="131"/>
      <c r="V31" s="141"/>
      <c r="W31" s="141"/>
      <c r="X31" s="141"/>
      <c r="Y31" s="204"/>
      <c r="Z31" s="136"/>
      <c r="AA31" s="133"/>
      <c r="AB31" s="152"/>
      <c r="AC31" s="496"/>
      <c r="AD31" s="152"/>
      <c r="AE31" s="241"/>
      <c r="AF31" s="152"/>
      <c r="AG31" s="152"/>
      <c r="AH31" s="152"/>
      <c r="AI31" s="741"/>
      <c r="AJ31" s="307"/>
      <c r="AK31" s="152"/>
      <c r="AL31" s="307"/>
      <c r="AM31" s="152"/>
      <c r="AN31" s="135"/>
      <c r="AO31" s="135"/>
      <c r="AP31" s="793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</row>
    <row r="32" spans="2:60" ht="13.5" customHeight="1">
      <c r="C32" s="1"/>
      <c r="E32"/>
      <c r="G32"/>
      <c r="H32"/>
      <c r="I32"/>
      <c r="J32"/>
      <c r="K32" s="11"/>
      <c r="L32" s="11"/>
      <c r="M32" s="11"/>
      <c r="N32" s="702"/>
      <c r="O32" s="7"/>
      <c r="P32" s="202"/>
      <c r="Q32" s="135"/>
      <c r="R32" s="151"/>
      <c r="S32" s="237"/>
      <c r="T32" s="303"/>
      <c r="U32" s="131"/>
      <c r="V32" s="141"/>
      <c r="W32" s="141"/>
      <c r="X32" s="141"/>
      <c r="Y32" s="141"/>
      <c r="Z32" s="141"/>
      <c r="AA32" s="141"/>
      <c r="AB32" s="141"/>
      <c r="AC32" s="141"/>
      <c r="AD32" s="141"/>
      <c r="AE32" s="135"/>
      <c r="AF32" s="141"/>
      <c r="AG32" s="141"/>
      <c r="AH32" s="141"/>
      <c r="AI32" s="141"/>
      <c r="AJ32" s="135"/>
      <c r="AK32" s="135"/>
      <c r="AL32" s="135"/>
      <c r="AM32" s="135"/>
      <c r="AN32" s="135"/>
      <c r="AO32" s="135"/>
      <c r="AP32" s="793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</row>
    <row r="33" spans="2:59" ht="14.25" customHeight="1">
      <c r="D33"/>
      <c r="E33"/>
      <c r="F33"/>
      <c r="G33"/>
      <c r="H33"/>
      <c r="I33"/>
      <c r="J33"/>
      <c r="K33" s="7"/>
      <c r="L33" s="11"/>
      <c r="M33" s="11"/>
      <c r="N33" s="55"/>
      <c r="O33" s="7"/>
      <c r="P33" s="202"/>
      <c r="Q33" s="135"/>
      <c r="R33" s="141"/>
      <c r="S33" s="204"/>
      <c r="T33" s="136"/>
      <c r="U33" s="133"/>
      <c r="V33" s="141"/>
      <c r="W33" s="141"/>
      <c r="X33" s="141"/>
      <c r="Y33" s="141"/>
      <c r="Z33" s="141"/>
      <c r="AA33" s="141"/>
      <c r="AB33" s="141"/>
      <c r="AC33" s="141"/>
      <c r="AD33" s="141"/>
      <c r="AE33" s="135"/>
      <c r="AF33" s="141"/>
      <c r="AG33" s="141"/>
      <c r="AH33" s="141"/>
      <c r="AI33" s="141"/>
      <c r="AJ33" s="135"/>
      <c r="AK33" s="135"/>
      <c r="AL33" s="135"/>
      <c r="AM33" s="135"/>
      <c r="AN33" s="135"/>
      <c r="AO33" s="135"/>
      <c r="AP33" s="548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</row>
    <row r="34" spans="2:59" ht="12.75" customHeight="1">
      <c r="B34" s="465"/>
      <c r="C34" s="466"/>
      <c r="D34" s="467"/>
      <c r="E34" s="468"/>
      <c r="F34" s="51"/>
      <c r="G34" s="51"/>
      <c r="H34" s="51"/>
      <c r="I34" s="51"/>
      <c r="J34" s="51"/>
      <c r="K34" s="52"/>
      <c r="L34" s="703"/>
      <c r="M34" s="703"/>
      <c r="N34" s="64"/>
      <c r="O34" s="7"/>
      <c r="P34" s="202"/>
      <c r="Q34" s="135"/>
      <c r="R34" s="156"/>
      <c r="S34" s="141"/>
      <c r="T34" s="150"/>
      <c r="U34" s="141"/>
      <c r="V34" s="141"/>
      <c r="W34" s="141"/>
      <c r="X34" s="141"/>
      <c r="Y34" s="141"/>
      <c r="Z34" s="141"/>
      <c r="AA34" s="135"/>
      <c r="AB34" s="771"/>
      <c r="AC34" s="136"/>
      <c r="AD34" s="135"/>
      <c r="AE34" s="775"/>
      <c r="AF34" s="141"/>
      <c r="AG34" s="141"/>
      <c r="AH34" s="141"/>
      <c r="AI34" s="141"/>
      <c r="AJ34" s="135"/>
      <c r="AK34" s="135"/>
      <c r="AL34" s="135"/>
      <c r="AM34" s="135"/>
      <c r="AN34" s="424"/>
      <c r="AO34" s="135"/>
      <c r="AP34" s="548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</row>
    <row r="35" spans="2:59" ht="16.5" customHeight="1">
      <c r="B35" s="469"/>
      <c r="C35" s="469"/>
      <c r="D35" s="469"/>
      <c r="E35" s="470"/>
      <c r="F35" s="469"/>
      <c r="G35" s="469"/>
      <c r="H35" s="469"/>
      <c r="I35" s="469"/>
      <c r="J35" s="469"/>
      <c r="K35" s="58"/>
      <c r="L35" s="58"/>
      <c r="M35" s="58"/>
      <c r="N35" s="55"/>
      <c r="O35" s="7"/>
      <c r="P35" s="202"/>
      <c r="Q35" s="135"/>
      <c r="R35" s="141"/>
      <c r="S35" s="141"/>
      <c r="T35" s="141"/>
      <c r="U35" s="141"/>
      <c r="V35" s="141"/>
      <c r="W35" s="252"/>
      <c r="X35" s="745"/>
      <c r="Y35" s="141"/>
      <c r="Z35" s="252"/>
      <c r="AA35" s="252"/>
      <c r="AB35" s="141"/>
      <c r="AC35" s="746"/>
      <c r="AD35" s="141"/>
      <c r="AE35" s="141"/>
      <c r="AF35" s="133"/>
      <c r="AG35" s="141"/>
      <c r="AH35" s="141"/>
      <c r="AI35" s="141"/>
      <c r="AJ35" s="141"/>
      <c r="AK35" s="141"/>
      <c r="AL35" s="141"/>
      <c r="AM35" s="135"/>
      <c r="AN35" s="135"/>
      <c r="AO35" s="135"/>
      <c r="AP35" s="548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</row>
    <row r="36" spans="2:59" ht="15" customHeight="1">
      <c r="B36" s="460"/>
      <c r="C36" s="460"/>
      <c r="D36" s="463"/>
      <c r="E36" s="471"/>
      <c r="F36" s="460"/>
      <c r="G36" s="452"/>
      <c r="H36" s="452"/>
      <c r="I36" s="452"/>
      <c r="J36" s="452"/>
      <c r="K36" s="211"/>
      <c r="L36" s="211"/>
      <c r="M36" s="211"/>
      <c r="N36" s="55"/>
      <c r="O36" s="7"/>
      <c r="P36" s="202"/>
      <c r="Q36" s="135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56"/>
      <c r="AI36" s="141"/>
      <c r="AJ36" s="150"/>
      <c r="AK36" s="141"/>
      <c r="AL36" s="141"/>
      <c r="AM36" s="135"/>
      <c r="AN36" s="135"/>
      <c r="AO36" s="135"/>
      <c r="AP36" s="548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</row>
    <row r="37" spans="2:59" ht="16.5" customHeight="1">
      <c r="B37" s="472"/>
      <c r="C37" s="472"/>
      <c r="D37" s="472"/>
      <c r="E37" s="473"/>
      <c r="F37" s="472"/>
      <c r="G37" s="472"/>
      <c r="H37" s="474"/>
      <c r="I37" s="472"/>
      <c r="J37" s="474"/>
      <c r="K37" s="705"/>
      <c r="L37" s="704"/>
      <c r="M37" s="704"/>
      <c r="N37" s="48"/>
      <c r="O37" s="11"/>
      <c r="P37"/>
      <c r="Q37" s="135"/>
      <c r="R37" s="141"/>
      <c r="S37" s="141"/>
      <c r="T37" s="141"/>
      <c r="U37" s="141"/>
      <c r="V37" s="252"/>
      <c r="W37" s="252"/>
      <c r="X37" s="141"/>
      <c r="Y37" s="252"/>
      <c r="Z37" s="252"/>
      <c r="AA37" s="141"/>
      <c r="AB37" s="136"/>
      <c r="AC37" s="141"/>
      <c r="AD37" s="141"/>
      <c r="AE37" s="141"/>
      <c r="AF37" s="141"/>
      <c r="AG37" s="141"/>
      <c r="AH37" s="141"/>
      <c r="AI37" s="238"/>
      <c r="AJ37" s="141"/>
      <c r="AK37" s="141"/>
      <c r="AL37" s="141"/>
      <c r="AM37" s="135"/>
      <c r="AN37" s="135"/>
      <c r="AO37" s="135"/>
      <c r="AP37" s="548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</row>
    <row r="38" spans="2:59" ht="13.5" customHeight="1">
      <c r="D38"/>
      <c r="E38"/>
      <c r="F38"/>
      <c r="G38"/>
      <c r="H38"/>
      <c r="I38"/>
      <c r="J38"/>
      <c r="K38" s="11"/>
      <c r="L38" s="11"/>
      <c r="M38" s="11"/>
      <c r="N38" s="122"/>
      <c r="O38" s="7"/>
      <c r="P38" s="475"/>
      <c r="Q38" s="135"/>
      <c r="R38" s="141"/>
      <c r="S38" s="750"/>
      <c r="T38" s="751"/>
      <c r="U38" s="752"/>
      <c r="V38" s="753"/>
      <c r="W38" s="754"/>
      <c r="X38" s="754"/>
      <c r="Y38" s="754"/>
      <c r="Z38" s="754"/>
      <c r="AA38" s="754"/>
      <c r="AB38" s="754"/>
      <c r="AC38" s="750"/>
      <c r="AD38" s="750"/>
      <c r="AE38" s="755"/>
      <c r="AF38" s="141"/>
      <c r="AG38" s="141"/>
      <c r="AH38" s="151"/>
      <c r="AI38" s="136"/>
      <c r="AJ38" s="135"/>
      <c r="AK38" s="141"/>
      <c r="AL38" s="141"/>
      <c r="AM38" s="770"/>
      <c r="AN38" s="770"/>
      <c r="AO38" s="770"/>
      <c r="AP38" s="548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</row>
    <row r="39" spans="2:59" ht="17.25" customHeight="1">
      <c r="D39"/>
      <c r="E39"/>
      <c r="F39"/>
      <c r="G39"/>
      <c r="H39"/>
      <c r="I39"/>
      <c r="J39"/>
      <c r="K39" s="53"/>
      <c r="L39" s="11"/>
      <c r="M39" s="53"/>
      <c r="N39" s="39"/>
      <c r="O39" s="7"/>
      <c r="P39" s="202"/>
      <c r="Q39" s="141"/>
      <c r="R39" s="141"/>
      <c r="S39" s="284"/>
      <c r="T39" s="284"/>
      <c r="U39" s="284"/>
      <c r="V39" s="756"/>
      <c r="W39" s="284"/>
      <c r="X39" s="284"/>
      <c r="Y39" s="284"/>
      <c r="Z39" s="284"/>
      <c r="AA39" s="284"/>
      <c r="AB39" s="284"/>
      <c r="AC39" s="284"/>
      <c r="AD39" s="284"/>
      <c r="AE39" s="284"/>
      <c r="AF39" s="135"/>
      <c r="AG39" s="141"/>
      <c r="AH39" s="308"/>
      <c r="AI39" s="136"/>
      <c r="AJ39" s="135"/>
      <c r="AK39" s="141"/>
      <c r="AL39" s="141"/>
      <c r="AM39" s="164"/>
      <c r="AN39" s="164"/>
      <c r="AO39" s="164"/>
      <c r="AP39" s="548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</row>
    <row r="40" spans="2:59" ht="13.5" customHeight="1">
      <c r="D40"/>
      <c r="E40" s="203"/>
      <c r="F40"/>
      <c r="G40"/>
      <c r="H40"/>
      <c r="I40"/>
      <c r="J40"/>
      <c r="K40" s="11"/>
      <c r="L40" s="11"/>
      <c r="M40" s="53"/>
      <c r="N40" s="41"/>
      <c r="O40" s="7"/>
      <c r="P40" s="202"/>
      <c r="Q40" s="141"/>
      <c r="R40" s="141"/>
      <c r="S40" s="152"/>
      <c r="T40" s="496"/>
      <c r="U40" s="152"/>
      <c r="V40" s="241"/>
      <c r="W40" s="152"/>
      <c r="X40" s="152"/>
      <c r="Y40" s="152"/>
      <c r="Z40" s="152"/>
      <c r="AA40" s="152"/>
      <c r="AB40" s="152"/>
      <c r="AC40" s="307"/>
      <c r="AD40" s="152"/>
      <c r="AE40" s="538"/>
      <c r="AF40" s="141"/>
      <c r="AG40" s="141"/>
      <c r="AH40" s="154"/>
      <c r="AI40" s="136"/>
      <c r="AJ40" s="149"/>
      <c r="AK40" s="141"/>
      <c r="AL40" s="141"/>
      <c r="AM40" s="423"/>
      <c r="AN40" s="136"/>
      <c r="AO40" s="136"/>
      <c r="AP40" s="133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</row>
    <row r="41" spans="2:59" ht="15" customHeight="1">
      <c r="B41" s="464"/>
      <c r="D41"/>
      <c r="E41"/>
      <c r="F41"/>
      <c r="G41"/>
      <c r="H41"/>
      <c r="I41"/>
      <c r="J41"/>
      <c r="K41" s="11"/>
      <c r="L41" s="11"/>
      <c r="M41" s="11"/>
      <c r="N41" s="41"/>
      <c r="O41" s="7"/>
      <c r="P41" s="202"/>
      <c r="Q41" s="141"/>
      <c r="R41" s="141"/>
      <c r="S41" s="757"/>
      <c r="T41" s="757"/>
      <c r="U41" s="757"/>
      <c r="V41" s="758"/>
      <c r="W41" s="757"/>
      <c r="X41" s="757"/>
      <c r="Y41" s="759"/>
      <c r="Z41" s="757"/>
      <c r="AA41" s="759"/>
      <c r="AB41" s="759"/>
      <c r="AC41" s="757"/>
      <c r="AD41" s="757"/>
      <c r="AE41" s="757"/>
      <c r="AF41" s="141"/>
      <c r="AG41" s="141"/>
      <c r="AH41" s="151"/>
      <c r="AI41" s="136"/>
      <c r="AJ41" s="135"/>
      <c r="AK41" s="141"/>
      <c r="AL41" s="141"/>
      <c r="AM41" s="164"/>
      <c r="AN41" s="164"/>
      <c r="AO41" s="164"/>
      <c r="AP41" s="548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</row>
    <row r="42" spans="2:59" ht="12" customHeight="1">
      <c r="D42" s="475"/>
      <c r="E42"/>
      <c r="F42"/>
      <c r="G42"/>
      <c r="H42"/>
      <c r="I42"/>
      <c r="J42"/>
      <c r="K42" s="11"/>
      <c r="L42" s="11"/>
      <c r="M42" s="11"/>
      <c r="N42" s="41"/>
      <c r="O42" s="7"/>
      <c r="P42" s="457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54"/>
      <c r="AI42" s="136"/>
      <c r="AJ42" s="135"/>
      <c r="AK42" s="141"/>
      <c r="AL42" s="141"/>
      <c r="AM42" s="164"/>
      <c r="AN42" s="164"/>
      <c r="AO42" s="164"/>
      <c r="AP42" s="548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</row>
    <row r="43" spans="2:59" ht="12" customHeight="1">
      <c r="B43" s="476"/>
      <c r="C43" s="88"/>
      <c r="D43" s="202"/>
      <c r="E43"/>
      <c r="F43"/>
      <c r="G43" s="202"/>
      <c r="H43" s="202"/>
      <c r="I43" s="202"/>
      <c r="J43" s="202"/>
      <c r="K43" s="14"/>
      <c r="L43" s="14"/>
      <c r="M43" s="14"/>
      <c r="N43" s="41"/>
      <c r="O43" s="7"/>
      <c r="P43" s="202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746"/>
      <c r="AC43" s="141"/>
      <c r="AD43" s="746"/>
      <c r="AE43" s="141"/>
      <c r="AF43" s="141"/>
      <c r="AG43" s="141"/>
      <c r="AH43" s="154"/>
      <c r="AI43" s="136"/>
      <c r="AJ43" s="135"/>
      <c r="AK43" s="141"/>
      <c r="AL43" s="141"/>
      <c r="AM43" s="136"/>
      <c r="AN43" s="164"/>
      <c r="AO43" s="164"/>
      <c r="AP43" s="548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</row>
    <row r="44" spans="2:59" ht="15" customHeight="1">
      <c r="B44" s="450"/>
      <c r="C44" s="88"/>
      <c r="D44" s="202"/>
      <c r="E44"/>
      <c r="F44"/>
      <c r="G44" s="202"/>
      <c r="H44" s="202"/>
      <c r="I44" s="202"/>
      <c r="J44" s="202"/>
      <c r="K44" s="11"/>
      <c r="L44" s="11"/>
      <c r="M44" s="11"/>
      <c r="N44" s="42"/>
      <c r="O44" s="7"/>
      <c r="P44" s="202"/>
      <c r="Q44" s="141"/>
      <c r="R44" s="141"/>
      <c r="S44" s="141"/>
      <c r="T44" s="141"/>
      <c r="U44" s="141"/>
      <c r="V44" s="760"/>
      <c r="W44" s="141"/>
      <c r="X44" s="141"/>
      <c r="Y44" s="141"/>
      <c r="Z44" s="141"/>
      <c r="AA44" s="141"/>
      <c r="AB44" s="141"/>
      <c r="AC44" s="141"/>
      <c r="AD44" s="746"/>
      <c r="AE44" s="141"/>
      <c r="AF44" s="141"/>
      <c r="AG44" s="141"/>
      <c r="AH44" s="141"/>
      <c r="AI44" s="150"/>
      <c r="AJ44" s="141"/>
      <c r="AK44" s="141"/>
      <c r="AL44" s="141"/>
      <c r="AM44" s="164"/>
      <c r="AN44" s="212"/>
      <c r="AO44" s="164"/>
      <c r="AP44" s="548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</row>
    <row r="45" spans="2:59" ht="16.5" customHeight="1">
      <c r="B45" s="450"/>
      <c r="K45" s="14"/>
      <c r="L45" s="14"/>
      <c r="M45" s="11"/>
      <c r="N45" s="11"/>
      <c r="O45" s="11"/>
      <c r="P45" s="86"/>
      <c r="Q45" s="141"/>
      <c r="R45" s="151"/>
      <c r="S45" s="156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50"/>
      <c r="AJ45" s="141"/>
      <c r="AK45" s="141"/>
      <c r="AL45" s="141"/>
      <c r="AM45" s="164"/>
      <c r="AN45" s="164"/>
      <c r="AO45" s="164"/>
      <c r="AP45" s="548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</row>
    <row r="46" spans="2:59" ht="16.5" customHeight="1">
      <c r="K46" s="5"/>
      <c r="L46" s="5"/>
      <c r="M46" s="5"/>
      <c r="N46" s="5"/>
      <c r="O46" s="5"/>
      <c r="Q46" s="141"/>
      <c r="R46" s="156"/>
      <c r="S46" s="151"/>
      <c r="T46" s="136"/>
      <c r="U46" s="135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64"/>
      <c r="AN46" s="164"/>
      <c r="AO46" s="164"/>
      <c r="AP46" s="548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</row>
    <row r="47" spans="2:59" ht="15.75" customHeight="1">
      <c r="K47" s="5"/>
      <c r="L47" s="5"/>
      <c r="M47" s="5"/>
      <c r="N47" s="5"/>
      <c r="O47" s="5"/>
      <c r="Q47" s="141"/>
      <c r="R47" s="156"/>
      <c r="S47" s="151"/>
      <c r="T47" s="136"/>
      <c r="U47" s="135"/>
      <c r="V47" s="141"/>
      <c r="W47" s="141"/>
      <c r="X47" s="135"/>
      <c r="Y47" s="135"/>
      <c r="Z47" s="135"/>
      <c r="AA47" s="135"/>
      <c r="AB47" s="135"/>
      <c r="AC47" s="135"/>
      <c r="AD47" s="135"/>
      <c r="AE47" s="135"/>
      <c r="AF47" s="141"/>
      <c r="AG47" s="141"/>
      <c r="AH47" s="153"/>
      <c r="AI47" s="136"/>
      <c r="AJ47" s="135"/>
      <c r="AK47" s="141"/>
      <c r="AL47" s="141"/>
      <c r="AM47" s="164"/>
      <c r="AN47" s="136"/>
      <c r="AO47" s="136"/>
      <c r="AP47" s="135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</row>
    <row r="48" spans="2:59" ht="12.75" customHeight="1">
      <c r="B48" s="11"/>
      <c r="C48" s="11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Q48" s="141"/>
      <c r="R48" s="155"/>
      <c r="S48" s="154"/>
      <c r="T48" s="136"/>
      <c r="U48" s="292"/>
      <c r="V48" s="141"/>
      <c r="W48" s="141"/>
      <c r="X48" s="135"/>
      <c r="Y48" s="135"/>
      <c r="Z48" s="135"/>
      <c r="AA48" s="135"/>
      <c r="AB48" s="141"/>
      <c r="AC48" s="141"/>
      <c r="AD48" s="141"/>
      <c r="AE48" s="141"/>
      <c r="AF48" s="141"/>
      <c r="AG48" s="141"/>
      <c r="AH48" s="151"/>
      <c r="AI48" s="136"/>
      <c r="AJ48" s="135"/>
      <c r="AK48" s="141"/>
      <c r="AL48" s="141"/>
      <c r="AM48" s="164"/>
      <c r="AN48" s="136"/>
      <c r="AO48" s="136"/>
      <c r="AP48" s="140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</row>
    <row r="49" spans="1:59" ht="15" customHeight="1">
      <c r="Q49" s="141"/>
      <c r="R49" s="151"/>
      <c r="S49" s="151"/>
      <c r="T49" s="136"/>
      <c r="U49" s="135"/>
      <c r="V49" s="141"/>
      <c r="W49" s="141"/>
      <c r="X49" s="135"/>
      <c r="Y49" s="135"/>
      <c r="Z49" s="135"/>
      <c r="AA49" s="135"/>
      <c r="AB49" s="135"/>
      <c r="AC49" s="135"/>
      <c r="AD49" s="135"/>
      <c r="AE49" s="135"/>
      <c r="AF49" s="141"/>
      <c r="AG49" s="141"/>
      <c r="AH49" s="141"/>
      <c r="AI49" s="150"/>
      <c r="AJ49" s="141"/>
      <c r="AK49" s="141"/>
      <c r="AL49" s="141"/>
      <c r="AM49" s="141"/>
      <c r="AN49" s="164"/>
      <c r="AO49" s="164"/>
      <c r="AP49" s="548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</row>
    <row r="50" spans="1:59" ht="16.5" customHeight="1">
      <c r="C50" s="1" t="s">
        <v>231</v>
      </c>
      <c r="D50"/>
      <c r="E50"/>
      <c r="F50"/>
      <c r="G50" t="s">
        <v>137</v>
      </c>
      <c r="H50"/>
      <c r="I50"/>
      <c r="Q50" s="141"/>
      <c r="R50" s="151"/>
      <c r="S50" s="154"/>
      <c r="T50" s="136"/>
      <c r="U50" s="135"/>
      <c r="V50" s="141"/>
      <c r="W50" s="141"/>
      <c r="X50" s="141"/>
      <c r="Y50" s="135"/>
      <c r="Z50" s="135"/>
      <c r="AA50" s="135"/>
      <c r="AB50" s="135"/>
      <c r="AC50" s="135"/>
      <c r="AD50" s="135"/>
      <c r="AE50" s="135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</row>
    <row r="51" spans="1:59" ht="15" customHeight="1">
      <c r="Q51" s="141"/>
      <c r="R51" s="151"/>
      <c r="S51" s="154"/>
      <c r="T51" s="136"/>
      <c r="U51" s="135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</row>
    <row r="52" spans="1:59" ht="15.75" customHeight="1">
      <c r="E52" t="s">
        <v>232</v>
      </c>
      <c r="Q52" s="141"/>
      <c r="R52" s="151"/>
      <c r="S52" s="141"/>
      <c r="T52" s="150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</row>
    <row r="53" spans="1:59" ht="14.25" customHeight="1">
      <c r="Q53" s="141"/>
      <c r="R53" s="158"/>
      <c r="S53" s="141"/>
      <c r="T53" s="150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</row>
    <row r="54" spans="1:59" ht="15" customHeight="1">
      <c r="Q54" s="141"/>
      <c r="R54" s="151"/>
      <c r="S54" s="141"/>
      <c r="T54" s="238"/>
      <c r="U54" s="141"/>
      <c r="V54" s="152"/>
      <c r="W54" s="152"/>
      <c r="X54" s="152"/>
      <c r="Y54" s="241"/>
      <c r="Z54" s="152"/>
      <c r="AA54" s="152"/>
      <c r="AB54" s="152"/>
      <c r="AC54" s="152"/>
      <c r="AD54" s="152"/>
      <c r="AE54" s="152"/>
      <c r="AF54" s="152"/>
      <c r="AG54" s="152"/>
      <c r="AH54" s="240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</row>
    <row r="55" spans="1:59" ht="18" customHeight="1">
      <c r="D55" s="5"/>
      <c r="E55" s="5"/>
      <c r="F55" s="5"/>
      <c r="G55" s="5"/>
      <c r="Q55" s="141"/>
      <c r="R55" s="141"/>
      <c r="S55" s="237"/>
      <c r="T55" s="140"/>
      <c r="U55" s="140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</row>
    <row r="56" spans="1:59" ht="15" customHeight="1">
      <c r="D56" s="5"/>
      <c r="E56" s="211"/>
      <c r="F56" s="211"/>
      <c r="G56" s="211"/>
      <c r="Q56" s="141"/>
      <c r="R56" s="151"/>
      <c r="S56" s="141"/>
      <c r="T56" s="140"/>
      <c r="U56" s="141"/>
      <c r="V56" s="775"/>
      <c r="W56" s="135"/>
      <c r="X56" s="135"/>
      <c r="Y56" s="135"/>
      <c r="Z56" s="135"/>
      <c r="AA56" s="135"/>
      <c r="AB56" s="135"/>
      <c r="AC56" s="135"/>
      <c r="AD56" s="135"/>
      <c r="AE56" s="279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</row>
    <row r="57" spans="1:59" ht="12.75" customHeight="1">
      <c r="Q57" s="141"/>
      <c r="R57" s="151"/>
      <c r="S57" s="151"/>
      <c r="T57" s="136"/>
      <c r="U57" s="140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</row>
    <row r="58" spans="1:59" ht="12.75" customHeight="1">
      <c r="D58" s="12" t="s">
        <v>265</v>
      </c>
      <c r="K58"/>
      <c r="L58"/>
      <c r="M58"/>
      <c r="N58"/>
      <c r="O58"/>
      <c r="P58"/>
      <c r="Q58" s="141"/>
      <c r="R58" s="141"/>
      <c r="S58" s="204"/>
      <c r="T58" s="136"/>
      <c r="U58" s="135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</row>
    <row r="59" spans="1:59" ht="15.75" customHeight="1">
      <c r="C59" s="1399" t="s">
        <v>483</v>
      </c>
      <c r="D59"/>
      <c r="E59" s="450"/>
      <c r="R59" s="141"/>
      <c r="S59" s="141"/>
      <c r="T59" s="150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</row>
    <row r="60" spans="1:59" ht="14.25" customHeight="1">
      <c r="C60" s="13" t="s">
        <v>484</v>
      </c>
      <c r="D60" s="202"/>
      <c r="E60" s="2"/>
      <c r="F60"/>
      <c r="I60"/>
      <c r="J60"/>
      <c r="K60" s="26"/>
      <c r="L60" s="26"/>
      <c r="M60"/>
      <c r="N60"/>
      <c r="O60"/>
      <c r="P60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</row>
    <row r="61" spans="1:59" ht="15" customHeight="1">
      <c r="E61" s="1399" t="s">
        <v>486</v>
      </c>
      <c r="F61"/>
      <c r="G61" s="25"/>
      <c r="H61" s="25"/>
      <c r="I61" s="26"/>
      <c r="J61" s="26"/>
      <c r="L61"/>
      <c r="M61" s="708"/>
      <c r="N61" s="1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214"/>
      <c r="AO61" s="214"/>
      <c r="AP61" s="284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</row>
    <row r="62" spans="1:59" ht="18" customHeight="1">
      <c r="A62" s="69"/>
      <c r="C62" s="1" t="s">
        <v>334</v>
      </c>
      <c r="N62" s="5"/>
      <c r="R62" s="141"/>
      <c r="S62" s="141"/>
      <c r="T62" s="141"/>
      <c r="U62" s="141"/>
      <c r="V62" s="141"/>
      <c r="W62" s="252"/>
      <c r="X62" s="745"/>
      <c r="Y62" s="141"/>
      <c r="Z62" s="252"/>
      <c r="AA62" s="252"/>
      <c r="AB62" s="141"/>
      <c r="AC62" s="746"/>
      <c r="AD62" s="141"/>
      <c r="AE62" s="141"/>
      <c r="AF62" s="141"/>
      <c r="AG62" s="141"/>
      <c r="AH62" s="141"/>
      <c r="AI62" s="141"/>
      <c r="AJ62" s="141"/>
      <c r="AK62" s="141"/>
      <c r="AL62" s="141"/>
      <c r="AM62" s="212"/>
      <c r="AN62" s="164"/>
      <c r="AO62" s="548"/>
      <c r="AP62" s="548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</row>
    <row r="63" spans="1:59" ht="12" customHeight="1">
      <c r="N63" s="5"/>
      <c r="R63" s="213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5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64"/>
      <c r="BB63" s="164"/>
      <c r="BC63" s="548"/>
      <c r="BD63" s="548"/>
      <c r="BE63" s="141"/>
      <c r="BF63" s="141"/>
      <c r="BG63" s="141"/>
    </row>
    <row r="64" spans="1:59" ht="15" customHeight="1">
      <c r="C64" s="25" t="s">
        <v>260</v>
      </c>
      <c r="N64" s="5"/>
      <c r="Q64" s="155"/>
      <c r="R64" s="548"/>
      <c r="S64" s="164"/>
      <c r="T64" s="164"/>
      <c r="U64" s="164"/>
      <c r="V64" s="279"/>
      <c r="W64" s="279"/>
      <c r="X64" s="749"/>
      <c r="Y64" s="164"/>
      <c r="Z64" s="164"/>
      <c r="AA64" s="279"/>
      <c r="AB64" s="164"/>
      <c r="AC64" s="164"/>
      <c r="AD64" s="164"/>
      <c r="AE64" s="164"/>
      <c r="AF64" s="151"/>
      <c r="AG64" s="141"/>
      <c r="AH64" s="141"/>
      <c r="AI64" s="141"/>
      <c r="AJ64" s="252"/>
      <c r="AK64" s="252"/>
      <c r="AL64" s="141"/>
      <c r="AM64" s="252"/>
      <c r="AN64" s="252"/>
      <c r="AO64" s="141"/>
      <c r="AP64" s="136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6"/>
      <c r="BB64" s="164"/>
      <c r="BC64" s="548"/>
      <c r="BD64" s="141"/>
      <c r="BE64" s="141"/>
      <c r="BF64" s="141"/>
      <c r="BG64" s="141"/>
    </row>
    <row r="65" spans="2:59" ht="14.25" customHeight="1">
      <c r="B65" s="28" t="s">
        <v>510</v>
      </c>
      <c r="C65" s="26"/>
      <c r="D65"/>
      <c r="J65" s="29" t="s">
        <v>0</v>
      </c>
      <c r="K65"/>
      <c r="L65" s="2" t="s">
        <v>298</v>
      </c>
      <c r="M65" s="26"/>
      <c r="N65" s="26"/>
      <c r="O65" s="33"/>
      <c r="Q65" s="151"/>
      <c r="R65" s="548"/>
      <c r="S65" s="548"/>
      <c r="T65" s="548"/>
      <c r="U65" s="548"/>
      <c r="V65" s="548"/>
      <c r="W65" s="548"/>
      <c r="X65" s="548"/>
      <c r="Y65" s="548"/>
      <c r="Z65" s="548"/>
      <c r="AA65" s="548"/>
      <c r="AB65" s="548"/>
      <c r="AC65" s="548"/>
      <c r="AD65" s="548"/>
      <c r="AE65" s="548"/>
      <c r="AF65" s="155"/>
      <c r="AG65" s="750"/>
      <c r="AH65" s="751"/>
      <c r="AI65" s="752"/>
      <c r="AJ65" s="753"/>
      <c r="AK65" s="754"/>
      <c r="AL65" s="754"/>
      <c r="AM65" s="754"/>
      <c r="AN65" s="754"/>
      <c r="AO65" s="754"/>
      <c r="AP65" s="754"/>
      <c r="AQ65" s="750"/>
      <c r="AR65" s="750"/>
      <c r="AS65" s="755"/>
      <c r="AT65" s="133"/>
      <c r="AU65" s="141"/>
      <c r="AV65" s="141"/>
      <c r="AW65" s="141"/>
      <c r="AX65" s="141"/>
      <c r="AY65" s="141"/>
      <c r="AZ65" s="141"/>
      <c r="BA65" s="164"/>
      <c r="BB65" s="164"/>
      <c r="BC65" s="548"/>
      <c r="BD65" s="141"/>
      <c r="BE65" s="141"/>
      <c r="BF65" s="141"/>
      <c r="BG65" s="141"/>
    </row>
    <row r="66" spans="2:59" ht="18.75" customHeight="1" thickBot="1">
      <c r="C66" s="134" t="s">
        <v>512</v>
      </c>
      <c r="D66" s="32" t="s">
        <v>1</v>
      </c>
      <c r="E66"/>
      <c r="F66"/>
      <c r="H66" s="25"/>
      <c r="I66" s="26"/>
      <c r="J66" s="26"/>
      <c r="K66" s="26"/>
      <c r="L66" s="11"/>
      <c r="M66" s="7"/>
      <c r="N66" s="11"/>
      <c r="O66" s="799"/>
      <c r="P66" s="234"/>
      <c r="Q66" s="748"/>
      <c r="R66" s="141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41"/>
      <c r="AF66" s="141"/>
      <c r="AG66" s="284"/>
      <c r="AH66" s="284"/>
      <c r="AI66" s="284"/>
      <c r="AJ66" s="756"/>
      <c r="AK66" s="284"/>
      <c r="AL66" s="284"/>
      <c r="AM66" s="284"/>
      <c r="AN66" s="284"/>
      <c r="AO66" s="284"/>
      <c r="AP66" s="284"/>
      <c r="AQ66" s="284"/>
      <c r="AR66" s="284"/>
      <c r="AS66" s="284"/>
      <c r="AT66" s="141"/>
      <c r="AU66" s="141"/>
      <c r="AV66" s="141"/>
      <c r="AW66" s="141"/>
      <c r="AX66" s="141"/>
      <c r="AY66" s="141"/>
      <c r="AZ66" s="141"/>
      <c r="BA66" s="136"/>
      <c r="BB66" s="136"/>
      <c r="BC66" s="133"/>
      <c r="BD66" s="141"/>
      <c r="BE66" s="141"/>
      <c r="BF66" s="141"/>
      <c r="BG66" s="141"/>
    </row>
    <row r="67" spans="2:59" ht="15.75" customHeight="1" thickBot="1">
      <c r="B67" s="1495" t="s">
        <v>514</v>
      </c>
      <c r="C67" s="116"/>
      <c r="D67" s="1410" t="s">
        <v>234</v>
      </c>
      <c r="E67" s="2385" t="s">
        <v>795</v>
      </c>
      <c r="F67" s="581"/>
      <c r="G67" s="2386"/>
      <c r="H67" s="2387" t="s">
        <v>796</v>
      </c>
      <c r="I67" s="1412" t="s">
        <v>487</v>
      </c>
      <c r="J67" s="1412"/>
      <c r="K67" s="1412"/>
      <c r="L67" s="1413"/>
      <c r="M67" s="2379" t="s">
        <v>506</v>
      </c>
      <c r="N67" s="2380"/>
      <c r="O67" s="2381"/>
      <c r="P67" s="2380"/>
      <c r="Q67" s="1495" t="s">
        <v>540</v>
      </c>
      <c r="R67" s="133"/>
      <c r="S67" s="152"/>
      <c r="T67" s="152"/>
      <c r="U67" s="152"/>
      <c r="V67" s="241"/>
      <c r="W67" s="494"/>
      <c r="X67" s="494"/>
      <c r="Y67" s="494"/>
      <c r="Z67" s="494"/>
      <c r="AA67" s="152"/>
      <c r="AB67" s="307"/>
      <c r="AC67" s="152"/>
      <c r="AD67" s="152"/>
      <c r="AE67" s="240"/>
      <c r="AF67" s="139"/>
      <c r="AG67" s="152"/>
      <c r="AH67" s="152"/>
      <c r="AI67" s="152"/>
      <c r="AJ67" s="241"/>
      <c r="AK67" s="152"/>
      <c r="AL67" s="152"/>
      <c r="AM67" s="152"/>
      <c r="AN67" s="152"/>
      <c r="AO67" s="152"/>
      <c r="AP67" s="152"/>
      <c r="AQ67" s="152"/>
      <c r="AR67" s="152"/>
      <c r="AS67" s="240"/>
      <c r="AT67" s="141"/>
      <c r="AU67" s="141"/>
      <c r="AV67" s="141"/>
      <c r="AW67" s="141"/>
      <c r="AX67" s="141"/>
      <c r="AY67" s="141"/>
      <c r="AZ67" s="141"/>
      <c r="BA67" s="136"/>
      <c r="BB67" s="136"/>
      <c r="BC67" s="133"/>
      <c r="BD67" s="141"/>
      <c r="BE67" s="141"/>
      <c r="BF67" s="141"/>
      <c r="BG67" s="141"/>
    </row>
    <row r="68" spans="2:59" ht="21" customHeight="1">
      <c r="B68" s="626" t="s">
        <v>489</v>
      </c>
      <c r="C68" s="621" t="s">
        <v>240</v>
      </c>
      <c r="D68" s="1416" t="s">
        <v>241</v>
      </c>
      <c r="E68" s="1495" t="s">
        <v>242</v>
      </c>
      <c r="F68" s="1495" t="s">
        <v>55</v>
      </c>
      <c r="G68" s="2382" t="s">
        <v>56</v>
      </c>
      <c r="H68" s="2388" t="s">
        <v>797</v>
      </c>
      <c r="I68" s="2058" t="s">
        <v>490</v>
      </c>
      <c r="J68" s="1420" t="s">
        <v>491</v>
      </c>
      <c r="K68" s="2378" t="s">
        <v>492</v>
      </c>
      <c r="L68" s="1420" t="s">
        <v>493</v>
      </c>
      <c r="M68" s="2384" t="s">
        <v>494</v>
      </c>
      <c r="N68" s="2378" t="s">
        <v>495</v>
      </c>
      <c r="O68" s="1420" t="s">
        <v>496</v>
      </c>
      <c r="P68" s="2383" t="s">
        <v>497</v>
      </c>
      <c r="Q68" s="1570" t="s">
        <v>534</v>
      </c>
      <c r="R68" s="133"/>
      <c r="S68" s="15"/>
      <c r="T68" s="152"/>
      <c r="U68" s="152"/>
      <c r="V68" s="241"/>
      <c r="W68" s="152"/>
      <c r="X68" s="152"/>
      <c r="Y68" s="152"/>
      <c r="Z68" s="152"/>
      <c r="AA68" s="152"/>
      <c r="AB68" s="152"/>
      <c r="AC68" s="152"/>
      <c r="AD68" s="152"/>
      <c r="AE68" s="240"/>
      <c r="AF68" s="135"/>
      <c r="AG68" s="757"/>
      <c r="AH68" s="757"/>
      <c r="AI68" s="757"/>
      <c r="AJ68" s="758"/>
      <c r="AK68" s="757"/>
      <c r="AL68" s="757"/>
      <c r="AM68" s="759"/>
      <c r="AN68" s="757"/>
      <c r="AO68" s="759"/>
      <c r="AP68" s="759"/>
      <c r="AQ68" s="757"/>
      <c r="AR68" s="757"/>
      <c r="AS68" s="757"/>
      <c r="AT68" s="141"/>
      <c r="AU68" s="141"/>
      <c r="AV68" s="141"/>
      <c r="AW68" s="141"/>
      <c r="AX68" s="141"/>
      <c r="AY68" s="141"/>
      <c r="AZ68" s="141"/>
      <c r="BA68" s="164"/>
      <c r="BB68" s="164"/>
      <c r="BC68" s="548"/>
      <c r="BD68" s="141"/>
      <c r="BE68" s="141"/>
      <c r="BF68" s="141"/>
      <c r="BG68" s="141"/>
    </row>
    <row r="69" spans="2:59" ht="13.5" customHeight="1" thickBot="1">
      <c r="B69" s="632" t="s">
        <v>498</v>
      </c>
      <c r="C69" s="667"/>
      <c r="D69" s="1425"/>
      <c r="E69" s="629" t="s">
        <v>6</v>
      </c>
      <c r="F69" s="629" t="s">
        <v>7</v>
      </c>
      <c r="G69" s="629" t="s">
        <v>8</v>
      </c>
      <c r="H69" s="632" t="s">
        <v>610</v>
      </c>
      <c r="I69" s="1427"/>
      <c r="J69" s="1426"/>
      <c r="K69" s="1427"/>
      <c r="L69" s="1426"/>
      <c r="M69" s="1428" t="s">
        <v>499</v>
      </c>
      <c r="N69" s="1429" t="s">
        <v>500</v>
      </c>
      <c r="O69" s="1430" t="s">
        <v>501</v>
      </c>
      <c r="P69" s="1431" t="s">
        <v>502</v>
      </c>
      <c r="Q69" s="1571" t="s">
        <v>454</v>
      </c>
      <c r="R69" s="131"/>
      <c r="S69" s="15"/>
      <c r="T69" s="133"/>
      <c r="U69" s="152"/>
      <c r="V69" s="152"/>
      <c r="W69" s="152"/>
      <c r="X69" s="241"/>
      <c r="Y69" s="785"/>
      <c r="Z69" s="857"/>
      <c r="AA69" s="152"/>
      <c r="AB69" s="152"/>
      <c r="AC69" s="152"/>
      <c r="AD69" s="152"/>
      <c r="AE69" s="240"/>
      <c r="AF69" s="155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35"/>
      <c r="AU69" s="133"/>
      <c r="AV69" s="141"/>
      <c r="AW69" s="141"/>
      <c r="AX69" s="141"/>
      <c r="AY69" s="141"/>
      <c r="AZ69" s="141"/>
      <c r="BA69" s="164"/>
      <c r="BB69" s="164"/>
      <c r="BC69" s="548"/>
      <c r="BD69" s="141"/>
      <c r="BE69" s="141"/>
      <c r="BF69" s="141"/>
      <c r="BG69" s="141"/>
    </row>
    <row r="70" spans="2:59" ht="15.6">
      <c r="B70" s="1640"/>
      <c r="C70" s="2377" t="s">
        <v>189</v>
      </c>
      <c r="D70" s="2376"/>
      <c r="E70" s="1432"/>
      <c r="F70" s="636"/>
      <c r="G70" s="636"/>
      <c r="H70" s="637"/>
      <c r="I70" s="636"/>
      <c r="J70" s="636"/>
      <c r="K70" s="636"/>
      <c r="L70" s="1433"/>
      <c r="M70" s="1434"/>
      <c r="N70" s="1434"/>
      <c r="O70" s="1435"/>
      <c r="P70" s="1434"/>
      <c r="Q70" s="1569"/>
      <c r="R70" s="275"/>
      <c r="S70" s="7"/>
      <c r="T70" s="15"/>
      <c r="U70" s="152"/>
      <c r="V70" s="152"/>
      <c r="W70" s="741"/>
      <c r="X70" s="844"/>
      <c r="Y70" s="141"/>
      <c r="Z70" s="141"/>
      <c r="AA70" s="152"/>
      <c r="AB70" s="152"/>
      <c r="AC70" s="152"/>
      <c r="AD70" s="152"/>
      <c r="AE70" s="240"/>
      <c r="AF70" s="159"/>
      <c r="AG70" s="141"/>
      <c r="AH70" s="141"/>
      <c r="AI70" s="141"/>
      <c r="AJ70" s="141"/>
      <c r="AK70" s="141"/>
      <c r="AL70" s="141"/>
      <c r="AM70" s="141"/>
      <c r="AN70" s="141"/>
      <c r="AO70" s="141"/>
      <c r="AP70" s="746"/>
      <c r="AQ70" s="141"/>
      <c r="AR70" s="746"/>
      <c r="AS70" s="141"/>
      <c r="AT70" s="141"/>
      <c r="AU70" s="133"/>
      <c r="AV70" s="141"/>
      <c r="AW70" s="141"/>
      <c r="AX70" s="141"/>
      <c r="AY70" s="141"/>
      <c r="AZ70" s="141"/>
      <c r="BA70" s="164"/>
      <c r="BB70" s="164"/>
      <c r="BC70" s="548"/>
      <c r="BD70" s="141"/>
      <c r="BE70" s="141"/>
      <c r="BF70" s="141"/>
      <c r="BG70" s="141"/>
    </row>
    <row r="71" spans="2:59">
      <c r="B71" s="2410" t="str">
        <f>'7-11л. МЕНЮ '!I66</f>
        <v>ТТК/181/17</v>
      </c>
      <c r="C71" s="2324" t="str">
        <f>'7-11л. МЕНЮ '!B66</f>
        <v>Каша жидкая молочная  из манной крупы</v>
      </c>
      <c r="D71" s="374">
        <f>'7-11л. МЕНЮ '!C66</f>
        <v>200</v>
      </c>
      <c r="E71" s="2080">
        <f>'7-11л. МЕНЮ '!D66</f>
        <v>8.0449999999999999</v>
      </c>
      <c r="F71" s="488">
        <f>'7-11л. МЕНЮ '!E66</f>
        <v>11.359</v>
      </c>
      <c r="G71" s="488">
        <f>'7-11л. МЕНЮ '!F66</f>
        <v>36.926000000000002</v>
      </c>
      <c r="H71" s="1454">
        <f>'7-11л. МЕНЮ '!G66</f>
        <v>289.08999999999997</v>
      </c>
      <c r="I71" s="482">
        <v>0.61699999999999999</v>
      </c>
      <c r="J71" s="482">
        <v>6.9000000000000006E-2</v>
      </c>
      <c r="K71" s="488">
        <v>0.16</v>
      </c>
      <c r="L71" s="1439">
        <v>42.722000000000001</v>
      </c>
      <c r="M71" s="326">
        <v>134.21299999999999</v>
      </c>
      <c r="N71" s="326">
        <v>11.721500000000001</v>
      </c>
      <c r="O71" s="326">
        <v>19.242999999999999</v>
      </c>
      <c r="P71" s="326">
        <v>0.4</v>
      </c>
      <c r="Q71" s="647">
        <f>'7-11л. МЕНЮ '!H66</f>
        <v>25</v>
      </c>
      <c r="R71" s="141"/>
      <c r="S71" s="7"/>
      <c r="T71" s="15"/>
      <c r="U71" s="152"/>
      <c r="V71" s="152"/>
      <c r="W71" s="152"/>
      <c r="X71" s="844"/>
      <c r="Y71" s="141"/>
      <c r="Z71" s="141"/>
      <c r="AA71" s="152"/>
      <c r="AB71" s="152"/>
      <c r="AC71" s="152"/>
      <c r="AD71" s="152"/>
      <c r="AE71" s="240"/>
      <c r="AF71" s="141"/>
      <c r="AG71" s="141"/>
      <c r="AH71" s="141"/>
      <c r="AI71" s="141"/>
      <c r="AJ71" s="760"/>
      <c r="AK71" s="141"/>
      <c r="AL71" s="141"/>
      <c r="AM71" s="141"/>
      <c r="AN71" s="141"/>
      <c r="AO71" s="141"/>
      <c r="AP71" s="141"/>
      <c r="AQ71" s="141"/>
      <c r="AR71" s="746"/>
      <c r="AS71" s="141"/>
      <c r="AT71" s="141"/>
      <c r="AU71" s="133"/>
      <c r="AV71" s="135"/>
      <c r="AW71" s="135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</row>
    <row r="72" spans="2:59">
      <c r="B72" s="2408" t="str">
        <f>'7-11л. МЕНЮ '!I67</f>
        <v>Пром.пр.</v>
      </c>
      <c r="C72" s="325" t="str">
        <f>'7-11л. МЕНЮ '!B67</f>
        <v xml:space="preserve">Печенье </v>
      </c>
      <c r="D72" s="374">
        <f>'7-11л. МЕНЮ '!C67</f>
        <v>25</v>
      </c>
      <c r="E72" s="2080">
        <f>'7-11л. МЕНЮ '!D67</f>
        <v>1.3</v>
      </c>
      <c r="F72" s="488">
        <f>'7-11л. МЕНЮ '!E67</f>
        <v>4.9980000000000002</v>
      </c>
      <c r="G72" s="488">
        <f>'7-11л. МЕНЮ '!F67</f>
        <v>18.387</v>
      </c>
      <c r="H72" s="1454">
        <f>'7-11л. МЕНЮ '!G67</f>
        <v>129.13300000000001</v>
      </c>
      <c r="I72" s="482">
        <v>0</v>
      </c>
      <c r="J72" s="482">
        <v>0</v>
      </c>
      <c r="K72" s="482">
        <v>0</v>
      </c>
      <c r="L72" s="1439">
        <v>0</v>
      </c>
      <c r="M72" s="326">
        <v>0</v>
      </c>
      <c r="N72" s="326">
        <v>0</v>
      </c>
      <c r="O72" s="482">
        <v>0</v>
      </c>
      <c r="P72" s="326">
        <v>0</v>
      </c>
      <c r="Q72" s="647">
        <f>'7-11л. МЕНЮ '!H67</f>
        <v>14</v>
      </c>
      <c r="R72" s="547"/>
      <c r="S72" s="7"/>
      <c r="T72" s="15"/>
      <c r="U72" s="152"/>
      <c r="V72" s="152"/>
      <c r="W72" s="152"/>
      <c r="X72" s="844"/>
      <c r="Y72" s="141"/>
      <c r="Z72" s="141"/>
      <c r="AA72" s="140"/>
      <c r="AB72" s="300"/>
      <c r="AC72" s="140"/>
      <c r="AD72" s="140"/>
      <c r="AE72" s="131"/>
      <c r="AF72" s="141"/>
      <c r="AG72" s="155"/>
      <c r="AH72" s="136"/>
      <c r="AI72" s="135"/>
      <c r="AJ72" s="133"/>
      <c r="AK72" s="133"/>
      <c r="AL72" s="133"/>
      <c r="AM72" s="132"/>
      <c r="AN72" s="206"/>
      <c r="AO72" s="209"/>
      <c r="AP72" s="209"/>
      <c r="AQ72" s="209"/>
      <c r="AR72" s="167"/>
      <c r="AS72" s="209"/>
      <c r="AT72" s="209"/>
      <c r="AU72" s="209"/>
      <c r="AV72" s="135"/>
      <c r="AW72" s="135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</row>
    <row r="73" spans="2:59" ht="15.6">
      <c r="B73" s="2410" t="str">
        <f>'7-11л. МЕНЮ '!I68</f>
        <v>54-2гн/22</v>
      </c>
      <c r="C73" s="325" t="str">
        <f>'7-11л. МЕНЮ '!B68</f>
        <v>Чай с сахаром</v>
      </c>
      <c r="D73" s="374">
        <f>'7-11л. МЕНЮ '!C68</f>
        <v>200</v>
      </c>
      <c r="E73" s="2080">
        <f>'7-11л. МЕНЮ '!D68</f>
        <v>0.2</v>
      </c>
      <c r="F73" s="488">
        <f>'7-11л. МЕНЮ '!E68</f>
        <v>0</v>
      </c>
      <c r="G73" s="488">
        <f>'7-11л. МЕНЮ '!F68</f>
        <v>6.5</v>
      </c>
      <c r="H73" s="1454">
        <f>'7-11л. МЕНЮ '!G68</f>
        <v>26.8</v>
      </c>
      <c r="I73" s="488">
        <v>0.04</v>
      </c>
      <c r="J73" s="488">
        <v>0</v>
      </c>
      <c r="K73" s="488">
        <v>0.01</v>
      </c>
      <c r="L73" s="1439">
        <v>0.3</v>
      </c>
      <c r="M73" s="2087">
        <v>4.5</v>
      </c>
      <c r="N73" s="2087">
        <v>7.2</v>
      </c>
      <c r="O73" s="2087">
        <v>3.8</v>
      </c>
      <c r="P73" s="2087">
        <v>0.73</v>
      </c>
      <c r="Q73" s="647">
        <f>'7-11л. МЕНЮ '!H68</f>
        <v>67</v>
      </c>
      <c r="R73" s="141"/>
      <c r="S73" s="7"/>
      <c r="T73" s="15"/>
      <c r="U73" s="152"/>
      <c r="V73" s="152"/>
      <c r="W73" s="152"/>
      <c r="X73" s="844"/>
      <c r="Y73" s="141"/>
      <c r="Z73" s="141"/>
      <c r="AA73" s="157"/>
      <c r="AB73" s="157"/>
      <c r="AC73" s="157"/>
      <c r="AD73" s="157"/>
      <c r="AE73" s="141"/>
      <c r="AF73" s="141"/>
      <c r="AG73" s="156"/>
      <c r="AH73" s="141"/>
      <c r="AI73" s="150"/>
      <c r="AJ73" s="133"/>
      <c r="AK73" s="133"/>
      <c r="AL73" s="133"/>
      <c r="AM73" s="747"/>
      <c r="AN73" s="761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41"/>
      <c r="BC73" s="141"/>
      <c r="BD73" s="141"/>
      <c r="BE73" s="141"/>
      <c r="BF73" s="141"/>
      <c r="BG73" s="141"/>
    </row>
    <row r="74" spans="2:59">
      <c r="B74" s="2408" t="str">
        <f>'7-11л. МЕНЮ '!I69</f>
        <v>Пром.пр.</v>
      </c>
      <c r="C74" s="325" t="str">
        <f>'7-11л. МЕНЮ '!B69</f>
        <v>Хлеб пшеничный</v>
      </c>
      <c r="D74" s="374">
        <f>'7-11л. МЕНЮ '!C69</f>
        <v>30</v>
      </c>
      <c r="E74" s="2080">
        <f>'7-11л. МЕНЮ '!D69</f>
        <v>1.58</v>
      </c>
      <c r="F74" s="488">
        <f>'7-11л. МЕНЮ '!E69</f>
        <v>0.21</v>
      </c>
      <c r="G74" s="488">
        <f>'7-11л. МЕНЮ '!F69</f>
        <v>12.24</v>
      </c>
      <c r="H74" s="1454">
        <f>'7-11л. МЕНЮ '!G69</f>
        <v>57.17</v>
      </c>
      <c r="I74" s="482">
        <v>0</v>
      </c>
      <c r="J74" s="482">
        <v>1.2E-2</v>
      </c>
      <c r="K74" s="482">
        <v>0</v>
      </c>
      <c r="L74" s="1439">
        <v>0</v>
      </c>
      <c r="M74" s="326">
        <v>47.5</v>
      </c>
      <c r="N74" s="326">
        <v>38.700000000000003</v>
      </c>
      <c r="O74" s="482">
        <v>12.3</v>
      </c>
      <c r="P74" s="326">
        <v>0.03</v>
      </c>
      <c r="Q74" s="647">
        <f>'7-11л. МЕНЮ '!H69</f>
        <v>12</v>
      </c>
      <c r="R74" s="152"/>
      <c r="AB74" s="307"/>
      <c r="AC74" s="152"/>
      <c r="AD74" s="152"/>
      <c r="AE74" s="162"/>
      <c r="AF74" s="141"/>
      <c r="AG74" s="141"/>
      <c r="AH74" s="238"/>
      <c r="AI74" s="141"/>
      <c r="AJ74" s="133"/>
      <c r="AK74" s="133"/>
      <c r="AL74" s="133"/>
      <c r="AM74" s="151"/>
      <c r="AN74" s="548"/>
      <c r="AO74" s="548"/>
      <c r="AP74" s="164"/>
      <c r="AQ74" s="164"/>
      <c r="AR74" s="164"/>
      <c r="AS74" s="279"/>
      <c r="AT74" s="279"/>
      <c r="AU74" s="749"/>
      <c r="AV74" s="164"/>
      <c r="AW74" s="164"/>
      <c r="AX74" s="279"/>
      <c r="AY74" s="164"/>
      <c r="AZ74" s="164"/>
      <c r="BA74" s="164"/>
      <c r="BB74" s="164"/>
      <c r="BC74" s="141"/>
      <c r="BD74" s="141"/>
      <c r="BE74" s="141"/>
      <c r="BF74" s="141"/>
      <c r="BG74" s="141"/>
    </row>
    <row r="75" spans="2:59" ht="12.75" customHeight="1">
      <c r="B75" s="2408" t="str">
        <f>'7-11л. МЕНЮ '!I70</f>
        <v>Пром.пр.</v>
      </c>
      <c r="C75" s="325" t="str">
        <f>'7-11л. МЕНЮ '!B70</f>
        <v>Хлеб ржаной</v>
      </c>
      <c r="D75" s="374">
        <f>'7-11л. МЕНЮ '!C70</f>
        <v>20</v>
      </c>
      <c r="E75" s="2080">
        <f>'7-11л. МЕНЮ '!D70</f>
        <v>1.1299999999999999</v>
      </c>
      <c r="F75" s="488">
        <f>'7-11л. МЕНЮ '!E70</f>
        <v>0.24</v>
      </c>
      <c r="G75" s="488">
        <f>'7-11л. МЕНЮ '!F70</f>
        <v>8.3699999999999992</v>
      </c>
      <c r="H75" s="1454">
        <f>'7-11л. МЕНЮ '!G70</f>
        <v>40.159999999999997</v>
      </c>
      <c r="I75" s="326">
        <v>0</v>
      </c>
      <c r="J75" s="326">
        <v>0.04</v>
      </c>
      <c r="K75" s="326">
        <v>0</v>
      </c>
      <c r="L75" s="1439">
        <v>0</v>
      </c>
      <c r="M75" s="326">
        <v>16.600000000000001</v>
      </c>
      <c r="N75" s="326">
        <v>25.27</v>
      </c>
      <c r="O75" s="326">
        <v>8.84</v>
      </c>
      <c r="P75" s="1580">
        <v>0.02</v>
      </c>
      <c r="Q75" s="647">
        <f>'7-11л. МЕНЮ '!H70</f>
        <v>13</v>
      </c>
      <c r="R75" s="151"/>
      <c r="AB75" s="205"/>
      <c r="AC75" s="240"/>
      <c r="AD75" s="762"/>
      <c r="AE75" s="240"/>
      <c r="AF75" s="141"/>
      <c r="AG75" s="141"/>
      <c r="AH75" s="141"/>
      <c r="AI75" s="141"/>
      <c r="AJ75" s="141"/>
      <c r="AK75" s="141"/>
      <c r="AL75" s="141"/>
      <c r="AM75" s="151"/>
      <c r="AN75" s="141"/>
      <c r="AO75" s="548"/>
      <c r="AP75" s="548"/>
      <c r="AQ75" s="548"/>
      <c r="AR75" s="548"/>
      <c r="AS75" s="548"/>
      <c r="AT75" s="548"/>
      <c r="AU75" s="548"/>
      <c r="AV75" s="548"/>
      <c r="AW75" s="548"/>
      <c r="AX75" s="548"/>
      <c r="AY75" s="548"/>
      <c r="AZ75" s="548"/>
      <c r="BA75" s="548"/>
      <c r="BB75" s="548"/>
      <c r="BC75" s="141"/>
      <c r="BD75" s="141"/>
      <c r="BE75" s="141"/>
      <c r="BF75" s="141"/>
      <c r="BG75" s="141"/>
    </row>
    <row r="76" spans="2:59" ht="13.5" customHeight="1" thickBot="1">
      <c r="B76" s="2409" t="str">
        <f>'7-11л. МЕНЮ '!I71</f>
        <v>82 /21</v>
      </c>
      <c r="C76" s="259" t="str">
        <f>'7-11л. МЕНЮ '!B71</f>
        <v>Плоды свежие ( яблоко )</v>
      </c>
      <c r="D76" s="529">
        <f>'7-11л. МЕНЮ '!C71</f>
        <v>100</v>
      </c>
      <c r="E76" s="2088">
        <f>'7-11л. МЕНЮ '!D71</f>
        <v>0.4</v>
      </c>
      <c r="F76" s="490">
        <f>'7-11л. МЕНЮ '!E71</f>
        <v>0.4</v>
      </c>
      <c r="G76" s="490">
        <f>'7-11л. МЕНЮ '!F71</f>
        <v>9.8000000000000007</v>
      </c>
      <c r="H76" s="1456">
        <f>'7-11л. МЕНЮ '!G71</f>
        <v>44</v>
      </c>
      <c r="I76" s="491">
        <v>7</v>
      </c>
      <c r="J76" s="490">
        <v>0.03</v>
      </c>
      <c r="K76" s="490">
        <v>0.02</v>
      </c>
      <c r="L76" s="1512">
        <v>0</v>
      </c>
      <c r="M76" s="478">
        <v>16.100000000000001</v>
      </c>
      <c r="N76" s="478">
        <v>11</v>
      </c>
      <c r="O76" s="2476">
        <v>9</v>
      </c>
      <c r="P76" s="478">
        <v>2.21</v>
      </c>
      <c r="Q76" s="647">
        <f>'7-11л. МЕНЮ '!H71</f>
        <v>78</v>
      </c>
      <c r="R76" s="151"/>
      <c r="AB76" s="240"/>
      <c r="AC76" s="240"/>
      <c r="AD76" s="240"/>
      <c r="AE76" s="240"/>
      <c r="AF76" s="141"/>
      <c r="AG76" s="141"/>
      <c r="AH76" s="141"/>
      <c r="AI76" s="141"/>
      <c r="AJ76" s="141"/>
      <c r="AK76" s="141"/>
      <c r="AL76" s="13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35"/>
      <c r="BD76" s="141"/>
      <c r="BE76" s="141"/>
      <c r="BF76" s="141"/>
      <c r="BG76" s="141"/>
    </row>
    <row r="77" spans="2:59" ht="13.5" customHeight="1">
      <c r="B77" s="654" t="s">
        <v>262</v>
      </c>
      <c r="D77" s="1382">
        <f>SUM(D71:D76)</f>
        <v>575</v>
      </c>
      <c r="E77" s="1472">
        <f>'7-11л. МЕНЮ '!D72</f>
        <v>12.654999999999999</v>
      </c>
      <c r="F77" s="1473">
        <f>'7-11л. МЕНЮ '!E72</f>
        <v>17.206999999999997</v>
      </c>
      <c r="G77" s="1473">
        <f>'7-11л. МЕНЮ '!F72</f>
        <v>92.222999999999999</v>
      </c>
      <c r="H77" s="2392">
        <f>'7-11л. МЕНЮ '!G72</f>
        <v>586.35299999999995</v>
      </c>
      <c r="I77" s="1441">
        <f t="shared" ref="I77:P77" si="0">SUM(I71:I76)</f>
        <v>7.657</v>
      </c>
      <c r="J77" s="1441">
        <f t="shared" si="0"/>
        <v>0.151</v>
      </c>
      <c r="K77" s="2157">
        <f t="shared" si="0"/>
        <v>0.19</v>
      </c>
      <c r="L77" s="1443">
        <f t="shared" si="0"/>
        <v>43.021999999999998</v>
      </c>
      <c r="M77" s="2154">
        <f t="shared" si="0"/>
        <v>218.91299999999998</v>
      </c>
      <c r="N77" s="2155">
        <f t="shared" si="0"/>
        <v>93.891500000000008</v>
      </c>
      <c r="O77" s="2158">
        <f t="shared" si="0"/>
        <v>53.183000000000007</v>
      </c>
      <c r="P77" s="2389">
        <f t="shared" si="0"/>
        <v>3.3899999999999997</v>
      </c>
      <c r="Q77" s="1570"/>
      <c r="R77" s="155"/>
      <c r="AB77" s="307"/>
      <c r="AC77" s="152"/>
      <c r="AD77" s="152"/>
      <c r="AE77" s="162"/>
      <c r="AF77" s="141"/>
      <c r="AG77" s="141"/>
      <c r="AH77" s="141"/>
      <c r="AI77" s="141"/>
      <c r="AJ77" s="141"/>
      <c r="AK77" s="141"/>
      <c r="AL77" s="140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</row>
    <row r="78" spans="2:59">
      <c r="B78" s="1504"/>
      <c r="C78" s="1505" t="s">
        <v>11</v>
      </c>
      <c r="D78" s="1739">
        <v>0.25</v>
      </c>
      <c r="E78" s="2393">
        <f>'7-11л. МЕНЮ '!D73</f>
        <v>19.25</v>
      </c>
      <c r="F78" s="2394">
        <f>'7-11л. МЕНЮ '!E73</f>
        <v>19.75</v>
      </c>
      <c r="G78" s="2394">
        <f>'7-11л. МЕНЮ '!F73</f>
        <v>83.75</v>
      </c>
      <c r="H78" s="2395">
        <f>'7-11л. МЕНЮ '!G73</f>
        <v>587.5</v>
      </c>
      <c r="I78" s="1060">
        <v>15</v>
      </c>
      <c r="J78" s="1060">
        <v>0.3</v>
      </c>
      <c r="K78" s="1061">
        <v>0.35</v>
      </c>
      <c r="L78" s="1461">
        <v>175</v>
      </c>
      <c r="M78" s="1460">
        <v>275</v>
      </c>
      <c r="N78" s="1461">
        <v>275</v>
      </c>
      <c r="O78" s="1461">
        <v>62.5</v>
      </c>
      <c r="P78" s="2390">
        <v>3</v>
      </c>
      <c r="Q78" s="1570"/>
      <c r="R78" s="155"/>
      <c r="AE78" s="240"/>
      <c r="AF78" s="141"/>
      <c r="AG78" s="141"/>
      <c r="AH78" s="141"/>
      <c r="AI78" s="141"/>
      <c r="AJ78" s="157"/>
      <c r="AK78" s="157"/>
      <c r="AL78" s="157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</row>
    <row r="79" spans="2:59" ht="13.5" customHeight="1" thickBot="1">
      <c r="B79" s="322"/>
      <c r="C79" s="1502" t="s">
        <v>601</v>
      </c>
      <c r="D79" s="1540" t="s">
        <v>259</v>
      </c>
      <c r="E79" s="2391">
        <f>'7-11л. МЕНЮ '!D74</f>
        <v>-8.5649350649350637</v>
      </c>
      <c r="F79" s="675">
        <f>'7-11л. МЕНЮ '!E74</f>
        <v>-3.2189873417721557</v>
      </c>
      <c r="G79" s="675">
        <f>'7-11л. МЕНЮ '!F74</f>
        <v>2.5292537313432817</v>
      </c>
      <c r="H79" s="2125">
        <f>'7-11л. МЕНЮ '!G74</f>
        <v>-4.8808510638298941E-2</v>
      </c>
      <c r="I79" s="1508">
        <f t="shared" ref="I79:P79" si="1">(I77*100/I620)-25</f>
        <v>-12.238333333333333</v>
      </c>
      <c r="J79" s="1500">
        <f t="shared" si="1"/>
        <v>-12.416666666666666</v>
      </c>
      <c r="K79" s="1500">
        <f t="shared" si="1"/>
        <v>-11.428571428571427</v>
      </c>
      <c r="L79" s="1500">
        <f t="shared" si="1"/>
        <v>-18.853999999999999</v>
      </c>
      <c r="M79" s="1500">
        <f t="shared" si="1"/>
        <v>-5.0988181818181815</v>
      </c>
      <c r="N79" s="1508">
        <f t="shared" si="1"/>
        <v>-16.46440909090909</v>
      </c>
      <c r="O79" s="1500">
        <f t="shared" si="1"/>
        <v>-3.7267999999999972</v>
      </c>
      <c r="P79" s="1500">
        <f t="shared" si="1"/>
        <v>3.2499999999999964</v>
      </c>
      <c r="Q79" s="1570"/>
      <c r="R79" s="151"/>
      <c r="AE79" s="240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248"/>
      <c r="BD79" s="548"/>
      <c r="BE79" s="141"/>
      <c r="BF79" s="141"/>
      <c r="BG79" s="141"/>
    </row>
    <row r="80" spans="2:59" ht="16.5" customHeight="1">
      <c r="B80" s="102"/>
      <c r="C80" s="2377" t="s">
        <v>144</v>
      </c>
      <c r="D80" s="63"/>
      <c r="E80" s="509"/>
      <c r="F80" s="1636"/>
      <c r="G80" s="1636"/>
      <c r="H80" s="1575"/>
      <c r="I80" s="2401"/>
      <c r="J80" s="1636"/>
      <c r="K80" s="1636"/>
      <c r="L80" s="1755"/>
      <c r="M80" s="1755"/>
      <c r="N80" s="1755"/>
      <c r="O80" s="1755"/>
      <c r="P80" s="1755"/>
      <c r="Q80" s="1570"/>
      <c r="R80" s="122"/>
      <c r="AE80" s="240"/>
      <c r="AF80" s="141"/>
      <c r="AG80" s="141"/>
      <c r="AH80" s="141"/>
      <c r="AI80" s="141"/>
      <c r="AJ80" s="141"/>
      <c r="AK80" s="141"/>
      <c r="AL80" s="141"/>
      <c r="AM80" s="151"/>
      <c r="AN80" s="493"/>
      <c r="AO80" s="133"/>
      <c r="AP80" s="240"/>
      <c r="AQ80" s="538"/>
      <c r="AR80" s="240"/>
      <c r="AS80" s="241"/>
      <c r="AT80" s="240"/>
      <c r="AU80" s="494"/>
      <c r="AV80" s="205"/>
      <c r="AW80" s="538"/>
      <c r="AX80" s="240"/>
      <c r="AY80" s="205"/>
      <c r="AZ80" s="240"/>
      <c r="BA80" s="240"/>
      <c r="BB80" s="240"/>
      <c r="BC80" s="164"/>
      <c r="BD80" s="548"/>
      <c r="BE80" s="141"/>
      <c r="BF80" s="141"/>
      <c r="BG80" s="141"/>
    </row>
    <row r="81" spans="2:59">
      <c r="B81" s="2411" t="str">
        <f>'7-11л. МЕНЮ '!I76</f>
        <v>54-2з/22</v>
      </c>
      <c r="C81" s="346" t="str">
        <f>'7-11л. МЕНЮ '!B76</f>
        <v>Огурец  свежий в нарезке</v>
      </c>
      <c r="D81" s="324">
        <f>'7-11л. МЕНЮ '!C76</f>
        <v>60</v>
      </c>
      <c r="E81" s="302">
        <f>'7-11л. МЕНЮ '!D76</f>
        <v>0.48</v>
      </c>
      <c r="F81" s="482">
        <f>'7-11л. МЕНЮ '!E76</f>
        <v>0.12</v>
      </c>
      <c r="G81" s="482">
        <f>'7-11л. МЕНЮ '!F76</f>
        <v>1.5</v>
      </c>
      <c r="H81" s="824">
        <f>'7-11л. МЕНЮ '!G76</f>
        <v>8.52</v>
      </c>
      <c r="I81" s="482">
        <v>6</v>
      </c>
      <c r="J81" s="482">
        <v>1.7999999999999999E-2</v>
      </c>
      <c r="K81" s="482">
        <v>1.7999999999999999E-2</v>
      </c>
      <c r="L81" s="830">
        <v>6</v>
      </c>
      <c r="M81" s="1650">
        <v>13.8</v>
      </c>
      <c r="N81" s="326">
        <v>25.2</v>
      </c>
      <c r="O81" s="326">
        <v>8.4</v>
      </c>
      <c r="P81" s="326">
        <v>0.36</v>
      </c>
      <c r="Q81" s="647">
        <f>'7-11л. МЕНЮ '!H76</f>
        <v>1</v>
      </c>
      <c r="R81" s="39"/>
      <c r="AB81" s="152"/>
      <c r="AC81" s="307"/>
      <c r="AD81" s="152"/>
      <c r="AE81" s="240"/>
      <c r="AF81" s="141"/>
      <c r="AG81" s="141"/>
      <c r="AH81" s="150"/>
      <c r="AI81" s="141"/>
      <c r="AJ81" s="141"/>
      <c r="AK81" s="141"/>
      <c r="AL81" s="141"/>
      <c r="AM81" s="151"/>
      <c r="AN81" s="136"/>
      <c r="AO81" s="133"/>
      <c r="AP81" s="152"/>
      <c r="AQ81" s="152"/>
      <c r="AR81" s="496"/>
      <c r="AS81" s="241"/>
      <c r="AT81" s="152"/>
      <c r="AU81" s="240"/>
      <c r="AV81" s="240"/>
      <c r="AW81" s="240"/>
      <c r="AX81" s="240"/>
      <c r="AY81" s="240"/>
      <c r="AZ81" s="240"/>
      <c r="BA81" s="240"/>
      <c r="BB81" s="240"/>
      <c r="BC81" s="164"/>
      <c r="BD81" s="548"/>
      <c r="BE81" s="141"/>
      <c r="BF81" s="141"/>
      <c r="BG81" s="141"/>
    </row>
    <row r="82" spans="2:59">
      <c r="B82" s="2411" t="str">
        <f>'7-11л. МЕНЮ '!I77</f>
        <v>ТТК/82/17</v>
      </c>
      <c r="C82" s="2414" t="str">
        <f>'7-11л. МЕНЮ '!B77</f>
        <v>Борщ с картофелем со св. капусты со сметаной</v>
      </c>
      <c r="D82" s="324">
        <f>'7-11л. МЕНЮ '!C77</f>
        <v>204</v>
      </c>
      <c r="E82" s="302">
        <f>'7-11л. МЕНЮ '!D77</f>
        <v>2.1789999999999998</v>
      </c>
      <c r="F82" s="482">
        <f>'7-11л. МЕНЮ '!E77</f>
        <v>4.1959999999999997</v>
      </c>
      <c r="G82" s="482">
        <f>'7-11л. МЕНЮ '!F77</f>
        <v>10.1</v>
      </c>
      <c r="H82" s="824">
        <f>'7-11л. МЕНЮ '!G77</f>
        <v>88.451999999999998</v>
      </c>
      <c r="I82" s="1807">
        <v>4.4320000000000004</v>
      </c>
      <c r="J82" s="488">
        <v>3.0200000000000001E-2</v>
      </c>
      <c r="K82" s="488">
        <v>4.0099999999999997E-2</v>
      </c>
      <c r="L82" s="1439">
        <v>118.375</v>
      </c>
      <c r="M82" s="2087">
        <v>35.652000000000001</v>
      </c>
      <c r="N82" s="2087">
        <v>46.404000000000003</v>
      </c>
      <c r="O82" s="488">
        <v>1.873</v>
      </c>
      <c r="P82" s="2087">
        <v>0.89500000000000002</v>
      </c>
      <c r="Q82" s="647">
        <f>'7-11л. МЕНЮ '!H77</f>
        <v>15</v>
      </c>
      <c r="R82" s="122"/>
      <c r="S82" s="149"/>
      <c r="T82" s="131"/>
      <c r="U82" s="152"/>
      <c r="V82" s="152"/>
      <c r="W82" s="152"/>
      <c r="X82" s="844"/>
      <c r="Y82" s="141"/>
      <c r="Z82" s="141"/>
      <c r="AA82" s="140"/>
      <c r="AB82" s="300"/>
      <c r="AC82" s="140"/>
      <c r="AD82" s="140"/>
      <c r="AE82" s="139"/>
      <c r="AF82" s="141"/>
      <c r="AG82" s="141"/>
      <c r="AH82" s="150"/>
      <c r="AI82" s="141"/>
      <c r="AJ82" s="141"/>
      <c r="AK82" s="141"/>
      <c r="AL82" s="135"/>
      <c r="AM82" s="151"/>
      <c r="AN82" s="136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36"/>
      <c r="BD82" s="548"/>
      <c r="BE82" s="141"/>
      <c r="BF82" s="141"/>
      <c r="BG82" s="141"/>
    </row>
    <row r="83" spans="2:59">
      <c r="B83" s="2411" t="str">
        <f>'7-11л. МЕНЮ '!I78</f>
        <v>54-2г/22</v>
      </c>
      <c r="C83" s="2413" t="str">
        <f>'7-11л. МЕНЮ '!B78</f>
        <v>Макароны отварные с овощами</v>
      </c>
      <c r="D83" s="324">
        <f>'7-11л. МЕНЮ '!C78</f>
        <v>150</v>
      </c>
      <c r="E83" s="302">
        <f>'7-11л. МЕНЮ '!D78</f>
        <v>4.7</v>
      </c>
      <c r="F83" s="482">
        <f>'7-11л. МЕНЮ '!E78</f>
        <v>6.1</v>
      </c>
      <c r="G83" s="482">
        <f>'7-11л. МЕНЮ '!F78</f>
        <v>34.950000000000003</v>
      </c>
      <c r="H83" s="1454">
        <f>'7-11л. МЕНЮ '!G78</f>
        <v>219.8</v>
      </c>
      <c r="I83" s="478">
        <v>2.0099999999999998</v>
      </c>
      <c r="J83" s="1534">
        <v>7.0000000000000007E-2</v>
      </c>
      <c r="K83" s="477">
        <v>0.03</v>
      </c>
      <c r="L83" s="1440">
        <v>278.82900000000001</v>
      </c>
      <c r="M83" s="326">
        <v>19</v>
      </c>
      <c r="N83" s="326">
        <v>51</v>
      </c>
      <c r="O83" s="326">
        <v>1.8</v>
      </c>
      <c r="P83" s="326">
        <v>0.89</v>
      </c>
      <c r="Q83" s="647">
        <f>'7-11л. МЕНЮ '!H78</f>
        <v>30</v>
      </c>
      <c r="R83" s="11"/>
      <c r="S83" s="136"/>
      <c r="T83" s="15"/>
      <c r="U83" s="152"/>
      <c r="V83" s="152"/>
      <c r="W83" s="741"/>
      <c r="X83" s="844"/>
      <c r="Y83" s="141"/>
      <c r="Z83" s="141"/>
      <c r="AA83" s="764"/>
      <c r="AB83" s="764"/>
      <c r="AC83" s="763"/>
      <c r="AD83" s="763"/>
      <c r="AE83" s="763"/>
      <c r="AF83" s="141"/>
      <c r="AG83" s="163"/>
      <c r="AH83" s="238"/>
      <c r="AI83" s="141"/>
      <c r="AJ83" s="141"/>
      <c r="AK83" s="141"/>
      <c r="AL83" s="141"/>
      <c r="AM83" s="151"/>
      <c r="AN83" s="136"/>
      <c r="AO83" s="133"/>
      <c r="AP83" s="152"/>
      <c r="AQ83" s="152"/>
      <c r="AR83" s="152"/>
      <c r="AS83" s="241"/>
      <c r="AT83" s="152"/>
      <c r="AU83" s="152"/>
      <c r="AV83" s="152"/>
      <c r="AW83" s="152"/>
      <c r="AX83" s="152"/>
      <c r="AY83" s="152"/>
      <c r="AZ83" s="152"/>
      <c r="BA83" s="152"/>
      <c r="BB83" s="240"/>
      <c r="BC83" s="164"/>
      <c r="BD83" s="548"/>
      <c r="BE83" s="141"/>
      <c r="BF83" s="141"/>
      <c r="BG83" s="141"/>
    </row>
    <row r="84" spans="2:59" ht="17.25" customHeight="1">
      <c r="B84" s="2411" t="str">
        <f>'7-11л. МЕНЮ '!I79</f>
        <v>54-2м/22</v>
      </c>
      <c r="C84" s="346" t="str">
        <f>'7-11л. МЕНЮ '!B79</f>
        <v>Гуляш из говядины</v>
      </c>
      <c r="D84" s="324">
        <f>'7-11л. МЕНЮ '!C79</f>
        <v>100</v>
      </c>
      <c r="E84" s="302">
        <f>'7-11л. МЕНЮ '!D79</f>
        <v>16.899999999999999</v>
      </c>
      <c r="F84" s="482">
        <f>'7-11л. МЕНЮ '!E79</f>
        <v>16.399999999999999</v>
      </c>
      <c r="G84" s="482">
        <f>'7-11л. МЕНЮ '!F79</f>
        <v>4</v>
      </c>
      <c r="H84" s="1454">
        <f>'7-11л. МЕНЮ '!G79</f>
        <v>232.1</v>
      </c>
      <c r="I84" s="488">
        <v>1.41</v>
      </c>
      <c r="J84" s="488">
        <v>0.4</v>
      </c>
      <c r="K84" s="488">
        <v>0.11</v>
      </c>
      <c r="L84" s="1440">
        <v>25.5</v>
      </c>
      <c r="M84" s="2087">
        <v>14.5</v>
      </c>
      <c r="N84" s="2087">
        <v>166.4</v>
      </c>
      <c r="O84" s="2087">
        <v>23.6</v>
      </c>
      <c r="P84" s="2087">
        <v>2.48</v>
      </c>
      <c r="Q84" s="647">
        <f>'7-11л. МЕНЮ '!H79</f>
        <v>54</v>
      </c>
      <c r="R84" s="4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546"/>
      <c r="AF84" s="141"/>
      <c r="AG84" s="556"/>
      <c r="AH84" s="136"/>
      <c r="AI84" s="495"/>
      <c r="AJ84" s="141"/>
      <c r="AK84" s="141"/>
      <c r="AL84" s="141"/>
      <c r="AM84" s="151"/>
      <c r="AN84" s="136"/>
      <c r="AO84" s="133"/>
      <c r="AP84" s="152"/>
      <c r="AQ84" s="152"/>
      <c r="AR84" s="152"/>
      <c r="AS84" s="241"/>
      <c r="AT84" s="152"/>
      <c r="AU84" s="152"/>
      <c r="AV84" s="152"/>
      <c r="AW84" s="152"/>
      <c r="AX84" s="152"/>
      <c r="AY84" s="152"/>
      <c r="AZ84" s="152"/>
      <c r="BA84" s="152"/>
      <c r="BB84" s="240"/>
      <c r="BC84" s="164"/>
      <c r="BD84" s="548"/>
      <c r="BE84" s="141"/>
      <c r="BF84" s="141"/>
      <c r="BG84" s="141"/>
    </row>
    <row r="85" spans="2:59" ht="16.5" customHeight="1">
      <c r="B85" s="2411" t="str">
        <f>'7-11л. МЕНЮ '!I80</f>
        <v>ТТК/502/21</v>
      </c>
      <c r="C85" s="2413" t="str">
        <f>'7-11л. МЕНЮ '!B80</f>
        <v>Какао с молоком и витаминами</v>
      </c>
      <c r="D85" s="324">
        <f>'7-11л. МЕНЮ '!C80</f>
        <v>200</v>
      </c>
      <c r="E85" s="302">
        <f>'7-11л. МЕНЮ '!D80</f>
        <v>5.8970000000000002</v>
      </c>
      <c r="F85" s="482">
        <f>'7-11л. МЕНЮ '!E80</f>
        <v>4.7880000000000003</v>
      </c>
      <c r="G85" s="482">
        <f>'7-11л. МЕНЮ '!F80</f>
        <v>15.401999999999999</v>
      </c>
      <c r="H85" s="1454">
        <f>'7-11л. МЕНЮ '!G80</f>
        <v>127.486</v>
      </c>
      <c r="I85" s="488">
        <v>1.0462</v>
      </c>
      <c r="J85" s="488">
        <v>6.1539999999999997E-2</v>
      </c>
      <c r="K85" s="488">
        <v>0.25</v>
      </c>
      <c r="L85" s="1439">
        <v>26.504000000000001</v>
      </c>
      <c r="M85" s="2087">
        <v>213.47880000000001</v>
      </c>
      <c r="N85" s="2087">
        <v>169.971</v>
      </c>
      <c r="O85" s="488">
        <v>33.003300000000003</v>
      </c>
      <c r="P85" s="2087">
        <v>0.63700000000000001</v>
      </c>
      <c r="Q85" s="647">
        <f>'7-11л. МЕНЮ '!H80</f>
        <v>65</v>
      </c>
      <c r="R85" s="11"/>
      <c r="S85" s="136"/>
      <c r="T85" s="15"/>
      <c r="U85" s="152"/>
      <c r="V85" s="152"/>
      <c r="W85" s="152"/>
      <c r="X85" s="844"/>
      <c r="Y85" s="141"/>
      <c r="Z85" s="141"/>
      <c r="AA85" s="157"/>
      <c r="AB85" s="157"/>
      <c r="AC85" s="157"/>
      <c r="AD85" s="157"/>
      <c r="AE85" s="141"/>
      <c r="AF85" s="141"/>
      <c r="AG85" s="766"/>
      <c r="AH85" s="136"/>
      <c r="AI85" s="133"/>
      <c r="AJ85" s="141"/>
      <c r="AK85" s="141"/>
      <c r="AL85" s="548"/>
      <c r="AM85" s="141"/>
      <c r="AN85" s="238"/>
      <c r="AO85" s="141"/>
      <c r="AP85" s="152"/>
      <c r="AQ85" s="152"/>
      <c r="AR85" s="152"/>
      <c r="AS85" s="241"/>
      <c r="AT85" s="152"/>
      <c r="AU85" s="152"/>
      <c r="AV85" s="152"/>
      <c r="AW85" s="152"/>
      <c r="AX85" s="152"/>
      <c r="AY85" s="152"/>
      <c r="AZ85" s="152"/>
      <c r="BA85" s="152"/>
      <c r="BB85" s="240"/>
      <c r="BC85" s="164"/>
      <c r="BD85" s="548"/>
      <c r="BE85" s="141"/>
      <c r="BF85" s="141"/>
      <c r="BG85" s="141"/>
    </row>
    <row r="86" spans="2:59" ht="15" customHeight="1">
      <c r="B86" s="2411" t="str">
        <f>'7-11л. МЕНЮ '!I81</f>
        <v>Пром.пр.</v>
      </c>
      <c r="C86" s="346" t="str">
        <f>'7-11л. МЕНЮ '!B81</f>
        <v>Хлеб пшеничный</v>
      </c>
      <c r="D86" s="324">
        <f>'7-11л. МЕНЮ '!C81</f>
        <v>45</v>
      </c>
      <c r="E86" s="302">
        <f>'7-11л. МЕНЮ '!D81</f>
        <v>2.371</v>
      </c>
      <c r="F86" s="482">
        <f>'7-11л. МЕНЮ '!E81</f>
        <v>0.315</v>
      </c>
      <c r="G86" s="482">
        <f>'7-11л. МЕНЮ '!F81</f>
        <v>18.36</v>
      </c>
      <c r="H86" s="824">
        <f>'7-11л. МЕНЮ '!G81</f>
        <v>85.757000000000005</v>
      </c>
      <c r="I86" s="482">
        <v>0</v>
      </c>
      <c r="J86" s="482">
        <v>0.02</v>
      </c>
      <c r="K86" s="482">
        <v>0</v>
      </c>
      <c r="L86" s="1439">
        <v>0</v>
      </c>
      <c r="M86" s="326">
        <v>79.166700000000006</v>
      </c>
      <c r="N86" s="326">
        <v>64.5</v>
      </c>
      <c r="O86" s="482">
        <v>20.5</v>
      </c>
      <c r="P86" s="326">
        <v>0.05</v>
      </c>
      <c r="Q86" s="647">
        <f>'7-11л. МЕНЮ '!H81</f>
        <v>12</v>
      </c>
      <c r="R86" s="122"/>
      <c r="S86" s="541"/>
      <c r="T86" s="1514"/>
      <c r="U86" s="763"/>
      <c r="V86" s="1767"/>
      <c r="W86" s="1768"/>
      <c r="X86" s="1769"/>
      <c r="Y86" s="290"/>
      <c r="Z86" s="548"/>
      <c r="AA86" s="157"/>
      <c r="AB86" s="157"/>
      <c r="AC86" s="157"/>
      <c r="AD86" s="157"/>
      <c r="AE86" s="141"/>
      <c r="AF86" s="141"/>
      <c r="AG86" s="154"/>
      <c r="AH86" s="136"/>
      <c r="AI86" s="133"/>
      <c r="AJ86" s="135"/>
      <c r="AK86" s="135"/>
      <c r="AL86" s="135"/>
      <c r="AM86" s="153"/>
      <c r="AN86" s="136"/>
      <c r="AO86" s="133"/>
      <c r="AP86" s="152"/>
      <c r="AQ86" s="152"/>
      <c r="AR86" s="152"/>
      <c r="AS86" s="241"/>
      <c r="AT86" s="152"/>
      <c r="AU86" s="152"/>
      <c r="AV86" s="496"/>
      <c r="AW86" s="152"/>
      <c r="AX86" s="152"/>
      <c r="AY86" s="152"/>
      <c r="AZ86" s="152"/>
      <c r="BA86" s="152"/>
      <c r="BB86" s="240"/>
      <c r="BC86" s="164"/>
      <c r="BD86" s="548"/>
      <c r="BE86" s="141"/>
      <c r="BF86" s="141"/>
      <c r="BG86" s="141"/>
    </row>
    <row r="87" spans="2:59" ht="13.5" customHeight="1" thickBot="1">
      <c r="B87" s="2412" t="str">
        <f>'7-11л. МЕНЮ '!I82</f>
        <v>Пром.пр.</v>
      </c>
      <c r="C87" s="1212" t="str">
        <f>'7-11л. МЕНЮ '!B82</f>
        <v>Хлеб ржаной</v>
      </c>
      <c r="D87" s="577">
        <f>'7-11л. МЕНЮ '!C82</f>
        <v>30</v>
      </c>
      <c r="E87" s="489">
        <f>'7-11л. МЕНЮ '!D82</f>
        <v>1.6950000000000001</v>
      </c>
      <c r="F87" s="491">
        <f>'7-11л. МЕНЮ '!E82</f>
        <v>0.36</v>
      </c>
      <c r="G87" s="491">
        <f>'7-11л. МЕНЮ '!F82</f>
        <v>12.56</v>
      </c>
      <c r="H87" s="823">
        <f>'7-11л. МЕНЮ '!G82</f>
        <v>60.26</v>
      </c>
      <c r="I87" s="491">
        <v>0</v>
      </c>
      <c r="J87" s="491">
        <v>0.06</v>
      </c>
      <c r="K87" s="491">
        <v>0</v>
      </c>
      <c r="L87" s="2402">
        <v>0</v>
      </c>
      <c r="M87" s="478">
        <v>24.9</v>
      </c>
      <c r="N87" s="478">
        <v>37.905000000000001</v>
      </c>
      <c r="O87" s="491">
        <v>13.26</v>
      </c>
      <c r="P87" s="478">
        <v>0.03</v>
      </c>
      <c r="Q87" s="647">
        <f>'7-11л. МЕНЮ '!H82</f>
        <v>13</v>
      </c>
      <c r="R87" s="41"/>
      <c r="S87" s="544"/>
      <c r="T87" s="11"/>
      <c r="U87" s="1070"/>
      <c r="V87" s="1070"/>
      <c r="W87" s="1070"/>
      <c r="X87" s="1070"/>
      <c r="Y87" s="883"/>
      <c r="Z87" s="157"/>
      <c r="AA87" s="157"/>
      <c r="AB87" s="157"/>
      <c r="AC87" s="157"/>
      <c r="AD87" s="157"/>
      <c r="AE87" s="141"/>
      <c r="AF87" s="141"/>
      <c r="AG87" s="141"/>
      <c r="AH87" s="141"/>
      <c r="AI87" s="141"/>
      <c r="AJ87" s="135"/>
      <c r="AK87" s="135"/>
      <c r="AL87" s="135"/>
      <c r="AM87" s="237"/>
      <c r="AN87" s="140"/>
      <c r="AO87" s="131"/>
      <c r="AP87" s="152"/>
      <c r="AQ87" s="152"/>
      <c r="AR87" s="152"/>
      <c r="AS87" s="241"/>
      <c r="AT87" s="152"/>
      <c r="AU87" s="152"/>
      <c r="AV87" s="496"/>
      <c r="AW87" s="152"/>
      <c r="AX87" s="152"/>
      <c r="AY87" s="152"/>
      <c r="AZ87" s="152"/>
      <c r="BA87" s="152"/>
      <c r="BB87" s="240"/>
      <c r="BC87" s="164"/>
      <c r="BD87" s="548"/>
      <c r="BE87" s="141"/>
      <c r="BF87" s="141"/>
      <c r="BG87" s="141"/>
    </row>
    <row r="88" spans="2:59" ht="12.75" customHeight="1">
      <c r="B88" s="2396" t="s">
        <v>249</v>
      </c>
      <c r="C88" s="2397"/>
      <c r="D88" s="2398">
        <f>'7-11л. МЕНЮ '!C83</f>
        <v>789</v>
      </c>
      <c r="E88" s="2403">
        <f>'7-11л. МЕНЮ '!D83</f>
        <v>34.222000000000001</v>
      </c>
      <c r="F88" s="2404">
        <f>'7-11л. МЕНЮ '!E83</f>
        <v>32.279000000000003</v>
      </c>
      <c r="G88" s="2404">
        <f>'7-11л. МЕНЮ '!F83</f>
        <v>96.872</v>
      </c>
      <c r="H88" s="2392">
        <f>'7-11л. МЕНЮ '!G83</f>
        <v>822.375</v>
      </c>
      <c r="I88" s="1441">
        <f t="shared" ref="I88" si="2">SUM(I81:I87)</f>
        <v>14.898200000000001</v>
      </c>
      <c r="J88" s="1441">
        <f t="shared" ref="J88" si="3">SUM(J81:J87)</f>
        <v>0.65973999999999999</v>
      </c>
      <c r="K88" s="1441">
        <f t="shared" ref="K88" si="4">SUM(K81:K87)</f>
        <v>0.4481</v>
      </c>
      <c r="L88" s="328">
        <f t="shared" ref="L88" si="5">SUM(L81:L87)</f>
        <v>455.20800000000003</v>
      </c>
      <c r="M88" s="2156">
        <f t="shared" ref="M88" si="6">SUM(M81:M87)</f>
        <v>400.49749999999995</v>
      </c>
      <c r="N88" s="2156">
        <f t="shared" ref="N88" si="7">SUM(N81:N87)</f>
        <v>561.38</v>
      </c>
      <c r="O88" s="328">
        <f t="shared" ref="O88" si="8">SUM(O81:O87)</f>
        <v>102.4363</v>
      </c>
      <c r="P88" s="2405">
        <f t="shared" ref="P88" si="9">SUM(P81:P87)</f>
        <v>5.3420000000000005</v>
      </c>
      <c r="Q88" s="1570"/>
      <c r="R88" s="11"/>
      <c r="S88" s="238"/>
      <c r="T88" s="11"/>
      <c r="U88" s="157"/>
      <c r="V88" s="157"/>
      <c r="W88" s="157"/>
      <c r="X88" s="157"/>
      <c r="Y88" s="157"/>
      <c r="Z88" s="157"/>
      <c r="AA88" s="279"/>
      <c r="AB88" s="164"/>
      <c r="AC88" s="164"/>
      <c r="AD88" s="164"/>
      <c r="AE88" s="164"/>
      <c r="AF88" s="141"/>
      <c r="AG88" s="141"/>
      <c r="AH88" s="141"/>
      <c r="AI88" s="141"/>
      <c r="AJ88" s="133"/>
      <c r="AK88" s="133"/>
      <c r="AL88" s="133"/>
      <c r="AM88" s="204"/>
      <c r="AN88" s="136"/>
      <c r="AO88" s="133"/>
      <c r="AP88" s="152"/>
      <c r="AQ88" s="496"/>
      <c r="AR88" s="152"/>
      <c r="AS88" s="241"/>
      <c r="AT88" s="152"/>
      <c r="AU88" s="152"/>
      <c r="AV88" s="152"/>
      <c r="AW88" s="152"/>
      <c r="AX88" s="152"/>
      <c r="AY88" s="152"/>
      <c r="AZ88" s="307"/>
      <c r="BA88" s="152"/>
      <c r="BB88" s="240"/>
      <c r="BC88" s="164"/>
      <c r="BD88" s="548"/>
      <c r="BE88" s="141"/>
      <c r="BF88" s="141"/>
      <c r="BG88" s="141"/>
    </row>
    <row r="89" spans="2:59" ht="16.5" customHeight="1">
      <c r="B89" s="68"/>
      <c r="C89" s="850" t="s">
        <v>11</v>
      </c>
      <c r="D89" s="1739">
        <v>0.35</v>
      </c>
      <c r="E89" s="2399">
        <f>'7-11л. МЕНЮ '!D84</f>
        <v>26.95</v>
      </c>
      <c r="F89" s="2400">
        <f>'7-11л. МЕНЮ '!E84</f>
        <v>27.65</v>
      </c>
      <c r="G89" s="2400">
        <f>'7-11л. МЕНЮ '!F84</f>
        <v>117.25</v>
      </c>
      <c r="H89" s="2395">
        <f>'7-11л. МЕНЮ '!G84</f>
        <v>822.5</v>
      </c>
      <c r="I89" s="1060">
        <v>21</v>
      </c>
      <c r="J89" s="1060">
        <v>0.42</v>
      </c>
      <c r="K89" s="1061">
        <v>0.49</v>
      </c>
      <c r="L89" s="1461">
        <v>245</v>
      </c>
      <c r="M89" s="1460">
        <v>385</v>
      </c>
      <c r="N89" s="1461">
        <v>385</v>
      </c>
      <c r="O89" s="1461">
        <v>87.5</v>
      </c>
      <c r="P89" s="2390">
        <v>4.2</v>
      </c>
      <c r="Q89" s="1570"/>
      <c r="R89" s="41"/>
      <c r="S89" s="7"/>
      <c r="T89" s="15"/>
      <c r="U89" s="152"/>
      <c r="V89" s="152"/>
      <c r="W89" s="152"/>
      <c r="X89" s="844"/>
      <c r="Y89" s="141"/>
      <c r="Z89" s="141"/>
      <c r="AA89" s="548"/>
      <c r="AB89" s="548"/>
      <c r="AC89" s="548"/>
      <c r="AD89" s="548"/>
      <c r="AE89" s="548"/>
      <c r="AF89" s="141"/>
      <c r="AG89" s="141"/>
      <c r="AH89" s="141"/>
      <c r="AI89" s="141"/>
      <c r="AJ89" s="135"/>
      <c r="AK89" s="135"/>
      <c r="AL89" s="135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64"/>
      <c r="BD89" s="548"/>
      <c r="BE89" s="141"/>
      <c r="BF89" s="141"/>
      <c r="BG89" s="141"/>
    </row>
    <row r="90" spans="2:59" ht="16.5" customHeight="1" thickBot="1">
      <c r="B90" s="322"/>
      <c r="C90" s="1502" t="s">
        <v>601</v>
      </c>
      <c r="D90" s="1540" t="s">
        <v>259</v>
      </c>
      <c r="E90" s="674">
        <f>'7-11л. МЕНЮ '!D85</f>
        <v>9.4441558441558442</v>
      </c>
      <c r="F90" s="676">
        <f>'7-11л. МЕНЮ '!E85</f>
        <v>5.8594936708860814</v>
      </c>
      <c r="G90" s="676">
        <f>'7-11л. МЕНЮ '!F85</f>
        <v>-6.0829850746268619</v>
      </c>
      <c r="H90" s="863">
        <f>'7-11л. МЕНЮ '!G85</f>
        <v>-5.3191489361736899E-3</v>
      </c>
      <c r="I90" s="1508">
        <f t="shared" ref="I90:P90" si="10">(I88*100/I620)-35</f>
        <v>-10.169666666666664</v>
      </c>
      <c r="J90" s="1500">
        <f t="shared" si="10"/>
        <v>19.978333333333339</v>
      </c>
      <c r="K90" s="1500">
        <f t="shared" si="10"/>
        <v>-2.9928571428571402</v>
      </c>
      <c r="L90" s="1500">
        <f t="shared" si="10"/>
        <v>30.029714285714292</v>
      </c>
      <c r="M90" s="1500">
        <f t="shared" si="10"/>
        <v>1.4088636363636269</v>
      </c>
      <c r="N90" s="1500">
        <f t="shared" si="10"/>
        <v>16.034545454545452</v>
      </c>
      <c r="O90" s="1500">
        <f t="shared" si="10"/>
        <v>5.9745200000000054</v>
      </c>
      <c r="P90" s="1501">
        <f t="shared" si="10"/>
        <v>9.5166666666666728</v>
      </c>
      <c r="Q90" s="1570"/>
      <c r="R90" s="41"/>
      <c r="S90" s="136"/>
      <c r="T90" s="793"/>
      <c r="U90" s="152"/>
      <c r="V90" s="152"/>
      <c r="W90" s="152"/>
      <c r="X90" s="844"/>
      <c r="Y90" s="141"/>
      <c r="Z90" s="141"/>
      <c r="AA90" s="157"/>
      <c r="AB90" s="157"/>
      <c r="AC90" s="157"/>
      <c r="AD90" s="157"/>
      <c r="AE90" s="141"/>
      <c r="AF90" s="141"/>
      <c r="AG90" s="141"/>
      <c r="AH90" s="141"/>
      <c r="AI90" s="141"/>
      <c r="AJ90" s="135"/>
      <c r="AK90" s="135"/>
      <c r="AL90" s="135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548"/>
      <c r="BE90" s="141"/>
      <c r="BF90" s="141"/>
      <c r="BG90" s="141"/>
    </row>
    <row r="91" spans="2:59" ht="16.5" customHeight="1">
      <c r="B91" s="1402"/>
      <c r="C91" s="2406" t="s">
        <v>304</v>
      </c>
      <c r="D91" s="63"/>
      <c r="E91" s="801"/>
      <c r="F91" s="1743"/>
      <c r="G91" s="1743"/>
      <c r="H91" s="1576"/>
      <c r="I91" s="802"/>
      <c r="J91" s="1743"/>
      <c r="K91" s="1743"/>
      <c r="L91" s="1468"/>
      <c r="M91" s="1468"/>
      <c r="N91" s="1468"/>
      <c r="O91" s="1468"/>
      <c r="P91" s="1468"/>
      <c r="Q91" s="1570"/>
      <c r="R91" s="11"/>
      <c r="S91" s="136"/>
      <c r="T91" s="15"/>
      <c r="U91" s="152"/>
      <c r="V91" s="152"/>
      <c r="W91" s="152"/>
      <c r="X91" s="844"/>
      <c r="Y91" s="141"/>
      <c r="Z91" s="141"/>
      <c r="AA91" s="152"/>
      <c r="AB91" s="307"/>
      <c r="AC91" s="152"/>
      <c r="AD91" s="152"/>
      <c r="AE91" s="240"/>
      <c r="AF91" s="155"/>
      <c r="AG91" s="141"/>
      <c r="AH91" s="141"/>
      <c r="AI91" s="141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41"/>
      <c r="AU91" s="141"/>
      <c r="AV91" s="141"/>
      <c r="AW91" s="141"/>
      <c r="AX91" s="135"/>
      <c r="AY91" s="135"/>
      <c r="AZ91" s="141"/>
      <c r="BA91" s="141"/>
      <c r="BB91" s="164"/>
      <c r="BC91" s="164"/>
      <c r="BD91" s="548"/>
      <c r="BE91" s="141"/>
      <c r="BF91" s="141"/>
      <c r="BG91" s="141"/>
    </row>
    <row r="92" spans="2:59" ht="17.25" customHeight="1">
      <c r="B92" s="2268" t="str">
        <f>'7-11л. МЕНЮ '!I87</f>
        <v>ТТК/376/17</v>
      </c>
      <c r="C92" s="325" t="str">
        <f>'7-11л. МЕНЮ '!B87</f>
        <v>Чай с молоком и сахаром</v>
      </c>
      <c r="D92" s="374">
        <f>'7-11л. МЕНЮ '!C87</f>
        <v>180</v>
      </c>
      <c r="E92" s="488">
        <f>'7-11л. МЕНЮ '!D87</f>
        <v>1.04</v>
      </c>
      <c r="F92" s="488">
        <f>'7-11л. МЕНЮ '!E87</f>
        <v>0.99</v>
      </c>
      <c r="G92" s="488">
        <f>'7-11л. МЕНЮ '!F87</f>
        <v>7.8810000000000002</v>
      </c>
      <c r="H92" s="1454">
        <f>'7-11л. МЕНЮ '!G87</f>
        <v>27.199000000000002</v>
      </c>
      <c r="I92" s="488">
        <v>0.27</v>
      </c>
      <c r="J92" s="488">
        <v>1.7999999999999999E-2</v>
      </c>
      <c r="K92" s="488">
        <v>0.06</v>
      </c>
      <c r="L92" s="1439">
        <v>8.5500000000000007</v>
      </c>
      <c r="M92" s="2087">
        <v>53.19</v>
      </c>
      <c r="N92" s="2087">
        <v>41.31</v>
      </c>
      <c r="O92" s="2087">
        <v>9.4499999999999993</v>
      </c>
      <c r="P92" s="2087">
        <v>0.78300000000000003</v>
      </c>
      <c r="Q92" s="662">
        <f>'7-11л. МЕНЮ '!H87</f>
        <v>68</v>
      </c>
      <c r="R92" s="11"/>
      <c r="S92" s="849"/>
      <c r="T92" s="1514"/>
      <c r="U92" s="152"/>
      <c r="V92" s="741"/>
      <c r="W92" s="152"/>
      <c r="X92" s="844"/>
      <c r="Y92" s="141"/>
      <c r="Z92" s="141"/>
      <c r="AA92" s="240"/>
      <c r="AB92" s="205"/>
      <c r="AC92" s="240"/>
      <c r="AD92" s="762"/>
      <c r="AE92" s="240"/>
      <c r="AF92" s="151"/>
      <c r="AG92" s="556"/>
      <c r="AH92" s="140"/>
      <c r="AI92" s="213"/>
      <c r="AJ92" s="241"/>
      <c r="AK92" s="152"/>
      <c r="AL92" s="152"/>
      <c r="AM92" s="152"/>
      <c r="AN92" s="152"/>
      <c r="AO92" s="152"/>
      <c r="AP92" s="152"/>
      <c r="AQ92" s="152"/>
      <c r="AR92" s="152"/>
      <c r="AS92" s="141"/>
      <c r="AT92" s="141"/>
      <c r="AU92" s="141"/>
      <c r="AV92" s="141"/>
      <c r="AW92" s="141"/>
      <c r="AX92" s="250"/>
      <c r="AY92" s="135"/>
      <c r="AZ92" s="141"/>
      <c r="BA92" s="141"/>
      <c r="BB92" s="136"/>
      <c r="BC92" s="136"/>
      <c r="BD92" s="135"/>
      <c r="BE92" s="141"/>
      <c r="BF92" s="141"/>
      <c r="BG92" s="141"/>
    </row>
    <row r="93" spans="2:59" ht="15" customHeight="1">
      <c r="B93" s="2268" t="str">
        <f>'7-11л. МЕНЮ '!I88</f>
        <v>3 / 17</v>
      </c>
      <c r="C93" s="325" t="str">
        <f>'7-11л. МЕНЮ '!B88</f>
        <v>Бутерброд с сыром</v>
      </c>
      <c r="D93" s="374" t="str">
        <f>'7-11л. МЕНЮ '!C88</f>
        <v>15 / 5 /20</v>
      </c>
      <c r="E93" s="488">
        <f>'7-11л. МЕНЮ '!D88</f>
        <v>4.82</v>
      </c>
      <c r="F93" s="488">
        <f>'7-11л. МЕНЮ '!E88</f>
        <v>4.5750000000000002</v>
      </c>
      <c r="G93" s="488">
        <f>'7-11л. МЕНЮ '!F88</f>
        <v>10.199999999999999</v>
      </c>
      <c r="H93" s="1454">
        <f>'7-11л. МЕНЮ '!G88</f>
        <v>101.301</v>
      </c>
      <c r="I93" s="482">
        <v>0.153</v>
      </c>
      <c r="J93" s="482">
        <v>1.8599999999999998E-2</v>
      </c>
      <c r="K93" s="482">
        <v>5.7099999999999998E-2</v>
      </c>
      <c r="L93" s="2267">
        <v>39</v>
      </c>
      <c r="M93" s="326">
        <v>171.29</v>
      </c>
      <c r="N93" s="326">
        <v>107.254</v>
      </c>
      <c r="O93" s="326">
        <v>15.55</v>
      </c>
      <c r="P93" s="2087">
        <v>1.7500000000000002E-2</v>
      </c>
      <c r="Q93" s="662">
        <f>'7-11л. МЕНЮ '!H88</f>
        <v>11</v>
      </c>
      <c r="R93" s="11"/>
      <c r="S93" s="141"/>
      <c r="T93" s="141"/>
      <c r="U93" s="763"/>
      <c r="V93" s="1767"/>
      <c r="W93" s="1768"/>
      <c r="X93" s="1769"/>
      <c r="Y93" s="290"/>
      <c r="Z93" s="548"/>
      <c r="AA93" s="240"/>
      <c r="AB93" s="240"/>
      <c r="AC93" s="240"/>
      <c r="AD93" s="240"/>
      <c r="AE93" s="240"/>
      <c r="AF93" s="135"/>
      <c r="AG93" s="154"/>
      <c r="AH93" s="136"/>
      <c r="AI93" s="131"/>
      <c r="AJ93" s="243"/>
      <c r="AK93" s="243"/>
      <c r="AL93" s="243"/>
      <c r="AM93" s="243"/>
      <c r="AN93" s="243"/>
      <c r="AO93" s="243"/>
      <c r="AP93" s="243"/>
      <c r="AQ93" s="243"/>
      <c r="AR93" s="243"/>
      <c r="AS93" s="141"/>
      <c r="AT93" s="141"/>
      <c r="AU93" s="141"/>
      <c r="AV93" s="141"/>
      <c r="AW93" s="141"/>
      <c r="AX93" s="250"/>
      <c r="AY93" s="135"/>
      <c r="AZ93" s="141"/>
      <c r="BA93" s="141"/>
      <c r="BB93" s="136"/>
      <c r="BC93" s="136"/>
      <c r="BD93" s="548"/>
      <c r="BE93" s="141"/>
      <c r="BF93" s="141"/>
      <c r="BG93" s="141"/>
    </row>
    <row r="94" spans="2:59" ht="15.75" customHeight="1" thickBot="1">
      <c r="B94" s="2407" t="str">
        <f>'7-11л. МЕНЮ '!I89</f>
        <v>82 / 21</v>
      </c>
      <c r="C94" s="259" t="str">
        <f>'7-11л. МЕНЮ '!B89</f>
        <v>Плоды свежие (банан)</v>
      </c>
      <c r="D94" s="529">
        <f>'7-11л. МЕНЮ '!C89</f>
        <v>105</v>
      </c>
      <c r="E94" s="490">
        <f>'7-11л. МЕНЮ '!D89</f>
        <v>1.8</v>
      </c>
      <c r="F94" s="490">
        <f>'7-11л. МЕНЮ '!E89</f>
        <v>4.0999999999999996</v>
      </c>
      <c r="G94" s="490">
        <f>'7-11л. МЕНЮ '!F89</f>
        <v>22.89</v>
      </c>
      <c r="H94" s="1456">
        <f>'7-11л. МЕНЮ '!G89</f>
        <v>111.393</v>
      </c>
      <c r="I94" s="2087">
        <v>11</v>
      </c>
      <c r="J94" s="2087">
        <v>0.04</v>
      </c>
      <c r="K94" s="2087">
        <v>5.1999999999999998E-2</v>
      </c>
      <c r="L94" s="1439">
        <v>22</v>
      </c>
      <c r="M94" s="2087">
        <v>10.48</v>
      </c>
      <c r="N94" s="2087">
        <v>30.1</v>
      </c>
      <c r="O94" s="2087">
        <v>11.48</v>
      </c>
      <c r="P94" s="2087">
        <v>1.34</v>
      </c>
      <c r="Q94" s="662">
        <f>'7-11л. МЕНЮ '!H89</f>
        <v>79</v>
      </c>
      <c r="R94" s="11"/>
      <c r="S94" s="544"/>
      <c r="T94" s="141"/>
      <c r="U94" s="1070"/>
      <c r="V94" s="1070"/>
      <c r="W94" s="1070"/>
      <c r="X94" s="1070"/>
      <c r="Y94" s="1771"/>
      <c r="Z94" s="157"/>
      <c r="AA94" s="496"/>
      <c r="AB94" s="496"/>
      <c r="AC94" s="496"/>
      <c r="AD94" s="496"/>
      <c r="AE94" s="240"/>
      <c r="AF94" s="151"/>
      <c r="AG94" s="766"/>
      <c r="AH94" s="136"/>
      <c r="AI94" s="13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141"/>
      <c r="AU94" s="141"/>
      <c r="AV94" s="141"/>
      <c r="AW94" s="141"/>
      <c r="AX94" s="135"/>
      <c r="AY94" s="135"/>
      <c r="AZ94" s="141"/>
      <c r="BA94" s="141"/>
      <c r="BB94" s="164"/>
      <c r="BC94" s="164"/>
      <c r="BD94" s="548"/>
      <c r="BE94" s="141"/>
      <c r="BF94" s="141"/>
      <c r="BG94" s="141"/>
    </row>
    <row r="95" spans="2:59" ht="16.5" customHeight="1">
      <c r="B95" s="654" t="s">
        <v>332</v>
      </c>
      <c r="C95" s="849"/>
      <c r="D95" s="2044">
        <f>'7-11л. МЕНЮ '!C90</f>
        <v>325</v>
      </c>
      <c r="E95" s="1472">
        <f>'7-11л. МЕНЮ '!D90</f>
        <v>7.66</v>
      </c>
      <c r="F95" s="1473">
        <f>'7-11л. МЕНЮ '!E90</f>
        <v>9.6649999999999991</v>
      </c>
      <c r="G95" s="1473">
        <f>'7-11л. МЕНЮ '!F90</f>
        <v>40.971000000000004</v>
      </c>
      <c r="H95" s="2392">
        <f>'7-11л. МЕНЮ '!G90</f>
        <v>239.893</v>
      </c>
      <c r="I95" s="1805">
        <f t="shared" ref="I95" si="11">SUM(I92:I94)</f>
        <v>11.423</v>
      </c>
      <c r="J95" s="1805">
        <f t="shared" ref="J95" si="12">SUM(J92:J94)</f>
        <v>7.6600000000000001E-2</v>
      </c>
      <c r="K95" s="1805">
        <f t="shared" ref="K95" si="13">SUM(K92:K94)</f>
        <v>0.1691</v>
      </c>
      <c r="L95" s="1473">
        <f t="shared" ref="L95" si="14">SUM(L92:L94)</f>
        <v>69.55</v>
      </c>
      <c r="M95" s="1499">
        <f t="shared" ref="M95" si="15">SUM(M92:M94)</f>
        <v>234.95999999999998</v>
      </c>
      <c r="N95" s="1499">
        <f t="shared" ref="N95" si="16">SUM(N92:N94)</f>
        <v>178.66400000000002</v>
      </c>
      <c r="O95" s="2148">
        <f t="shared" ref="O95" si="17">SUM(O92:O94)</f>
        <v>36.480000000000004</v>
      </c>
      <c r="P95" s="2415">
        <f t="shared" ref="P95" si="18">SUM(P92:P94)</f>
        <v>2.1405000000000003</v>
      </c>
      <c r="Q95" s="807"/>
      <c r="R95" s="122"/>
      <c r="S95" s="541"/>
      <c r="T95" s="989"/>
      <c r="U95" s="141"/>
      <c r="V95" s="141"/>
      <c r="W95" s="141"/>
      <c r="X95" s="141"/>
      <c r="Y95" s="152"/>
      <c r="Z95" s="152"/>
      <c r="AA95" s="152"/>
      <c r="AB95" s="152"/>
      <c r="AC95" s="152"/>
      <c r="AD95" s="152"/>
      <c r="AE95" s="240"/>
      <c r="AF95" s="151"/>
      <c r="AG95" s="240"/>
      <c r="AH95" s="240"/>
      <c r="AI95" s="240"/>
      <c r="AJ95" s="241"/>
      <c r="AK95" s="240"/>
      <c r="AL95" s="240"/>
      <c r="AM95" s="240"/>
      <c r="AN95" s="240"/>
      <c r="AO95" s="240"/>
      <c r="AP95" s="240"/>
      <c r="AQ95" s="240"/>
      <c r="AR95" s="240"/>
      <c r="AS95" s="240"/>
      <c r="AT95" s="141"/>
      <c r="AU95" s="141"/>
      <c r="AV95" s="141"/>
      <c r="AW95" s="141"/>
      <c r="AX95" s="135"/>
      <c r="AY95" s="135"/>
      <c r="AZ95" s="141"/>
      <c r="BA95" s="141"/>
      <c r="BB95" s="164"/>
      <c r="BC95" s="164"/>
      <c r="BD95" s="548"/>
      <c r="BE95" s="141"/>
      <c r="BF95" s="141"/>
      <c r="BG95" s="141"/>
    </row>
    <row r="96" spans="2:59" ht="17.25" customHeight="1">
      <c r="B96" s="1504"/>
      <c r="C96" s="1505" t="s">
        <v>11</v>
      </c>
      <c r="D96" s="1762">
        <v>0.1</v>
      </c>
      <c r="E96" s="2393">
        <f>'7-11л. МЕНЮ '!D91</f>
        <v>7.7</v>
      </c>
      <c r="F96" s="2394">
        <f>'7-11л. МЕНЮ '!E91</f>
        <v>7.9</v>
      </c>
      <c r="G96" s="2394">
        <f>'7-11л. МЕНЮ '!F91</f>
        <v>33.5</v>
      </c>
      <c r="H96" s="2395">
        <f>'7-11л. МЕНЮ '!G91</f>
        <v>235</v>
      </c>
      <c r="I96" s="1060">
        <v>6</v>
      </c>
      <c r="J96" s="1060">
        <v>0.12</v>
      </c>
      <c r="K96" s="1061">
        <v>0.14000000000000001</v>
      </c>
      <c r="L96" s="1461">
        <v>70</v>
      </c>
      <c r="M96" s="1460">
        <v>110</v>
      </c>
      <c r="N96" s="1461">
        <v>110</v>
      </c>
      <c r="O96" s="1461">
        <v>25</v>
      </c>
      <c r="P96" s="2390">
        <v>1.2</v>
      </c>
      <c r="Q96" s="807"/>
      <c r="R96" s="41"/>
      <c r="S96" s="238"/>
      <c r="T96" s="213"/>
      <c r="U96" s="141"/>
      <c r="V96" s="141"/>
      <c r="W96" s="141"/>
      <c r="X96" s="141"/>
      <c r="Y96" s="141"/>
      <c r="Z96" s="152"/>
      <c r="AA96" s="152"/>
      <c r="AB96" s="152"/>
      <c r="AC96" s="152"/>
      <c r="AD96" s="152"/>
      <c r="AE96" s="240"/>
      <c r="AF96" s="15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35"/>
      <c r="AY96" s="135"/>
      <c r="AZ96" s="141"/>
      <c r="BA96" s="141"/>
      <c r="BB96" s="212"/>
      <c r="BC96" s="164"/>
      <c r="BD96" s="548"/>
      <c r="BE96" s="141"/>
      <c r="BF96" s="141"/>
      <c r="BG96" s="141"/>
    </row>
    <row r="97" spans="2:59" ht="14.25" customHeight="1" thickBot="1">
      <c r="B97" s="322"/>
      <c r="C97" s="1502" t="s">
        <v>601</v>
      </c>
      <c r="D97" s="1540" t="s">
        <v>259</v>
      </c>
      <c r="E97" s="2391">
        <f>'7-11л. МЕНЮ '!D92</f>
        <v>-5.1948051948052409E-2</v>
      </c>
      <c r="F97" s="675">
        <f>'7-11л. МЕНЮ '!E92</f>
        <v>2.234177215189872</v>
      </c>
      <c r="G97" s="675">
        <f>'7-11л. МЕНЮ '!F92</f>
        <v>2.2301492537313443</v>
      </c>
      <c r="H97" s="2125">
        <f>'7-11л. МЕНЮ '!G92</f>
        <v>0.20821276595744642</v>
      </c>
      <c r="I97" s="1500">
        <f t="shared" ref="I97:P97" si="19">(I95*100/I620)-10</f>
        <v>9.038333333333334</v>
      </c>
      <c r="J97" s="1500">
        <f t="shared" si="19"/>
        <v>-3.6166666666666663</v>
      </c>
      <c r="K97" s="1500">
        <f t="shared" si="19"/>
        <v>2.0785714285714292</v>
      </c>
      <c r="L97" s="1500">
        <f t="shared" si="19"/>
        <v>-6.4285714285714946E-2</v>
      </c>
      <c r="M97" s="1500">
        <f t="shared" si="19"/>
        <v>11.359999999999996</v>
      </c>
      <c r="N97" s="1500">
        <f t="shared" si="19"/>
        <v>6.2421818181818196</v>
      </c>
      <c r="O97" s="1500">
        <f t="shared" si="19"/>
        <v>4.5920000000000023</v>
      </c>
      <c r="P97" s="1501">
        <f t="shared" si="19"/>
        <v>7.8375000000000021</v>
      </c>
      <c r="Q97" s="807"/>
      <c r="R97" s="64"/>
      <c r="S97" s="136"/>
      <c r="T97" s="131"/>
      <c r="U97" s="140"/>
      <c r="V97" s="281"/>
      <c r="W97" s="140"/>
      <c r="X97" s="140"/>
      <c r="Y97" s="140"/>
      <c r="Z97" s="140"/>
      <c r="AA97" s="140"/>
      <c r="AB97" s="300"/>
      <c r="AC97" s="140"/>
      <c r="AD97" s="140"/>
      <c r="AE97" s="131"/>
      <c r="AF97" s="155"/>
      <c r="AG97" s="273"/>
      <c r="AH97" s="273"/>
      <c r="AI97" s="273"/>
      <c r="AJ97" s="252"/>
      <c r="AK97" s="745"/>
      <c r="AL97" s="273"/>
      <c r="AM97" s="252"/>
      <c r="AN97" s="252"/>
      <c r="AO97" s="273"/>
      <c r="AP97" s="746"/>
      <c r="AQ97" s="273"/>
      <c r="AR97" s="273"/>
      <c r="AS97" s="141"/>
      <c r="AT97" s="250"/>
      <c r="AU97" s="141"/>
      <c r="AV97" s="141"/>
      <c r="AW97" s="141"/>
      <c r="AX97" s="135"/>
      <c r="AY97" s="135"/>
      <c r="AZ97" s="141"/>
      <c r="BA97" s="141"/>
      <c r="BB97" s="164"/>
      <c r="BC97" s="164"/>
      <c r="BD97" s="548"/>
      <c r="BE97" s="141"/>
      <c r="BF97" s="141"/>
      <c r="BG97" s="141"/>
    </row>
    <row r="98" spans="2:59" ht="14.25" customHeight="1">
      <c r="I98" s="1543"/>
      <c r="J98" s="1543"/>
      <c r="K98" s="1543"/>
      <c r="L98" s="1543"/>
      <c r="M98" s="1543"/>
      <c r="N98" s="1543"/>
      <c r="O98" s="1543"/>
      <c r="P98" s="1543"/>
      <c r="Q98" s="2473"/>
      <c r="R98" s="54"/>
      <c r="S98" s="136"/>
      <c r="T98" s="133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41"/>
      <c r="AF98" s="141"/>
      <c r="AG98" s="273"/>
      <c r="AH98" s="273"/>
      <c r="AI98" s="273"/>
      <c r="AJ98" s="273"/>
      <c r="AK98" s="273"/>
      <c r="AL98" s="273"/>
      <c r="AM98" s="273"/>
      <c r="AN98" s="273"/>
      <c r="AO98" s="273"/>
      <c r="AP98" s="273"/>
      <c r="AQ98" s="273"/>
      <c r="AR98" s="273"/>
      <c r="AS98" s="141"/>
      <c r="AT98" s="250"/>
      <c r="AU98" s="141"/>
      <c r="AV98" s="141"/>
      <c r="AW98" s="141"/>
      <c r="AX98" s="135"/>
      <c r="AY98" s="135"/>
      <c r="AZ98" s="141"/>
      <c r="BA98" s="141"/>
      <c r="BB98" s="164"/>
      <c r="BC98" s="164"/>
      <c r="BD98" s="548"/>
      <c r="BE98" s="141"/>
      <c r="BF98" s="141"/>
      <c r="BG98" s="141"/>
    </row>
    <row r="99" spans="2:59" ht="13.5" customHeight="1" thickBot="1">
      <c r="S99" s="136"/>
      <c r="T99" s="133"/>
      <c r="U99" s="152"/>
      <c r="V99" s="241"/>
      <c r="W99" s="494"/>
      <c r="X99" s="494"/>
      <c r="Y99" s="494"/>
      <c r="Z99" s="494"/>
      <c r="AA99" s="152"/>
      <c r="AB99" s="307"/>
      <c r="AC99" s="152"/>
      <c r="AD99" s="152"/>
      <c r="AE99" s="162"/>
      <c r="AF99" s="159"/>
      <c r="AG99" s="141"/>
      <c r="AH99" s="141"/>
      <c r="AI99" s="141"/>
      <c r="AJ99" s="252"/>
      <c r="AK99" s="252"/>
      <c r="AL99" s="141"/>
      <c r="AM99" s="252"/>
      <c r="AN99" s="252"/>
      <c r="AO99" s="141"/>
      <c r="AP99" s="136"/>
      <c r="AQ99" s="141"/>
      <c r="AR99" s="141"/>
      <c r="AS99" s="141"/>
      <c r="AT99" s="135"/>
      <c r="AU99" s="141"/>
      <c r="AV99" s="141"/>
      <c r="AW99" s="141"/>
      <c r="AX99" s="279"/>
      <c r="AY99" s="279"/>
      <c r="AZ99" s="141"/>
      <c r="BA99" s="141"/>
      <c r="BB99" s="164"/>
      <c r="BC99" s="164"/>
      <c r="BD99" s="794"/>
      <c r="BE99" s="141"/>
      <c r="BF99" s="141"/>
      <c r="BG99" s="141"/>
    </row>
    <row r="100" spans="2:59" ht="15" customHeight="1">
      <c r="B100" s="1063"/>
      <c r="C100" s="43" t="s">
        <v>451</v>
      </c>
      <c r="D100" s="44"/>
      <c r="E100" s="200">
        <f>'7-11л. МЕНЮ '!D95</f>
        <v>46.877000000000002</v>
      </c>
      <c r="F100" s="328">
        <f>'7-11л. МЕНЮ '!E95</f>
        <v>49.486000000000004</v>
      </c>
      <c r="G100" s="1443">
        <f>'7-11л. МЕНЮ '!F95</f>
        <v>189.095</v>
      </c>
      <c r="H100" s="1442">
        <f>'7-11л. МЕНЮ '!G95</f>
        <v>1408.7280000000001</v>
      </c>
      <c r="I100" s="328">
        <f t="shared" ref="I100:P100" si="20">I77+I88</f>
        <v>22.555199999999999</v>
      </c>
      <c r="J100" s="328">
        <f t="shared" si="20"/>
        <v>0.81074000000000002</v>
      </c>
      <c r="K100" s="328">
        <f t="shared" si="20"/>
        <v>0.6381</v>
      </c>
      <c r="L100" s="1442">
        <f t="shared" si="20"/>
        <v>498.23</v>
      </c>
      <c r="M100" s="328">
        <f t="shared" si="20"/>
        <v>619.41049999999996</v>
      </c>
      <c r="N100" s="328">
        <f t="shared" si="20"/>
        <v>655.27150000000006</v>
      </c>
      <c r="O100" s="328">
        <f t="shared" si="20"/>
        <v>155.61930000000001</v>
      </c>
      <c r="P100" s="1064">
        <f t="shared" si="20"/>
        <v>8.7319999999999993</v>
      </c>
      <c r="Q100" s="807"/>
      <c r="R100" s="39"/>
      <c r="S100" s="136"/>
      <c r="T100" s="133"/>
      <c r="U100" s="152"/>
      <c r="V100" s="241"/>
      <c r="W100" s="152"/>
      <c r="X100" s="152"/>
      <c r="Y100" s="152"/>
      <c r="Z100" s="152"/>
      <c r="AA100" s="152"/>
      <c r="AB100" s="152"/>
      <c r="AC100" s="152"/>
      <c r="AD100" s="152"/>
      <c r="AE100" s="162"/>
      <c r="AF100" s="158"/>
      <c r="AG100" s="750"/>
      <c r="AH100" s="751"/>
      <c r="AI100" s="752"/>
      <c r="AJ100" s="753"/>
      <c r="AK100" s="754"/>
      <c r="AL100" s="754"/>
      <c r="AM100" s="754"/>
      <c r="AN100" s="754"/>
      <c r="AO100" s="754"/>
      <c r="AP100" s="754"/>
      <c r="AQ100" s="750"/>
      <c r="AR100" s="750"/>
      <c r="AS100" s="755"/>
      <c r="AT100" s="140"/>
      <c r="AU100" s="141"/>
      <c r="AV100" s="141"/>
      <c r="AW100" s="141"/>
      <c r="AX100" s="279"/>
      <c r="AY100" s="279"/>
      <c r="AZ100" s="141"/>
      <c r="BA100" s="141"/>
      <c r="BB100" s="164"/>
      <c r="BC100" s="164"/>
      <c r="BD100" s="548"/>
      <c r="BE100" s="141"/>
      <c r="BF100" s="141"/>
      <c r="BG100" s="141"/>
    </row>
    <row r="101" spans="2:59" ht="15" customHeight="1">
      <c r="B101" s="605"/>
      <c r="C101" s="1396" t="s">
        <v>11</v>
      </c>
      <c r="D101" s="1739">
        <v>0.6</v>
      </c>
      <c r="E101" s="2421">
        <f>'7-11л. МЕНЮ '!D96</f>
        <v>46.2</v>
      </c>
      <c r="F101" s="2418">
        <f>'7-11л. МЕНЮ '!E96</f>
        <v>47.4</v>
      </c>
      <c r="G101" s="2419">
        <f>'7-11л. МЕНЮ '!F96</f>
        <v>201</v>
      </c>
      <c r="H101" s="2420">
        <f>'7-11л. МЕНЮ '!G96</f>
        <v>1410</v>
      </c>
      <c r="I101" s="1523">
        <v>36</v>
      </c>
      <c r="J101" s="1523">
        <v>0.72</v>
      </c>
      <c r="K101" s="1520">
        <v>0.84</v>
      </c>
      <c r="L101" s="1521">
        <v>420</v>
      </c>
      <c r="M101" s="1522">
        <v>660</v>
      </c>
      <c r="N101" s="1521">
        <v>660</v>
      </c>
      <c r="O101" s="1521">
        <v>150</v>
      </c>
      <c r="P101" s="2422">
        <v>7.2</v>
      </c>
      <c r="Q101" s="807"/>
      <c r="R101" s="133"/>
      <c r="S101" s="496"/>
      <c r="T101" s="496"/>
      <c r="U101" s="741"/>
      <c r="V101" s="241"/>
      <c r="W101" s="494"/>
      <c r="X101" s="494"/>
      <c r="Y101" s="494"/>
      <c r="Z101" s="494"/>
      <c r="AA101" s="152"/>
      <c r="AB101" s="307"/>
      <c r="AC101" s="152"/>
      <c r="AD101" s="152"/>
      <c r="AE101" s="538"/>
      <c r="AF101" s="151"/>
      <c r="AG101" s="284"/>
      <c r="AH101" s="284"/>
      <c r="AI101" s="284"/>
      <c r="AJ101" s="756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135"/>
      <c r="AU101" s="141"/>
      <c r="AV101" s="141"/>
      <c r="AW101" s="141"/>
      <c r="AX101" s="135"/>
      <c r="AY101" s="135"/>
      <c r="AZ101" s="141"/>
      <c r="BA101" s="141"/>
      <c r="BB101" s="164"/>
      <c r="BC101" s="164"/>
      <c r="BD101" s="548"/>
      <c r="BE101" s="141"/>
      <c r="BF101" s="141"/>
      <c r="BG101" s="141"/>
    </row>
    <row r="102" spans="2:59" ht="18" customHeight="1" thickBot="1">
      <c r="B102" s="322"/>
      <c r="C102" s="1502" t="s">
        <v>601</v>
      </c>
      <c r="D102" s="1540" t="s">
        <v>259</v>
      </c>
      <c r="E102" s="2423">
        <f>'7-11л. МЕНЮ '!D97</f>
        <v>0.87922077922077335</v>
      </c>
      <c r="F102" s="2424">
        <f>'7-11л. МЕНЮ '!E97</f>
        <v>2.6405063291139257</v>
      </c>
      <c r="G102" s="2425">
        <f>'7-11л. МЕНЮ '!F97</f>
        <v>-3.5537313432835802</v>
      </c>
      <c r="H102" s="2426">
        <f>'7-11л. МЕНЮ '!G97</f>
        <v>-5.4127659574461973E-2</v>
      </c>
      <c r="I102" s="1508">
        <f t="shared" ref="I102:P102" si="21">(I100*100/I620)-60</f>
        <v>-22.408000000000001</v>
      </c>
      <c r="J102" s="1500">
        <f t="shared" si="21"/>
        <v>7.5616666666666674</v>
      </c>
      <c r="K102" s="1500">
        <f t="shared" si="21"/>
        <v>-14.421428571428564</v>
      </c>
      <c r="L102" s="1500">
        <f t="shared" si="21"/>
        <v>11.175714285714292</v>
      </c>
      <c r="M102" s="1500">
        <f t="shared" si="21"/>
        <v>-3.6899545454545475</v>
      </c>
      <c r="N102" s="1500">
        <f t="shared" si="21"/>
        <v>-0.42986363636362768</v>
      </c>
      <c r="O102" s="1500">
        <f t="shared" si="21"/>
        <v>2.2477200000000011</v>
      </c>
      <c r="P102" s="1501">
        <f t="shared" si="21"/>
        <v>12.766666666666666</v>
      </c>
      <c r="Q102" s="807"/>
      <c r="R102" s="133"/>
      <c r="S102" s="496"/>
      <c r="T102" s="496"/>
      <c r="U102" s="741"/>
      <c r="V102" s="241"/>
      <c r="W102" s="494"/>
      <c r="X102" s="494"/>
      <c r="Y102" s="494"/>
      <c r="Z102" s="494"/>
      <c r="AA102" s="152"/>
      <c r="AB102" s="307"/>
      <c r="AC102" s="152"/>
      <c r="AD102" s="152"/>
      <c r="AE102" s="538"/>
      <c r="AF102" s="151"/>
      <c r="AG102" s="240"/>
      <c r="AH102" s="538"/>
      <c r="AI102" s="240"/>
      <c r="AJ102" s="241"/>
      <c r="AK102" s="240"/>
      <c r="AL102" s="240"/>
      <c r="AM102" s="538"/>
      <c r="AN102" s="538"/>
      <c r="AO102" s="240"/>
      <c r="AP102" s="205"/>
      <c r="AQ102" s="240"/>
      <c r="AR102" s="240"/>
      <c r="AS102" s="240"/>
      <c r="AT102" s="141"/>
      <c r="AU102" s="141"/>
      <c r="AV102" s="141"/>
      <c r="AW102" s="141"/>
      <c r="AX102" s="279"/>
      <c r="AY102" s="279"/>
      <c r="AZ102" s="141"/>
      <c r="BA102" s="141"/>
      <c r="BB102" s="164"/>
      <c r="BC102" s="164"/>
      <c r="BD102" s="548"/>
      <c r="BE102" s="141"/>
      <c r="BF102" s="141"/>
      <c r="BG102" s="141"/>
    </row>
    <row r="103" spans="2:59" ht="17.25" customHeight="1" thickBot="1">
      <c r="Q103" s="807"/>
      <c r="R103" s="133"/>
      <c r="S103" s="152"/>
      <c r="T103" s="152"/>
      <c r="U103" s="152"/>
      <c r="V103" s="241"/>
      <c r="W103" s="152"/>
      <c r="X103" s="152"/>
      <c r="Y103" s="152"/>
      <c r="Z103" s="152"/>
      <c r="AA103" s="152"/>
      <c r="AB103" s="152"/>
      <c r="AC103" s="152"/>
      <c r="AD103" s="152"/>
      <c r="AE103" s="240"/>
      <c r="AF103" s="151"/>
      <c r="AG103" s="767"/>
      <c r="AH103" s="767"/>
      <c r="AI103" s="767"/>
      <c r="AJ103" s="767"/>
      <c r="AK103" s="767"/>
      <c r="AL103" s="767"/>
      <c r="AM103" s="768"/>
      <c r="AN103" s="767"/>
      <c r="AO103" s="768"/>
      <c r="AP103" s="768"/>
      <c r="AQ103" s="767"/>
      <c r="AR103" s="767"/>
      <c r="AS103" s="767"/>
      <c r="AT103" s="135"/>
      <c r="AU103" s="141"/>
      <c r="AV103" s="141"/>
      <c r="AW103" s="141"/>
      <c r="AX103" s="135"/>
      <c r="AY103" s="135"/>
      <c r="AZ103" s="141"/>
      <c r="BA103" s="141"/>
      <c r="BB103" s="423"/>
      <c r="BC103" s="164"/>
      <c r="BD103" s="548"/>
      <c r="BE103" s="141"/>
      <c r="BF103" s="141"/>
      <c r="BG103" s="141"/>
    </row>
    <row r="104" spans="2:59" ht="17.25" customHeight="1">
      <c r="B104" s="1063"/>
      <c r="C104" s="43" t="s">
        <v>450</v>
      </c>
      <c r="D104" s="44"/>
      <c r="E104" s="200">
        <f>'7-11л. МЕНЮ '!D99</f>
        <v>41.882000000000005</v>
      </c>
      <c r="F104" s="328">
        <f>'7-11л. МЕНЮ '!E99</f>
        <v>41.944000000000003</v>
      </c>
      <c r="G104" s="1443">
        <f>'7-11л. МЕНЮ '!F99</f>
        <v>137.84300000000002</v>
      </c>
      <c r="H104" s="1442">
        <f>'7-11л. МЕНЮ '!G99</f>
        <v>1062.268</v>
      </c>
      <c r="I104" s="2427">
        <f t="shared" ref="I104:P104" si="22">I88+I95</f>
        <v>26.321200000000001</v>
      </c>
      <c r="J104" s="328">
        <f t="shared" si="22"/>
        <v>0.73633999999999999</v>
      </c>
      <c r="K104" s="328">
        <f t="shared" si="22"/>
        <v>0.61719999999999997</v>
      </c>
      <c r="L104" s="1442">
        <f t="shared" si="22"/>
        <v>524.75800000000004</v>
      </c>
      <c r="M104" s="328">
        <f t="shared" si="22"/>
        <v>635.45749999999998</v>
      </c>
      <c r="N104" s="328">
        <f t="shared" si="22"/>
        <v>740.04399999999998</v>
      </c>
      <c r="O104" s="328">
        <f t="shared" si="22"/>
        <v>138.91630000000001</v>
      </c>
      <c r="P104" s="1064">
        <f t="shared" si="22"/>
        <v>7.4825000000000008</v>
      </c>
      <c r="Q104" s="807"/>
      <c r="R104" s="133"/>
      <c r="S104" s="152"/>
      <c r="T104" s="152"/>
      <c r="U104" s="152"/>
      <c r="V104" s="241"/>
      <c r="W104" s="152"/>
      <c r="X104" s="152"/>
      <c r="Y104" s="152"/>
      <c r="Z104" s="152"/>
      <c r="AA104" s="152"/>
      <c r="AB104" s="152"/>
      <c r="AC104" s="152"/>
      <c r="AD104" s="152"/>
      <c r="AE104" s="240"/>
      <c r="AF104" s="15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35"/>
      <c r="AU104" s="141"/>
      <c r="AV104" s="141"/>
      <c r="AW104" s="141"/>
      <c r="AX104" s="135"/>
      <c r="AY104" s="135"/>
      <c r="AZ104" s="141"/>
      <c r="BA104" s="141"/>
      <c r="BB104" s="164"/>
      <c r="BC104" s="164"/>
      <c r="BD104" s="548"/>
      <c r="BE104" s="141"/>
      <c r="BF104" s="141"/>
      <c r="BG104" s="141"/>
    </row>
    <row r="105" spans="2:59" ht="18" customHeight="1">
      <c r="B105" s="605"/>
      <c r="C105" s="1396" t="s">
        <v>11</v>
      </c>
      <c r="D105" s="1739">
        <v>0.45</v>
      </c>
      <c r="E105" s="2393">
        <f>'7-11л. МЕНЮ '!D100</f>
        <v>34.65</v>
      </c>
      <c r="F105" s="2394">
        <f>'7-11л. МЕНЮ '!E100</f>
        <v>35.549999999999997</v>
      </c>
      <c r="G105" s="2429">
        <f>'7-11л. МЕНЮ '!F100</f>
        <v>150.75</v>
      </c>
      <c r="H105" s="2430">
        <f>'7-11л. МЕНЮ '!G100</f>
        <v>1057.5</v>
      </c>
      <c r="I105" s="2416">
        <v>27</v>
      </c>
      <c r="J105" s="1060">
        <v>0.54</v>
      </c>
      <c r="K105" s="1061">
        <v>0.63</v>
      </c>
      <c r="L105" s="1461">
        <v>315</v>
      </c>
      <c r="M105" s="1460">
        <v>495</v>
      </c>
      <c r="N105" s="1461">
        <v>495</v>
      </c>
      <c r="O105" s="1461">
        <v>112.5</v>
      </c>
      <c r="P105" s="2390">
        <v>5.4</v>
      </c>
      <c r="Q105" s="807"/>
      <c r="R105" s="133"/>
      <c r="S105" s="152"/>
      <c r="T105" s="152"/>
      <c r="U105" s="152"/>
      <c r="V105" s="241"/>
      <c r="W105" s="152"/>
      <c r="X105" s="152"/>
      <c r="Y105" s="152"/>
      <c r="Z105" s="152"/>
      <c r="AA105" s="152"/>
      <c r="AB105" s="152"/>
      <c r="AC105" s="152"/>
      <c r="AD105" s="152"/>
      <c r="AE105" s="240"/>
      <c r="AF105" s="204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746"/>
      <c r="AQ105" s="141"/>
      <c r="AR105" s="746"/>
      <c r="AS105" s="141"/>
      <c r="AT105" s="135"/>
      <c r="AU105" s="141"/>
      <c r="AV105" s="141"/>
      <c r="AW105" s="141"/>
      <c r="AX105" s="135"/>
      <c r="AY105" s="135"/>
      <c r="AZ105" s="141"/>
      <c r="BA105" s="141"/>
      <c r="BB105" s="164"/>
      <c r="BC105" s="164"/>
      <c r="BD105" s="548"/>
      <c r="BE105" s="141"/>
      <c r="BF105" s="141"/>
      <c r="BG105" s="141"/>
    </row>
    <row r="106" spans="2:59" ht="15.75" customHeight="1" thickBot="1">
      <c r="B106" s="322"/>
      <c r="C106" s="1502" t="s">
        <v>601</v>
      </c>
      <c r="D106" s="1540" t="s">
        <v>259</v>
      </c>
      <c r="E106" s="2423">
        <f>'7-11л. МЕНЮ '!D101</f>
        <v>9.3922077922077989</v>
      </c>
      <c r="F106" s="2424">
        <f>'7-11л. МЕНЮ '!E101</f>
        <v>8.0936708860759552</v>
      </c>
      <c r="G106" s="2425">
        <f>'7-11л. МЕНЮ '!F101</f>
        <v>-3.8528358208955211</v>
      </c>
      <c r="H106" s="2426">
        <f>'7-11л. МЕНЮ '!G101</f>
        <v>0.20289361702127451</v>
      </c>
      <c r="I106" s="2417">
        <f t="shared" ref="I106:P106" si="23">(I104*100/I620)-45</f>
        <v>-1.1313333333333375</v>
      </c>
      <c r="J106" s="2417">
        <f t="shared" si="23"/>
        <v>16.361666666666672</v>
      </c>
      <c r="K106" s="2417">
        <f t="shared" si="23"/>
        <v>-0.91428571428571104</v>
      </c>
      <c r="L106" s="2417">
        <f t="shared" si="23"/>
        <v>29.965428571428575</v>
      </c>
      <c r="M106" s="2417">
        <f t="shared" si="23"/>
        <v>12.768863636363633</v>
      </c>
      <c r="N106" s="2417">
        <f t="shared" si="23"/>
        <v>22.276727272727271</v>
      </c>
      <c r="O106" s="2417">
        <f t="shared" si="23"/>
        <v>10.566520000000004</v>
      </c>
      <c r="P106" s="2428">
        <f t="shared" si="23"/>
        <v>17.354166666666679</v>
      </c>
      <c r="Q106" s="807"/>
      <c r="R106" s="133"/>
      <c r="S106" s="152"/>
      <c r="T106" s="496"/>
      <c r="U106" s="152"/>
      <c r="V106" s="241"/>
      <c r="W106" s="152"/>
      <c r="X106" s="152"/>
      <c r="Y106" s="152"/>
      <c r="Z106" s="152"/>
      <c r="AA106" s="152"/>
      <c r="AB106" s="152"/>
      <c r="AC106" s="307"/>
      <c r="AD106" s="152"/>
      <c r="AE106" s="240"/>
      <c r="AF106" s="152"/>
      <c r="AG106" s="141"/>
      <c r="AH106" s="141"/>
      <c r="AI106" s="141"/>
      <c r="AJ106" s="769"/>
      <c r="AK106" s="141"/>
      <c r="AL106" s="141"/>
      <c r="AM106" s="141"/>
      <c r="AN106" s="141"/>
      <c r="AO106" s="141"/>
      <c r="AP106" s="141"/>
      <c r="AQ106" s="141"/>
      <c r="AR106" s="746"/>
      <c r="AS106" s="141"/>
      <c r="AT106" s="135"/>
      <c r="AU106" s="141"/>
      <c r="AV106" s="141"/>
      <c r="AW106" s="141"/>
      <c r="AX106" s="135"/>
      <c r="AY106" s="135"/>
      <c r="AZ106" s="141"/>
      <c r="BA106" s="141"/>
      <c r="BB106" s="164"/>
      <c r="BC106" s="164"/>
      <c r="BD106" s="548"/>
      <c r="BE106" s="141"/>
      <c r="BF106" s="141"/>
      <c r="BG106" s="141"/>
    </row>
    <row r="107" spans="2:59" ht="12.75" customHeight="1" thickBot="1">
      <c r="Q107" s="807"/>
      <c r="R107" s="157"/>
      <c r="S107" s="1772"/>
      <c r="T107" s="136"/>
      <c r="U107" s="133"/>
      <c r="V107" s="152"/>
      <c r="W107" s="792"/>
      <c r="X107" s="741"/>
      <c r="Y107" s="844"/>
      <c r="Z107" s="240"/>
      <c r="AA107" s="240"/>
      <c r="AB107" s="42"/>
      <c r="AC107" s="211"/>
      <c r="AD107" s="211"/>
      <c r="AE107" s="211"/>
      <c r="AF107" s="211"/>
      <c r="AG107" s="211"/>
      <c r="AH107" s="136"/>
      <c r="AI107" s="133"/>
      <c r="AJ107" s="152"/>
      <c r="AK107" s="152"/>
      <c r="AL107" s="152"/>
      <c r="AM107" s="241"/>
      <c r="AN107" s="152"/>
      <c r="AO107" s="152"/>
      <c r="AP107" s="152"/>
      <c r="AQ107" s="152"/>
      <c r="AR107" s="152"/>
      <c r="AS107" s="152"/>
      <c r="AT107" s="152"/>
      <c r="AU107" s="152"/>
      <c r="AV107" s="240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</row>
    <row r="108" spans="2:59" ht="16.5" customHeight="1">
      <c r="B108" s="1503" t="s">
        <v>503</v>
      </c>
      <c r="C108" s="43"/>
      <c r="D108" s="44"/>
      <c r="E108" s="200">
        <f>'7-11л. МЕНЮ '!D103</f>
        <v>54.537000000000006</v>
      </c>
      <c r="F108" s="328">
        <f>'7-11л. МЕНЮ '!E103</f>
        <v>59.151000000000003</v>
      </c>
      <c r="G108" s="1443">
        <f>'7-11л. МЕНЮ '!F103</f>
        <v>230.066</v>
      </c>
      <c r="H108" s="1442">
        <f>'7-11л. МЕНЮ '!G103</f>
        <v>1648.6210000000001</v>
      </c>
      <c r="I108" s="328">
        <f t="shared" ref="I108:P108" si="24">I77+I88+I95</f>
        <v>33.978200000000001</v>
      </c>
      <c r="J108" s="328">
        <f t="shared" si="24"/>
        <v>0.88734000000000002</v>
      </c>
      <c r="K108" s="328">
        <f t="shared" si="24"/>
        <v>0.80720000000000003</v>
      </c>
      <c r="L108" s="1442">
        <f t="shared" si="24"/>
        <v>567.78</v>
      </c>
      <c r="M108" s="328">
        <f t="shared" si="24"/>
        <v>854.37049999999999</v>
      </c>
      <c r="N108" s="1443">
        <f t="shared" si="24"/>
        <v>833.93550000000005</v>
      </c>
      <c r="O108" s="328">
        <f t="shared" si="24"/>
        <v>192.09930000000003</v>
      </c>
      <c r="P108" s="1064">
        <f t="shared" si="24"/>
        <v>10.872499999999999</v>
      </c>
      <c r="Q108" s="807"/>
      <c r="R108" s="135"/>
      <c r="S108" s="763"/>
      <c r="T108" s="763"/>
      <c r="U108" s="763"/>
      <c r="V108" s="763"/>
      <c r="W108" s="763"/>
      <c r="X108" s="763"/>
      <c r="Y108" s="764"/>
      <c r="Z108" s="763"/>
      <c r="AA108" s="764"/>
      <c r="AB108" s="764"/>
      <c r="AC108" s="763"/>
      <c r="AD108" s="763"/>
      <c r="AE108" s="763"/>
      <c r="AF108" s="141"/>
      <c r="AG108" s="151"/>
      <c r="AH108" s="493"/>
      <c r="AI108" s="133"/>
      <c r="AJ108" s="152"/>
      <c r="AK108" s="152"/>
      <c r="AL108" s="152"/>
      <c r="AM108" s="241"/>
      <c r="AN108" s="494"/>
      <c r="AO108" s="494"/>
      <c r="AP108" s="494"/>
      <c r="AQ108" s="494"/>
      <c r="AR108" s="152"/>
      <c r="AS108" s="307"/>
      <c r="AT108" s="152"/>
      <c r="AU108" s="152"/>
      <c r="AV108" s="162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1"/>
    </row>
    <row r="109" spans="2:59" ht="12.75" customHeight="1">
      <c r="B109" s="1504"/>
      <c r="C109" s="1505" t="s">
        <v>11</v>
      </c>
      <c r="D109" s="1739">
        <v>0.7</v>
      </c>
      <c r="E109" s="2421">
        <f>'7-11л. МЕНЮ '!D104</f>
        <v>53.9</v>
      </c>
      <c r="F109" s="2418">
        <f>'7-11л. МЕНЮ '!E104</f>
        <v>55.3</v>
      </c>
      <c r="G109" s="2419">
        <f>'7-11л. МЕНЮ '!F104</f>
        <v>234.5</v>
      </c>
      <c r="H109" s="2420">
        <f>'7-11л. МЕНЮ '!G104</f>
        <v>1645</v>
      </c>
      <c r="I109" s="1523">
        <v>42</v>
      </c>
      <c r="J109" s="1523">
        <v>0.84</v>
      </c>
      <c r="K109" s="1520">
        <v>0.98</v>
      </c>
      <c r="L109" s="1521">
        <v>490</v>
      </c>
      <c r="M109" s="2431">
        <v>770</v>
      </c>
      <c r="N109" s="2432">
        <v>770</v>
      </c>
      <c r="O109" s="2432">
        <v>175</v>
      </c>
      <c r="P109" s="2433">
        <v>8.4</v>
      </c>
      <c r="Q109" s="807"/>
      <c r="R109" s="141"/>
      <c r="S109" s="545"/>
      <c r="T109" s="545"/>
      <c r="U109" s="545"/>
      <c r="V109" s="545"/>
      <c r="W109" s="765"/>
      <c r="X109" s="545"/>
      <c r="Y109" s="545"/>
      <c r="Z109" s="545"/>
      <c r="AA109" s="540"/>
      <c r="AB109" s="540"/>
      <c r="AC109" s="545"/>
      <c r="AD109" s="545"/>
      <c r="AE109" s="546"/>
      <c r="AF109" s="135"/>
      <c r="AG109" s="163"/>
      <c r="AH109" s="136"/>
      <c r="AI109" s="495"/>
      <c r="AJ109" s="152"/>
      <c r="AK109" s="152"/>
      <c r="AL109" s="152"/>
      <c r="AM109" s="241"/>
      <c r="AN109" s="494"/>
      <c r="AO109" s="494"/>
      <c r="AP109" s="494"/>
      <c r="AQ109" s="494"/>
      <c r="AR109" s="152"/>
      <c r="AS109" s="307"/>
      <c r="AT109" s="152"/>
      <c r="AU109" s="152"/>
      <c r="AV109" s="162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</row>
    <row r="110" spans="2:59" ht="14.25" customHeight="1" thickBot="1">
      <c r="B110" s="322"/>
      <c r="C110" s="1502" t="s">
        <v>601</v>
      </c>
      <c r="D110" s="1540" t="s">
        <v>259</v>
      </c>
      <c r="E110" s="2423">
        <f>'7-11л. МЕНЮ '!D105</f>
        <v>0.82727272727274226</v>
      </c>
      <c r="F110" s="2424">
        <f>'7-11л. МЕНЮ '!E105</f>
        <v>4.8746835443038066</v>
      </c>
      <c r="G110" s="2425">
        <f>'7-11л. МЕНЮ '!F105</f>
        <v>-1.3235820895522465</v>
      </c>
      <c r="H110" s="2424">
        <f>'7-11л. МЕНЮ '!G105</f>
        <v>0.15408510638297912</v>
      </c>
      <c r="I110" s="1508">
        <f t="shared" ref="I110:P110" si="25">(I108*100/I620)-70</f>
        <v>-13.369666666666667</v>
      </c>
      <c r="J110" s="1500">
        <f t="shared" si="25"/>
        <v>3.9450000000000074</v>
      </c>
      <c r="K110" s="1500">
        <f t="shared" si="25"/>
        <v>-12.342857142857142</v>
      </c>
      <c r="L110" s="1500">
        <f t="shared" si="25"/>
        <v>11.111428571428576</v>
      </c>
      <c r="M110" s="1500">
        <f t="shared" si="25"/>
        <v>7.6700454545454591</v>
      </c>
      <c r="N110" s="1500">
        <f t="shared" si="25"/>
        <v>5.8123181818181848</v>
      </c>
      <c r="O110" s="1500">
        <f t="shared" si="25"/>
        <v>6.839720000000014</v>
      </c>
      <c r="P110" s="1501">
        <f t="shared" si="25"/>
        <v>20.604166666666643</v>
      </c>
      <c r="Q110" s="80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41"/>
      <c r="AF110" s="212"/>
      <c r="AG110" s="157"/>
      <c r="AH110" s="150"/>
      <c r="AI110" s="141"/>
      <c r="AJ110" s="141"/>
      <c r="AK110" s="141"/>
      <c r="AL110" s="283"/>
      <c r="AM110" s="141"/>
      <c r="AN110" s="141"/>
      <c r="AO110" s="141"/>
      <c r="AP110" s="141"/>
      <c r="AQ110" s="141"/>
      <c r="AR110" s="157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</row>
    <row r="111" spans="2:59" ht="15" customHeight="1">
      <c r="Q111" s="1548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41"/>
      <c r="AF111" s="155"/>
      <c r="AG111" s="214"/>
      <c r="AH111" s="150"/>
      <c r="AI111" s="141"/>
      <c r="AJ111" s="157"/>
      <c r="AK111" s="157"/>
      <c r="AL111" s="248"/>
      <c r="AM111" s="248"/>
      <c r="AN111" s="164"/>
      <c r="AO111" s="164"/>
      <c r="AP111" s="164"/>
      <c r="AQ111" s="164"/>
      <c r="AR111" s="141"/>
      <c r="AS111" s="151"/>
      <c r="AT111" s="141"/>
      <c r="AU111" s="141"/>
      <c r="AV111" s="141"/>
      <c r="AW111" s="141"/>
      <c r="AX111" s="132"/>
      <c r="AY111" s="135"/>
      <c r="AZ111" s="135"/>
      <c r="BA111" s="135"/>
      <c r="BB111" s="135"/>
      <c r="BC111" s="135"/>
      <c r="BD111" s="135"/>
      <c r="BE111" s="135"/>
      <c r="BF111" s="135"/>
      <c r="BG111" s="141"/>
    </row>
    <row r="112" spans="2:59" ht="14.25" customHeight="1">
      <c r="P112"/>
      <c r="Q112" s="80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41"/>
      <c r="AF112" s="151"/>
      <c r="AG112" s="151"/>
      <c r="AH112" s="136"/>
      <c r="AI112" s="135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</row>
    <row r="113" spans="2:59" ht="19.5" customHeight="1">
      <c r="D113" s="12" t="s">
        <v>265</v>
      </c>
      <c r="P113"/>
      <c r="Q113" s="80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41"/>
      <c r="AF113" s="133"/>
      <c r="AG113" s="151"/>
      <c r="AH113" s="141"/>
      <c r="AI113" s="135"/>
      <c r="AJ113" s="770"/>
      <c r="AK113" s="770"/>
      <c r="AL113" s="770"/>
      <c r="AM113" s="770"/>
      <c r="AN113" s="770"/>
      <c r="AO113" s="770"/>
      <c r="AP113" s="770"/>
      <c r="AQ113" s="770"/>
      <c r="AR113" s="770"/>
      <c r="AS113" s="770"/>
      <c r="AT113" s="141"/>
      <c r="AU113" s="141"/>
      <c r="AV113" s="141"/>
      <c r="AW113" s="141"/>
      <c r="AX113" s="135"/>
      <c r="AY113" s="135"/>
      <c r="AZ113" s="141"/>
      <c r="BA113" s="141"/>
      <c r="BB113" s="141"/>
      <c r="BC113" s="141"/>
      <c r="BD113" s="141"/>
      <c r="BE113" s="141"/>
      <c r="BF113" s="141"/>
      <c r="BG113" s="141"/>
    </row>
    <row r="114" spans="2:59" ht="16.5" customHeight="1">
      <c r="C114" s="1399" t="s">
        <v>483</v>
      </c>
      <c r="D114"/>
      <c r="E114" s="450"/>
      <c r="P114"/>
      <c r="Q114" s="80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41"/>
      <c r="AF114" s="152"/>
      <c r="AG114" s="156"/>
      <c r="AH114" s="141"/>
      <c r="AI114" s="141"/>
      <c r="AJ114" s="164"/>
      <c r="AK114" s="164"/>
      <c r="AL114" s="164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</row>
    <row r="115" spans="2:59" ht="21.75" customHeight="1">
      <c r="C115" s="13" t="s">
        <v>484</v>
      </c>
      <c r="D115" s="202"/>
      <c r="E115" s="2"/>
      <c r="F115"/>
      <c r="P115"/>
      <c r="Q115" s="807"/>
      <c r="R115" s="141"/>
      <c r="S115" s="141"/>
      <c r="T115" s="141"/>
      <c r="U115" s="157"/>
      <c r="V115" s="157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52"/>
      <c r="AG115" s="141"/>
      <c r="AH115" s="238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141"/>
      <c r="BE115" s="141"/>
      <c r="BF115" s="141"/>
      <c r="BG115" s="141"/>
    </row>
    <row r="116" spans="2:59" ht="17.25" customHeight="1">
      <c r="E116" s="1399" t="s">
        <v>486</v>
      </c>
      <c r="F116"/>
      <c r="G116" s="25"/>
      <c r="H116" s="25"/>
      <c r="K116" s="134"/>
      <c r="P116"/>
      <c r="Q116" s="807"/>
      <c r="R116" s="248"/>
      <c r="S116" s="141"/>
      <c r="T116" s="141"/>
      <c r="U116" s="248"/>
      <c r="V116" s="248"/>
      <c r="W116" s="164"/>
      <c r="X116" s="164"/>
      <c r="Y116" s="164"/>
      <c r="Z116" s="164"/>
      <c r="AA116" s="141"/>
      <c r="AB116" s="141"/>
      <c r="AC116" s="141"/>
      <c r="AD116" s="141"/>
      <c r="AE116" s="141"/>
      <c r="AF116" s="771"/>
      <c r="AG116" s="151"/>
      <c r="AH116" s="136"/>
      <c r="AI116" s="15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41"/>
      <c r="BC116" s="141"/>
      <c r="BD116" s="141"/>
      <c r="BE116" s="141"/>
      <c r="BF116" s="141"/>
      <c r="BG116" s="141"/>
    </row>
    <row r="117" spans="2:59" ht="18.75" customHeight="1">
      <c r="C117" s="1" t="s">
        <v>334</v>
      </c>
      <c r="K117" s="450"/>
      <c r="P117"/>
      <c r="Q117" s="80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41"/>
      <c r="AF117" s="135"/>
      <c r="AG117" s="163"/>
      <c r="AH117" s="136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57"/>
      <c r="AV117" s="141"/>
      <c r="AW117" s="141"/>
      <c r="AX117" s="157"/>
      <c r="AY117" s="157"/>
      <c r="AZ117" s="141"/>
      <c r="BA117" s="141"/>
      <c r="BB117" s="141"/>
      <c r="BC117" s="141"/>
      <c r="BD117" s="141"/>
      <c r="BE117" s="141"/>
      <c r="BF117" s="141"/>
      <c r="BG117" s="141"/>
    </row>
    <row r="118" spans="2:59" ht="19.5" customHeight="1">
      <c r="K118" s="1445"/>
      <c r="P118"/>
      <c r="Q118" s="807"/>
      <c r="R118" s="141"/>
      <c r="S118" s="141"/>
      <c r="T118" s="141"/>
      <c r="U118" s="141"/>
      <c r="V118" s="252"/>
      <c r="W118" s="141"/>
      <c r="X118" s="214"/>
      <c r="Y118" s="164"/>
      <c r="Z118" s="164"/>
      <c r="AA118" s="164"/>
      <c r="AB118" s="141"/>
      <c r="AC118" s="141"/>
      <c r="AD118" s="772"/>
      <c r="AE118" s="141"/>
      <c r="AF118" s="141"/>
      <c r="AG118" s="153"/>
      <c r="AH118" s="136"/>
      <c r="AI118" s="135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57"/>
      <c r="AV118" s="141"/>
      <c r="AW118" s="141"/>
      <c r="AX118" s="157"/>
      <c r="AY118" s="157"/>
      <c r="AZ118" s="141"/>
      <c r="BA118" s="141"/>
      <c r="BB118" s="141"/>
      <c r="BC118" s="141"/>
      <c r="BD118" s="141"/>
      <c r="BE118" s="141"/>
      <c r="BF118" s="141"/>
      <c r="BG118" s="141"/>
    </row>
    <row r="119" spans="2:59" ht="15" customHeight="1">
      <c r="C119" s="25" t="s">
        <v>260</v>
      </c>
      <c r="K119" s="456"/>
      <c r="P119"/>
      <c r="Q119" s="807"/>
      <c r="R119" s="164"/>
      <c r="S119" s="141"/>
      <c r="T119" s="141"/>
      <c r="U119" s="773"/>
      <c r="V119" s="248"/>
      <c r="W119" s="164"/>
      <c r="X119" s="164"/>
      <c r="Y119" s="164"/>
      <c r="Z119" s="164"/>
      <c r="AA119" s="141"/>
      <c r="AB119" s="283"/>
      <c r="AC119" s="141"/>
      <c r="AD119" s="214"/>
      <c r="AE119" s="141"/>
      <c r="AF119" s="141"/>
      <c r="AG119" s="151"/>
      <c r="AH119" s="136"/>
      <c r="AI119" s="135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283"/>
      <c r="AT119" s="157"/>
      <c r="AU119" s="157"/>
      <c r="AV119" s="141"/>
      <c r="AW119" s="141"/>
      <c r="AX119" s="157"/>
      <c r="AY119" s="157"/>
      <c r="AZ119" s="141"/>
      <c r="BA119" s="141"/>
      <c r="BB119" s="141"/>
      <c r="BC119" s="141"/>
      <c r="BD119" s="141"/>
      <c r="BE119" s="141"/>
      <c r="BF119" s="141"/>
      <c r="BG119" s="141"/>
    </row>
    <row r="120" spans="2:59" ht="14.25" customHeight="1">
      <c r="B120" s="28" t="s">
        <v>510</v>
      </c>
      <c r="C120" s="26"/>
      <c r="D120"/>
      <c r="J120" s="29" t="s">
        <v>0</v>
      </c>
      <c r="K120"/>
      <c r="L120" s="2" t="s">
        <v>298</v>
      </c>
      <c r="M120" s="26"/>
      <c r="N120" s="26"/>
      <c r="O120" s="33"/>
      <c r="Q120" s="80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41"/>
      <c r="AF120" s="141"/>
      <c r="AG120" s="766"/>
      <c r="AH120" s="136"/>
      <c r="AI120" s="135"/>
      <c r="AJ120" s="141"/>
      <c r="AK120" s="141"/>
      <c r="AL120" s="141"/>
      <c r="AM120" s="141"/>
      <c r="AN120" s="141"/>
      <c r="AO120" s="141"/>
      <c r="AP120" s="141"/>
      <c r="AQ120" s="141"/>
      <c r="AR120" s="157"/>
      <c r="AS120" s="157"/>
      <c r="AT120" s="157"/>
      <c r="AU120" s="157"/>
      <c r="AV120" s="141"/>
      <c r="AW120" s="141"/>
      <c r="AX120" s="141"/>
      <c r="AY120" s="214"/>
      <c r="AZ120" s="141"/>
      <c r="BA120" s="141"/>
      <c r="BB120" s="141"/>
      <c r="BC120" s="141"/>
      <c r="BD120" s="141"/>
      <c r="BE120" s="141"/>
      <c r="BF120" s="141"/>
      <c r="BG120" s="141"/>
    </row>
    <row r="121" spans="2:59" ht="20.25" customHeight="1">
      <c r="D121" s="32" t="s">
        <v>1</v>
      </c>
      <c r="E121"/>
      <c r="F121"/>
      <c r="H121" s="25"/>
      <c r="P121"/>
      <c r="Q121" s="80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41"/>
      <c r="AF121" s="141"/>
      <c r="AG121" s="163"/>
      <c r="AH121" s="238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58"/>
      <c r="AV121" s="141"/>
      <c r="AW121" s="150"/>
      <c r="AX121" s="279"/>
      <c r="AY121" s="279"/>
      <c r="AZ121" s="141"/>
      <c r="BA121" s="141"/>
      <c r="BB121" s="141"/>
      <c r="BC121" s="141"/>
      <c r="BD121" s="141"/>
      <c r="BE121" s="141"/>
      <c r="BF121" s="141"/>
      <c r="BG121" s="141"/>
    </row>
    <row r="122" spans="2:59" ht="15.75" customHeight="1" thickBot="1">
      <c r="C122" s="134" t="s">
        <v>517</v>
      </c>
      <c r="E122" s="1506"/>
      <c r="F122" s="1506"/>
      <c r="G122" s="1506"/>
      <c r="H122" s="1507"/>
      <c r="I122" s="1506"/>
      <c r="J122" s="1506"/>
      <c r="K122" s="1506"/>
      <c r="L122" s="1506"/>
      <c r="M122" s="1506"/>
      <c r="N122" s="1506"/>
      <c r="O122" s="1506"/>
      <c r="P122" s="1506"/>
      <c r="Q122" s="807"/>
      <c r="R122" s="141"/>
      <c r="S122" s="141"/>
      <c r="T122" s="141"/>
      <c r="U122" s="774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51"/>
      <c r="AF122" s="141"/>
      <c r="AG122" s="163"/>
      <c r="AH122" s="136"/>
      <c r="AI122" s="149"/>
      <c r="AJ122" s="250"/>
      <c r="AK122" s="388"/>
      <c r="AL122" s="135"/>
      <c r="AM122" s="775"/>
      <c r="AN122" s="135"/>
      <c r="AO122" s="135"/>
      <c r="AP122" s="135"/>
      <c r="AQ122" s="135"/>
      <c r="AR122" s="135"/>
      <c r="AS122" s="135"/>
      <c r="AT122" s="141"/>
      <c r="AU122" s="151"/>
      <c r="AV122" s="136"/>
      <c r="AW122" s="135"/>
      <c r="AX122" s="279"/>
      <c r="AY122" s="279"/>
      <c r="AZ122" s="141"/>
      <c r="BA122" s="141"/>
      <c r="BB122" s="192"/>
      <c r="BC122" s="164"/>
      <c r="BD122" s="548"/>
      <c r="BE122" s="141"/>
      <c r="BF122" s="141"/>
      <c r="BG122" s="141"/>
    </row>
    <row r="123" spans="2:59" ht="15" thickBot="1">
      <c r="B123" s="1495" t="s">
        <v>514</v>
      </c>
      <c r="C123" s="116"/>
      <c r="D123" s="1446" t="s">
        <v>234</v>
      </c>
      <c r="E123" s="2385" t="s">
        <v>795</v>
      </c>
      <c r="F123" s="581"/>
      <c r="G123" s="2386"/>
      <c r="H123" s="2387" t="s">
        <v>796</v>
      </c>
      <c r="I123" s="1412" t="s">
        <v>487</v>
      </c>
      <c r="J123" s="1412"/>
      <c r="K123" s="1412"/>
      <c r="L123" s="1413"/>
      <c r="M123" s="2379" t="s">
        <v>506</v>
      </c>
      <c r="N123" s="2380"/>
      <c r="O123" s="2381"/>
      <c r="P123" s="2380"/>
      <c r="Q123" s="1495" t="s">
        <v>540</v>
      </c>
      <c r="R123" s="133"/>
      <c r="S123" s="136"/>
      <c r="T123" s="136"/>
      <c r="U123" s="136"/>
      <c r="V123" s="135"/>
      <c r="W123" s="135"/>
      <c r="X123" s="250"/>
      <c r="Y123" s="136"/>
      <c r="Z123" s="136"/>
      <c r="AA123" s="135"/>
      <c r="AB123" s="136"/>
      <c r="AC123" s="136"/>
      <c r="AD123" s="136"/>
      <c r="AE123" s="164"/>
      <c r="AF123" s="141"/>
      <c r="AG123" s="141"/>
      <c r="AH123" s="141"/>
      <c r="AI123" s="141"/>
      <c r="AJ123" s="135"/>
      <c r="AK123" s="135"/>
      <c r="AL123" s="135"/>
      <c r="AM123" s="775"/>
      <c r="AN123" s="135"/>
      <c r="AO123" s="135"/>
      <c r="AP123" s="135"/>
      <c r="AQ123" s="135"/>
      <c r="AR123" s="135"/>
      <c r="AS123" s="135"/>
      <c r="AT123" s="141"/>
      <c r="AU123" s="151"/>
      <c r="AV123" s="146"/>
      <c r="AW123" s="146"/>
      <c r="AX123" s="279"/>
      <c r="AY123" s="279"/>
      <c r="AZ123" s="141"/>
      <c r="BA123" s="141"/>
      <c r="BB123" s="164"/>
      <c r="BC123" s="164"/>
      <c r="BD123" s="548"/>
      <c r="BE123" s="141"/>
      <c r="BF123" s="141"/>
      <c r="BG123" s="141"/>
    </row>
    <row r="124" spans="2:59">
      <c r="B124" s="626" t="s">
        <v>489</v>
      </c>
      <c r="C124" s="621" t="s">
        <v>240</v>
      </c>
      <c r="D124" s="1447" t="s">
        <v>241</v>
      </c>
      <c r="E124" s="1495" t="s">
        <v>242</v>
      </c>
      <c r="F124" s="1495" t="s">
        <v>55</v>
      </c>
      <c r="G124" s="2382" t="s">
        <v>56</v>
      </c>
      <c r="H124" s="2388" t="s">
        <v>797</v>
      </c>
      <c r="I124" s="2058" t="s">
        <v>490</v>
      </c>
      <c r="J124" s="1420" t="s">
        <v>491</v>
      </c>
      <c r="K124" s="2378" t="s">
        <v>492</v>
      </c>
      <c r="L124" s="1420" t="s">
        <v>493</v>
      </c>
      <c r="M124" s="2384" t="s">
        <v>494</v>
      </c>
      <c r="N124" s="2378" t="s">
        <v>495</v>
      </c>
      <c r="O124" s="1420" t="s">
        <v>496</v>
      </c>
      <c r="P124" s="2383" t="s">
        <v>497</v>
      </c>
      <c r="Q124" s="1573" t="s">
        <v>534</v>
      </c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548"/>
      <c r="AF124" s="141"/>
      <c r="AG124" s="141"/>
      <c r="AH124" s="141"/>
      <c r="AI124" s="141"/>
      <c r="AJ124" s="135"/>
      <c r="AK124" s="388"/>
      <c r="AL124" s="135"/>
      <c r="AM124" s="775"/>
      <c r="AN124" s="135"/>
      <c r="AO124" s="135"/>
      <c r="AP124" s="135"/>
      <c r="AQ124" s="135"/>
      <c r="AR124" s="135"/>
      <c r="AS124" s="135"/>
      <c r="AT124" s="141"/>
      <c r="AU124" s="151"/>
      <c r="AV124" s="136"/>
      <c r="AW124" s="135"/>
      <c r="AX124" s="135"/>
      <c r="AY124" s="135"/>
      <c r="AZ124" s="141"/>
      <c r="BA124" s="141"/>
      <c r="BB124" s="164"/>
      <c r="BC124" s="141"/>
      <c r="BD124" s="548"/>
      <c r="BE124" s="141"/>
      <c r="BF124" s="141"/>
      <c r="BG124" s="141"/>
    </row>
    <row r="125" spans="2:59" ht="15" thickBot="1">
      <c r="B125" s="632" t="s">
        <v>498</v>
      </c>
      <c r="C125" s="667"/>
      <c r="D125" s="628"/>
      <c r="E125" s="629" t="s">
        <v>6</v>
      </c>
      <c r="F125" s="629" t="s">
        <v>7</v>
      </c>
      <c r="G125" s="629" t="s">
        <v>8</v>
      </c>
      <c r="H125" s="632" t="s">
        <v>610</v>
      </c>
      <c r="I125" s="1427"/>
      <c r="J125" s="1426"/>
      <c r="K125" s="1427"/>
      <c r="L125" s="1426"/>
      <c r="M125" s="1428" t="s">
        <v>499</v>
      </c>
      <c r="N125" s="1429" t="s">
        <v>500</v>
      </c>
      <c r="O125" s="1430" t="s">
        <v>501</v>
      </c>
      <c r="P125" s="1431" t="s">
        <v>502</v>
      </c>
      <c r="Q125" s="1571" t="s">
        <v>454</v>
      </c>
      <c r="R125" s="141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41"/>
      <c r="AF125" s="141"/>
      <c r="AG125" s="141"/>
      <c r="AH125" s="141"/>
      <c r="AI125" s="141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41"/>
      <c r="AU125" s="151"/>
      <c r="AV125" s="136"/>
      <c r="AW125" s="135"/>
      <c r="AX125" s="135"/>
      <c r="AY125" s="135"/>
      <c r="AZ125" s="141"/>
      <c r="BA125" s="141"/>
      <c r="BB125" s="164"/>
      <c r="BC125" s="164"/>
      <c r="BD125" s="548"/>
      <c r="BE125" s="141"/>
      <c r="BF125" s="141"/>
      <c r="BG125" s="141"/>
    </row>
    <row r="126" spans="2:59" ht="13.5" customHeight="1">
      <c r="B126" s="102"/>
      <c r="C126" s="2377" t="s">
        <v>189</v>
      </c>
      <c r="D126" s="2376"/>
      <c r="E126" s="1432"/>
      <c r="F126" s="636"/>
      <c r="G126" s="636"/>
      <c r="H126" s="829"/>
      <c r="I126" s="636"/>
      <c r="J126" s="636"/>
      <c r="K126" s="636"/>
      <c r="L126" s="829"/>
      <c r="M126" s="1434"/>
      <c r="N126" s="1434"/>
      <c r="O126" s="1434"/>
      <c r="P126" s="1434"/>
      <c r="Q126" s="1569"/>
      <c r="R126" s="152"/>
      <c r="S126" s="238"/>
      <c r="AF126" s="141"/>
      <c r="AG126" s="141"/>
      <c r="AH126" s="141"/>
      <c r="AI126" s="141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41"/>
      <c r="AU126" s="151"/>
      <c r="AV126" s="136"/>
      <c r="AW126" s="135"/>
      <c r="AX126" s="135"/>
      <c r="AY126" s="135"/>
      <c r="AZ126" s="141"/>
      <c r="BA126" s="141"/>
      <c r="BB126" s="136"/>
      <c r="BC126" s="136"/>
      <c r="BD126" s="133"/>
      <c r="BE126" s="141"/>
      <c r="BF126" s="141"/>
      <c r="BG126" s="141"/>
    </row>
    <row r="127" spans="2:59" ht="13.5" customHeight="1">
      <c r="B127" s="2441" t="str">
        <f>'7-11л. МЕНЮ '!I120</f>
        <v>54-3з/22</v>
      </c>
      <c r="C127" s="346" t="str">
        <f>'7-11л. МЕНЮ '!B120</f>
        <v>Помидор  свежий  в нарезке</v>
      </c>
      <c r="D127" s="324">
        <f>'7-11л. МЕНЮ '!C120</f>
        <v>60</v>
      </c>
      <c r="E127" s="302">
        <f>'7-11л. МЕНЮ '!D120</f>
        <v>0.7</v>
      </c>
      <c r="F127" s="482">
        <f>'7-11л. МЕНЮ '!E120</f>
        <v>0.1</v>
      </c>
      <c r="G127" s="482">
        <f>'7-11л. МЕНЮ '!F120</f>
        <v>2.2999999999999998</v>
      </c>
      <c r="H127" s="1454">
        <f>'7-11л. МЕНЮ '!G120</f>
        <v>12.8</v>
      </c>
      <c r="I127" s="482">
        <v>15</v>
      </c>
      <c r="J127" s="482">
        <v>0.04</v>
      </c>
      <c r="K127" s="482">
        <v>0.02</v>
      </c>
      <c r="L127" s="824">
        <v>79.8</v>
      </c>
      <c r="M127" s="326">
        <v>8.4</v>
      </c>
      <c r="N127" s="1650">
        <v>15.6</v>
      </c>
      <c r="O127" s="326">
        <v>12</v>
      </c>
      <c r="P127" s="326">
        <v>0.54</v>
      </c>
      <c r="Q127" s="647">
        <f>'7-11л. МЕНЮ '!H120</f>
        <v>2</v>
      </c>
      <c r="R127" s="133"/>
      <c r="S127" s="141"/>
      <c r="T127" s="141"/>
      <c r="U127" s="152"/>
      <c r="V127" s="152"/>
      <c r="W127" s="152"/>
      <c r="X127" s="844"/>
      <c r="Y127" s="141"/>
      <c r="Z127" s="141"/>
      <c r="AA127" s="152"/>
      <c r="AB127" s="152"/>
      <c r="AC127" s="152"/>
      <c r="AD127" s="152"/>
      <c r="AE127" s="240"/>
      <c r="AF127" s="141"/>
      <c r="AG127" s="141"/>
      <c r="AH127" s="141"/>
      <c r="AI127" s="141"/>
      <c r="AJ127" s="770"/>
      <c r="AK127" s="770"/>
      <c r="AL127" s="770"/>
      <c r="AM127" s="770"/>
      <c r="AN127" s="770"/>
      <c r="AO127" s="770"/>
      <c r="AP127" s="770"/>
      <c r="AQ127" s="770"/>
      <c r="AR127" s="770"/>
      <c r="AS127" s="770"/>
      <c r="AT127" s="141"/>
      <c r="AU127" s="151"/>
      <c r="AV127" s="136"/>
      <c r="AW127" s="135"/>
      <c r="AX127" s="135"/>
      <c r="AY127" s="135"/>
      <c r="AZ127" s="141"/>
      <c r="BA127" s="141"/>
      <c r="BB127" s="136"/>
      <c r="BC127" s="136"/>
      <c r="BD127" s="548"/>
      <c r="BE127" s="141"/>
      <c r="BF127" s="141"/>
      <c r="BG127" s="141"/>
    </row>
    <row r="128" spans="2:59" ht="12.75" customHeight="1">
      <c r="B128" s="2441" t="str">
        <f>'7-11л. МЕНЮ '!I121</f>
        <v>265/17</v>
      </c>
      <c r="C128" s="346" t="str">
        <f>'7-11л. МЕНЮ '!B121</f>
        <v>Плов с говядиной</v>
      </c>
      <c r="D128" s="324">
        <f>'7-11л. МЕНЮ '!C121</f>
        <v>190</v>
      </c>
      <c r="E128" s="302">
        <f>'7-11л. МЕНЮ '!D121</f>
        <v>15.085000000000001</v>
      </c>
      <c r="F128" s="482">
        <f>'7-11л. МЕНЮ '!E121</f>
        <v>15.414999999999999</v>
      </c>
      <c r="G128" s="482">
        <f>'7-11л. МЕНЮ '!F121</f>
        <v>38.994</v>
      </c>
      <c r="H128" s="1454">
        <f>'7-11л. МЕНЮ '!G121</f>
        <v>358.19400000000002</v>
      </c>
      <c r="I128" s="2100">
        <v>0.879</v>
      </c>
      <c r="J128" s="2087">
        <v>0.159</v>
      </c>
      <c r="K128" s="2087">
        <v>0.19800000000000001</v>
      </c>
      <c r="L128" s="1454">
        <v>230.16</v>
      </c>
      <c r="M128" s="2087">
        <v>18.323</v>
      </c>
      <c r="N128" s="2087">
        <v>187.76300000000001</v>
      </c>
      <c r="O128" s="2087">
        <v>42.448999999999998</v>
      </c>
      <c r="P128" s="2087">
        <v>2.2170000000000001</v>
      </c>
      <c r="Q128" s="647">
        <f>'7-11л. МЕНЮ '!H121</f>
        <v>49</v>
      </c>
      <c r="S128" s="141"/>
      <c r="T128" s="141"/>
      <c r="U128" s="240"/>
      <c r="V128" s="240"/>
      <c r="W128" s="240"/>
      <c r="X128" s="1546"/>
      <c r="Y128" s="141"/>
      <c r="Z128" s="141"/>
      <c r="AA128" s="240"/>
      <c r="AB128" s="240"/>
      <c r="AC128" s="240"/>
      <c r="AD128" s="240"/>
      <c r="AE128" s="240"/>
      <c r="AF128" s="155"/>
      <c r="AG128" s="151"/>
      <c r="AH128" s="136"/>
      <c r="AI128" s="131"/>
      <c r="AJ128" s="152"/>
      <c r="AK128" s="152"/>
      <c r="AL128" s="496"/>
      <c r="AM128" s="241"/>
      <c r="AN128" s="152"/>
      <c r="AO128" s="494"/>
      <c r="AP128" s="240"/>
      <c r="AQ128" s="240"/>
      <c r="AR128" s="240"/>
      <c r="AS128" s="240"/>
      <c r="AT128" s="240"/>
      <c r="AU128" s="240"/>
      <c r="AV128" s="240"/>
      <c r="AW128" s="141"/>
      <c r="AX128" s="135"/>
      <c r="AY128" s="135"/>
      <c r="AZ128" s="141"/>
      <c r="BA128" s="141"/>
      <c r="BB128" s="164"/>
      <c r="BC128" s="164"/>
      <c r="BD128" s="548"/>
      <c r="BE128" s="141"/>
      <c r="BF128" s="141"/>
      <c r="BG128" s="141"/>
    </row>
    <row r="129" spans="2:59" ht="13.5" customHeight="1">
      <c r="B129" s="2441" t="str">
        <f>'7-11л. МЕНЮ '!I122</f>
        <v>ТТК/349/17</v>
      </c>
      <c r="C129" s="346" t="str">
        <f>'7-11л. МЕНЮ '!B122</f>
        <v>Компот из смеси сухофруктов</v>
      </c>
      <c r="D129" s="324">
        <f>'7-11л. МЕНЮ '!C122</f>
        <v>200</v>
      </c>
      <c r="E129" s="302">
        <f>'7-11л. МЕНЮ '!D122</f>
        <v>0.4</v>
      </c>
      <c r="F129" s="482">
        <f>'7-11л. МЕНЮ '!E122</f>
        <v>0</v>
      </c>
      <c r="G129" s="482">
        <f>'7-11л. МЕНЮ '!F122</f>
        <v>19.86</v>
      </c>
      <c r="H129" s="1454">
        <f>'7-11л. МЕНЮ '!G122</f>
        <v>80.766000000000005</v>
      </c>
      <c r="I129" s="488">
        <v>2.2000000000000002</v>
      </c>
      <c r="J129" s="488">
        <v>0</v>
      </c>
      <c r="K129" s="488">
        <v>0</v>
      </c>
      <c r="L129" s="1454">
        <v>12</v>
      </c>
      <c r="M129" s="2087">
        <v>39.340000000000003</v>
      </c>
      <c r="N129" s="2087">
        <v>3.44</v>
      </c>
      <c r="O129" s="2087">
        <v>1.68</v>
      </c>
      <c r="P129" s="2086">
        <v>0.08</v>
      </c>
      <c r="Q129" s="647">
        <f>'7-11л. МЕНЮ '!H122</f>
        <v>73</v>
      </c>
      <c r="R129" s="730"/>
      <c r="S129" s="141"/>
      <c r="T129" s="141"/>
      <c r="U129" s="152"/>
      <c r="V129" s="152"/>
      <c r="W129" s="741"/>
      <c r="X129" s="844"/>
      <c r="Y129" s="141"/>
      <c r="Z129" s="141"/>
      <c r="AA129" s="152"/>
      <c r="AB129" s="152"/>
      <c r="AC129" s="307"/>
      <c r="AD129" s="152"/>
      <c r="AE129" s="240"/>
      <c r="AF129" s="156"/>
      <c r="AG129" s="237"/>
      <c r="AH129" s="140"/>
      <c r="AI129" s="131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1"/>
      <c r="AU129" s="141"/>
      <c r="AV129" s="141"/>
      <c r="AW129" s="141"/>
      <c r="AX129" s="135"/>
      <c r="AY129" s="135"/>
      <c r="AZ129" s="141"/>
      <c r="BA129" s="141"/>
      <c r="BB129" s="164"/>
      <c r="BC129" s="164"/>
      <c r="BD129" s="548"/>
      <c r="BE129" s="141"/>
      <c r="BF129" s="141"/>
      <c r="BG129" s="141"/>
    </row>
    <row r="130" spans="2:59" ht="13.5" customHeight="1">
      <c r="B130" s="2441" t="str">
        <f>'7-11л. МЕНЮ '!I123</f>
        <v>Пром.пр.</v>
      </c>
      <c r="C130" s="346" t="str">
        <f>'7-11л. МЕНЮ '!B123</f>
        <v>Хлеб пшеничный</v>
      </c>
      <c r="D130" s="324">
        <f>'7-11л. МЕНЮ '!C123</f>
        <v>40</v>
      </c>
      <c r="E130" s="302">
        <f>'7-11л. МЕНЮ '!D123</f>
        <v>2.1040000000000001</v>
      </c>
      <c r="F130" s="482">
        <f>'7-11л. МЕНЮ '!E123</f>
        <v>0.28000000000000003</v>
      </c>
      <c r="G130" s="482">
        <f>'7-11л. МЕНЮ '!F123</f>
        <v>16.32</v>
      </c>
      <c r="H130" s="1454">
        <f>'7-11л. МЕНЮ '!G123</f>
        <v>76.215999999999994</v>
      </c>
      <c r="I130" s="2087">
        <v>0</v>
      </c>
      <c r="J130" s="2087">
        <v>1.43E-2</v>
      </c>
      <c r="K130" s="2087">
        <v>0</v>
      </c>
      <c r="L130" s="1439">
        <v>0</v>
      </c>
      <c r="M130" s="2087">
        <v>62.863999999999997</v>
      </c>
      <c r="N130" s="2087">
        <v>51.6</v>
      </c>
      <c r="O130" s="2087">
        <v>16.399999999999999</v>
      </c>
      <c r="P130" s="2117">
        <v>0.04</v>
      </c>
      <c r="Q130" s="647">
        <f>'7-11л. МЕНЮ '!H123</f>
        <v>12</v>
      </c>
      <c r="R130" s="141"/>
      <c r="S130" s="141"/>
      <c r="T130" s="141"/>
      <c r="U130" s="152"/>
      <c r="V130" s="152"/>
      <c r="W130" s="152"/>
      <c r="X130" s="844"/>
      <c r="Y130" s="141"/>
      <c r="Z130" s="141"/>
      <c r="AA130" s="140"/>
      <c r="AB130" s="300"/>
      <c r="AC130" s="140"/>
      <c r="AD130" s="140"/>
      <c r="AE130" s="139"/>
      <c r="AF130" s="151"/>
      <c r="AG130" s="155"/>
      <c r="AH130" s="136"/>
      <c r="AI130" s="133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58"/>
      <c r="AV130" s="141"/>
      <c r="AW130" s="141"/>
      <c r="AX130" s="135"/>
      <c r="AY130" s="135"/>
      <c r="AZ130" s="141"/>
      <c r="BA130" s="141"/>
      <c r="BB130" s="165"/>
      <c r="BC130" s="136"/>
      <c r="BD130" s="135"/>
      <c r="BE130" s="141"/>
      <c r="BF130" s="141"/>
      <c r="BG130" s="141"/>
    </row>
    <row r="131" spans="2:59" ht="12.75" customHeight="1" thickBot="1">
      <c r="B131" s="2442" t="str">
        <f>'7-11л. МЕНЮ '!I124</f>
        <v>Пром.пр.</v>
      </c>
      <c r="C131" s="1212" t="str">
        <f>'7-11л. МЕНЮ '!B124</f>
        <v>Хлеб ржаной</v>
      </c>
      <c r="D131" s="577">
        <f>'7-11л. МЕНЮ '!C124</f>
        <v>30</v>
      </c>
      <c r="E131" s="489">
        <f>'7-11л. МЕНЮ '!D124</f>
        <v>1.6950000000000001</v>
      </c>
      <c r="F131" s="491">
        <f>'7-11л. МЕНЮ '!E124</f>
        <v>0.36</v>
      </c>
      <c r="G131" s="491">
        <f>'7-11л. МЕНЮ '!F124</f>
        <v>12.56</v>
      </c>
      <c r="H131" s="1456">
        <f>'7-11л. МЕНЮ '!G124</f>
        <v>60.26</v>
      </c>
      <c r="I131" s="491">
        <v>0</v>
      </c>
      <c r="J131" s="491">
        <v>0.06</v>
      </c>
      <c r="K131" s="491">
        <v>0</v>
      </c>
      <c r="L131" s="2402">
        <v>0</v>
      </c>
      <c r="M131" s="478">
        <v>24.9</v>
      </c>
      <c r="N131" s="478">
        <v>37.905000000000001</v>
      </c>
      <c r="O131" s="491">
        <v>13.26</v>
      </c>
      <c r="P131" s="478">
        <v>0.03</v>
      </c>
      <c r="Q131" s="647">
        <f>'7-11л. МЕНЮ '!H124</f>
        <v>13</v>
      </c>
      <c r="R131" s="155"/>
      <c r="S131" s="141"/>
      <c r="T131" s="141"/>
      <c r="U131" s="152"/>
      <c r="V131" s="152"/>
      <c r="W131" s="152"/>
      <c r="X131" s="844"/>
      <c r="Y131" s="141"/>
      <c r="Z131" s="141"/>
      <c r="AA131" s="157"/>
      <c r="AB131" s="157"/>
      <c r="AC131" s="157"/>
      <c r="AD131" s="157"/>
      <c r="AE131" s="141"/>
      <c r="AF131" s="141"/>
      <c r="AG131" s="155"/>
      <c r="AH131" s="136"/>
      <c r="AI131" s="135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54"/>
      <c r="AV131" s="136"/>
      <c r="AW131" s="135"/>
      <c r="AX131" s="279"/>
      <c r="AY131" s="279"/>
      <c r="AZ131" s="141"/>
      <c r="BA131" s="141"/>
      <c r="BB131" s="164"/>
      <c r="BC131" s="164"/>
      <c r="BD131" s="548"/>
      <c r="BE131" s="141"/>
      <c r="BF131" s="141"/>
      <c r="BG131" s="141"/>
    </row>
    <row r="132" spans="2:59" ht="15.6">
      <c r="B132" s="2438" t="s">
        <v>262</v>
      </c>
      <c r="C132" s="1744"/>
      <c r="D132" s="2398">
        <f>'7-11л. МЕНЮ '!C125</f>
        <v>520</v>
      </c>
      <c r="E132" s="2403">
        <f>'7-11л. МЕНЮ '!D125</f>
        <v>19.983999999999998</v>
      </c>
      <c r="F132" s="2404">
        <f>'7-11л. МЕНЮ '!E125</f>
        <v>16.154999999999998</v>
      </c>
      <c r="G132" s="2404">
        <f>'7-11л. МЕНЮ '!F125</f>
        <v>90.033999999999992</v>
      </c>
      <c r="H132" s="2392">
        <f>'7-11л. МЕНЮ '!G125</f>
        <v>588.23599999999999</v>
      </c>
      <c r="I132" s="1441">
        <f t="shared" ref="I132" si="26">SUM(I127:I131)</f>
        <v>18.079000000000001</v>
      </c>
      <c r="J132" s="1441">
        <f t="shared" ref="J132" si="27">SUM(J127:J131)</f>
        <v>0.27329999999999999</v>
      </c>
      <c r="K132" s="1437">
        <f t="shared" ref="K132" si="28">SUM(K127:K131)</f>
        <v>0.218</v>
      </c>
      <c r="L132" s="1497">
        <f t="shared" ref="L132" si="29">SUM(L127:L131)</f>
        <v>321.95999999999998</v>
      </c>
      <c r="M132" s="328">
        <f t="shared" ref="M132" si="30">SUM(M127:M131)</f>
        <v>153.827</v>
      </c>
      <c r="N132" s="328">
        <f t="shared" ref="N132" si="31">SUM(N127:N131)</f>
        <v>296.30799999999999</v>
      </c>
      <c r="O132" s="328">
        <f t="shared" ref="O132" si="32">SUM(O127:O131)</f>
        <v>85.789000000000001</v>
      </c>
      <c r="P132" s="2440">
        <f t="shared" ref="P132" si="33">SUM(P127:P131)</f>
        <v>2.907</v>
      </c>
      <c r="Q132" s="2434"/>
      <c r="R132" s="151"/>
      <c r="S132" s="141"/>
      <c r="T132" s="141"/>
      <c r="U132" s="763"/>
      <c r="V132" s="1767"/>
      <c r="W132" s="1768"/>
      <c r="X132" s="1769"/>
      <c r="Y132" s="290"/>
      <c r="Z132" s="548"/>
      <c r="AA132" s="776"/>
      <c r="AB132" s="205"/>
      <c r="AC132" s="240"/>
      <c r="AD132" s="240"/>
      <c r="AE132" s="240"/>
      <c r="AF132" s="151"/>
      <c r="AG132" s="273"/>
      <c r="AH132" s="273"/>
      <c r="AI132" s="273"/>
      <c r="AJ132" s="252"/>
      <c r="AK132" s="745"/>
      <c r="AL132" s="273"/>
      <c r="AM132" s="252"/>
      <c r="AN132" s="252"/>
      <c r="AO132" s="273"/>
      <c r="AP132" s="746"/>
      <c r="AQ132" s="273"/>
      <c r="AR132" s="273"/>
      <c r="AS132" s="141"/>
      <c r="AT132" s="164"/>
      <c r="AU132" s="152"/>
      <c r="AV132" s="136"/>
      <c r="AW132" s="135"/>
      <c r="AX132" s="279"/>
      <c r="AY132" s="279"/>
      <c r="AZ132" s="141"/>
      <c r="BA132" s="141"/>
      <c r="BB132" s="136"/>
      <c r="BC132" s="136"/>
      <c r="BD132" s="135"/>
      <c r="BE132" s="141"/>
      <c r="BF132" s="141"/>
      <c r="BG132" s="141"/>
    </row>
    <row r="133" spans="2:59" ht="13.5" customHeight="1">
      <c r="B133" s="1504"/>
      <c r="C133" s="1505" t="s">
        <v>11</v>
      </c>
      <c r="D133" s="1739">
        <v>0.25</v>
      </c>
      <c r="E133" s="2399">
        <f>'7-11л. МЕНЮ '!D126</f>
        <v>19.25</v>
      </c>
      <c r="F133" s="2400">
        <f>'7-11л. МЕНЮ '!E126</f>
        <v>19.75</v>
      </c>
      <c r="G133" s="2400">
        <f>'7-11л. МЕНЮ '!F126</f>
        <v>83.75</v>
      </c>
      <c r="H133" s="2395">
        <f>'7-11л. МЕНЮ '!G126</f>
        <v>587.5</v>
      </c>
      <c r="I133" s="1060">
        <v>15</v>
      </c>
      <c r="J133" s="1060">
        <v>0.3</v>
      </c>
      <c r="K133" s="1061">
        <v>0.35</v>
      </c>
      <c r="L133" s="1461">
        <v>175</v>
      </c>
      <c r="M133" s="1460">
        <v>275</v>
      </c>
      <c r="N133" s="1461">
        <v>275</v>
      </c>
      <c r="O133" s="1461">
        <v>62.5</v>
      </c>
      <c r="P133" s="2390">
        <v>3</v>
      </c>
      <c r="Q133" s="2434"/>
      <c r="R133" s="151"/>
      <c r="S133" s="544"/>
      <c r="T133" s="141"/>
      <c r="U133" s="1070"/>
      <c r="V133" s="1070"/>
      <c r="W133" s="1070"/>
      <c r="X133" s="1070"/>
      <c r="Y133" s="1775"/>
      <c r="Z133" s="157"/>
      <c r="AA133" s="152"/>
      <c r="AB133" s="152"/>
      <c r="AC133" s="152"/>
      <c r="AD133" s="152"/>
      <c r="AE133" s="240"/>
      <c r="AF133" s="151"/>
      <c r="AG133" s="273"/>
      <c r="AH133" s="273"/>
      <c r="AI133" s="273"/>
      <c r="AJ133" s="273"/>
      <c r="AK133" s="273"/>
      <c r="AL133" s="273"/>
      <c r="AM133" s="273"/>
      <c r="AN133" s="273"/>
      <c r="AO133" s="273"/>
      <c r="AP133" s="273"/>
      <c r="AQ133" s="273"/>
      <c r="AR133" s="273"/>
      <c r="AS133" s="141"/>
      <c r="AT133" s="141"/>
      <c r="AU133" s="151"/>
      <c r="AV133" s="136"/>
      <c r="AW133" s="135"/>
      <c r="AX133" s="141"/>
      <c r="AY133" s="135"/>
      <c r="AZ133" s="141"/>
      <c r="BA133" s="141"/>
      <c r="BB133" s="136"/>
      <c r="BC133" s="141"/>
      <c r="BD133" s="140"/>
      <c r="BE133" s="141"/>
      <c r="BF133" s="141"/>
      <c r="BG133" s="141"/>
    </row>
    <row r="134" spans="2:59" ht="16.5" customHeight="1" thickBot="1">
      <c r="B134" s="66"/>
      <c r="C134" s="1502" t="s">
        <v>599</v>
      </c>
      <c r="D134" s="1751" t="s">
        <v>259</v>
      </c>
      <c r="E134" s="674">
        <f>'7-11л. МЕНЮ '!D127</f>
        <v>0.95324675324675212</v>
      </c>
      <c r="F134" s="676">
        <f>'7-11л. МЕНЮ '!E127</f>
        <v>-4.5506329113924089</v>
      </c>
      <c r="G134" s="676">
        <f>'7-11л. МЕНЮ '!F127</f>
        <v>1.8758208955223878</v>
      </c>
      <c r="H134" s="2125">
        <f>'7-11л. МЕНЮ '!G127</f>
        <v>3.1319148936169938E-2</v>
      </c>
      <c r="I134" s="1500">
        <f t="shared" ref="I134:P134" si="34">(I132*100/I620)-25</f>
        <v>5.1316666666666677</v>
      </c>
      <c r="J134" s="1500">
        <f t="shared" si="34"/>
        <v>-2.2250000000000014</v>
      </c>
      <c r="K134" s="1500">
        <f t="shared" si="34"/>
        <v>-9.428571428571427</v>
      </c>
      <c r="L134" s="1500">
        <f t="shared" si="34"/>
        <v>20.994285714285709</v>
      </c>
      <c r="M134" s="1500">
        <f t="shared" si="34"/>
        <v>-11.015727272727272</v>
      </c>
      <c r="N134" s="1508">
        <f t="shared" si="34"/>
        <v>1.9370909090909088</v>
      </c>
      <c r="O134" s="1500">
        <f t="shared" si="34"/>
        <v>9.3155999999999963</v>
      </c>
      <c r="P134" s="1501">
        <f t="shared" si="34"/>
        <v>-0.77500000000000213</v>
      </c>
      <c r="Q134" s="2434"/>
      <c r="R134" s="141"/>
      <c r="S134" s="238"/>
      <c r="T134" s="141"/>
      <c r="U134" s="157"/>
      <c r="V134" s="157"/>
      <c r="W134" s="157"/>
      <c r="X134" s="157"/>
      <c r="Y134" s="157"/>
      <c r="Z134" s="157"/>
      <c r="AA134" s="152"/>
      <c r="AB134" s="152"/>
      <c r="AC134" s="152"/>
      <c r="AD134" s="152"/>
      <c r="AE134" s="240"/>
      <c r="AF134" s="151"/>
      <c r="AG134" s="141"/>
      <c r="AH134" s="141"/>
      <c r="AI134" s="141"/>
      <c r="AJ134" s="252"/>
      <c r="AK134" s="252"/>
      <c r="AL134" s="141"/>
      <c r="AM134" s="252"/>
      <c r="AN134" s="252"/>
      <c r="AO134" s="141"/>
      <c r="AP134" s="136"/>
      <c r="AQ134" s="141"/>
      <c r="AR134" s="141"/>
      <c r="AS134" s="141"/>
      <c r="AT134" s="141"/>
      <c r="AU134" s="151"/>
      <c r="AV134" s="136"/>
      <c r="AW134" s="140"/>
      <c r="AX134" s="141"/>
      <c r="AY134" s="135"/>
      <c r="AZ134" s="141"/>
      <c r="BA134" s="141"/>
      <c r="BB134" s="136"/>
      <c r="BC134" s="136"/>
      <c r="BD134" s="135"/>
      <c r="BE134" s="141"/>
      <c r="BF134" s="141"/>
      <c r="BG134" s="141"/>
    </row>
    <row r="135" spans="2:59" ht="16.5" customHeight="1">
      <c r="B135" s="102"/>
      <c r="C135" s="2377" t="s">
        <v>144</v>
      </c>
      <c r="D135" s="63"/>
      <c r="E135" s="1483"/>
      <c r="F135" s="1576"/>
      <c r="G135" s="1576"/>
      <c r="H135" s="1576"/>
      <c r="I135" s="1468"/>
      <c r="J135" s="1576"/>
      <c r="K135" s="1576"/>
      <c r="L135" s="1576"/>
      <c r="M135" s="1468"/>
      <c r="N135" s="1468"/>
      <c r="O135" s="1468"/>
      <c r="P135" s="1468"/>
      <c r="Q135" s="1570"/>
      <c r="R135" s="163"/>
      <c r="S135" s="141"/>
      <c r="T135" s="141"/>
      <c r="U135" s="152"/>
      <c r="V135" s="152"/>
      <c r="W135" s="152"/>
      <c r="X135" s="844"/>
      <c r="Y135" s="141"/>
      <c r="Z135" s="141"/>
      <c r="AA135" s="496"/>
      <c r="AB135" s="496"/>
      <c r="AC135" s="496"/>
      <c r="AD135" s="496"/>
      <c r="AE135" s="240"/>
      <c r="AF135" s="151"/>
      <c r="AG135" s="750"/>
      <c r="AH135" s="751"/>
      <c r="AI135" s="752"/>
      <c r="AJ135" s="753"/>
      <c r="AK135" s="754"/>
      <c r="AL135" s="754"/>
      <c r="AM135" s="754"/>
      <c r="AN135" s="754"/>
      <c r="AO135" s="754"/>
      <c r="AP135" s="754"/>
      <c r="AQ135" s="750"/>
      <c r="AR135" s="750"/>
      <c r="AS135" s="755"/>
      <c r="AT135" s="141"/>
      <c r="AU135" s="151"/>
      <c r="AV135" s="136"/>
      <c r="AW135" s="135"/>
      <c r="AX135" s="135"/>
      <c r="AY135" s="135"/>
      <c r="AZ135" s="141"/>
      <c r="BA135" s="141"/>
      <c r="BB135" s="136"/>
      <c r="BC135" s="136"/>
      <c r="BD135" s="140"/>
      <c r="BE135" s="141"/>
      <c r="BF135" s="141"/>
      <c r="BG135" s="141"/>
    </row>
    <row r="136" spans="2:59" ht="12.75" customHeight="1">
      <c r="B136" s="2441" t="str">
        <f>'7-11л. МЕНЮ '!I129</f>
        <v>54-12з/22</v>
      </c>
      <c r="C136" s="325" t="str">
        <f>'7-11л. МЕНЮ '!B129</f>
        <v>Икра морковная</v>
      </c>
      <c r="D136" s="2443">
        <f>'7-11л. МЕНЮ '!C129</f>
        <v>60</v>
      </c>
      <c r="E136" s="302">
        <f>'7-11л. МЕНЮ '!D129</f>
        <v>1.2</v>
      </c>
      <c r="F136" s="482">
        <f>'7-11л. МЕНЮ '!E129</f>
        <v>4.2</v>
      </c>
      <c r="G136" s="482">
        <f>'7-11л. МЕНЮ '!F129</f>
        <v>6</v>
      </c>
      <c r="H136" s="1453">
        <f>'7-11л. МЕНЮ '!G129</f>
        <v>67.95</v>
      </c>
      <c r="I136" s="488">
        <v>3.2250000000000001</v>
      </c>
      <c r="J136" s="482">
        <v>0.03</v>
      </c>
      <c r="K136" s="482">
        <v>0.03</v>
      </c>
      <c r="L136" s="1440">
        <v>56.018000000000001</v>
      </c>
      <c r="M136" s="326">
        <v>17.399999999999999</v>
      </c>
      <c r="N136" s="326">
        <v>37.950000000000003</v>
      </c>
      <c r="O136" s="1650">
        <v>23.25</v>
      </c>
      <c r="P136" s="2087">
        <v>0.65200000000000002</v>
      </c>
      <c r="Q136" s="662">
        <f>'7-11л. МЕНЮ '!H129</f>
        <v>7</v>
      </c>
      <c r="R136" s="237"/>
      <c r="S136" s="141"/>
      <c r="T136" s="141"/>
      <c r="U136" s="240"/>
      <c r="V136" s="240"/>
      <c r="W136" s="240"/>
      <c r="X136" s="844"/>
      <c r="Y136" s="141"/>
      <c r="Z136" s="141"/>
      <c r="AA136" s="152"/>
      <c r="AB136" s="152"/>
      <c r="AC136" s="152"/>
      <c r="AD136" s="152"/>
      <c r="AE136" s="240"/>
      <c r="AF136" s="151"/>
      <c r="AG136" s="284"/>
      <c r="AH136" s="284"/>
      <c r="AI136" s="284"/>
      <c r="AJ136" s="756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141"/>
      <c r="AU136" s="151"/>
      <c r="AV136" s="136"/>
      <c r="AW136" s="135"/>
      <c r="AX136" s="135"/>
      <c r="AY136" s="135"/>
      <c r="AZ136" s="141"/>
      <c r="BA136" s="141"/>
      <c r="BB136" s="136"/>
      <c r="BC136" s="136"/>
      <c r="BD136" s="548"/>
      <c r="BE136" s="141"/>
      <c r="BF136" s="141"/>
      <c r="BG136" s="141"/>
    </row>
    <row r="137" spans="2:59" ht="12.75" customHeight="1">
      <c r="B137" s="2441" t="str">
        <f>'7-11л. МЕНЮ '!I130</f>
        <v>ТТК/111/17</v>
      </c>
      <c r="C137" s="325" t="str">
        <f>'7-11л. МЕНЮ '!B130</f>
        <v xml:space="preserve">Суп  с макаронами </v>
      </c>
      <c r="D137" s="2443">
        <f>'7-11л. МЕНЮ '!C130</f>
        <v>200</v>
      </c>
      <c r="E137" s="302">
        <f>'7-11л. МЕНЮ '!D130</f>
        <v>5.8739999999999997</v>
      </c>
      <c r="F137" s="482">
        <f>'7-11л. МЕНЮ '!E130</f>
        <v>3.621</v>
      </c>
      <c r="G137" s="482">
        <f>'7-11л. МЕНЮ '!F130</f>
        <v>14.823</v>
      </c>
      <c r="H137" s="1453">
        <f>'7-11л. МЕНЮ '!G130</f>
        <v>120.40300000000001</v>
      </c>
      <c r="I137" s="478">
        <v>0.51600000000000001</v>
      </c>
      <c r="J137" s="478">
        <v>2.7099999999999999E-2</v>
      </c>
      <c r="K137" s="478">
        <v>1.47E-2</v>
      </c>
      <c r="L137" s="1454">
        <v>118.923</v>
      </c>
      <c r="M137" s="326">
        <v>9.9760000000000009</v>
      </c>
      <c r="N137" s="326">
        <v>24.478000000000002</v>
      </c>
      <c r="O137" s="326">
        <v>7.73</v>
      </c>
      <c r="P137" s="326">
        <v>0.379</v>
      </c>
      <c r="Q137" s="662">
        <f>'7-11л. МЕНЮ '!H130</f>
        <v>21</v>
      </c>
      <c r="R137" s="163"/>
      <c r="S137" s="141"/>
      <c r="T137" s="141"/>
      <c r="U137" s="205"/>
      <c r="V137" s="538"/>
      <c r="W137" s="538"/>
      <c r="X137" s="844"/>
      <c r="Y137" s="141"/>
      <c r="Z137" s="141"/>
      <c r="AA137" s="152"/>
      <c r="AB137" s="152"/>
      <c r="AC137" s="152"/>
      <c r="AD137" s="152"/>
      <c r="AE137" s="240"/>
      <c r="AF137" s="151"/>
      <c r="AG137" s="152"/>
      <c r="AH137" s="152"/>
      <c r="AI137" s="152"/>
      <c r="AJ137" s="241"/>
      <c r="AK137" s="152"/>
      <c r="AL137" s="152"/>
      <c r="AM137" s="152"/>
      <c r="AN137" s="152"/>
      <c r="AO137" s="152"/>
      <c r="AP137" s="152"/>
      <c r="AQ137" s="152"/>
      <c r="AR137" s="152"/>
      <c r="AS137" s="240"/>
      <c r="AT137" s="141"/>
      <c r="AU137" s="155"/>
      <c r="AV137" s="136"/>
      <c r="AW137" s="135"/>
      <c r="AX137" s="141"/>
      <c r="AY137" s="135"/>
      <c r="AZ137" s="141"/>
      <c r="BA137" s="141"/>
      <c r="BB137" s="136"/>
      <c r="BC137" s="136"/>
      <c r="BD137" s="135"/>
      <c r="BE137" s="141"/>
      <c r="BF137" s="141"/>
      <c r="BG137" s="141"/>
    </row>
    <row r="138" spans="2:59" ht="13.5" customHeight="1">
      <c r="B138" s="2441" t="str">
        <f>'7-11л. МЕНЮ '!I131</f>
        <v>ТТК/212/17</v>
      </c>
      <c r="C138" s="325" t="str">
        <f>'7-11л. МЕНЮ '!B131</f>
        <v>Омлет с птицей</v>
      </c>
      <c r="D138" s="2443">
        <f>'7-11л. МЕНЮ '!C131</f>
        <v>160</v>
      </c>
      <c r="E138" s="302">
        <f>'7-11л. МЕНЮ '!D131</f>
        <v>11.041</v>
      </c>
      <c r="F138" s="482">
        <f>'7-11л. МЕНЮ '!E131</f>
        <v>18.414000000000001</v>
      </c>
      <c r="G138" s="482">
        <f>'7-11л. МЕНЮ '!F131</f>
        <v>2.2890000000000001</v>
      </c>
      <c r="H138" s="1453">
        <f>'7-11л. МЕНЮ '!G131</f>
        <v>324.18099999999998</v>
      </c>
      <c r="I138" s="1534">
        <v>0.90300000000000002</v>
      </c>
      <c r="J138" s="1534">
        <v>0.10943600000000001</v>
      </c>
      <c r="K138" s="2104">
        <v>0.4113</v>
      </c>
      <c r="L138" s="1456">
        <v>144.46</v>
      </c>
      <c r="M138" s="2087">
        <v>186.07</v>
      </c>
      <c r="N138" s="2087">
        <v>30.315539999999999</v>
      </c>
      <c r="O138" s="2087">
        <v>3.2317999999999998</v>
      </c>
      <c r="P138" s="2087">
        <v>0.3039</v>
      </c>
      <c r="Q138" s="662">
        <f>'7-11л. МЕНЮ '!H131</f>
        <v>42</v>
      </c>
      <c r="R138" s="547"/>
      <c r="S138" s="141"/>
      <c r="T138" s="141"/>
      <c r="U138" s="152"/>
      <c r="V138" s="152"/>
      <c r="W138" s="152"/>
      <c r="X138" s="844"/>
      <c r="Y138" s="141"/>
      <c r="Z138" s="141"/>
      <c r="AA138" s="570"/>
      <c r="AB138" s="300"/>
      <c r="AC138" s="140"/>
      <c r="AD138" s="140"/>
      <c r="AE138" s="139"/>
      <c r="AF138" s="155"/>
      <c r="AG138" s="767"/>
      <c r="AH138" s="767"/>
      <c r="AI138" s="767"/>
      <c r="AJ138" s="777"/>
      <c r="AK138" s="767"/>
      <c r="AL138" s="767"/>
      <c r="AM138" s="767"/>
      <c r="AN138" s="767"/>
      <c r="AO138" s="768"/>
      <c r="AP138" s="768"/>
      <c r="AQ138" s="767"/>
      <c r="AR138" s="767"/>
      <c r="AS138" s="767"/>
      <c r="AT138" s="141"/>
      <c r="AU138" s="141"/>
      <c r="AV138" s="141"/>
      <c r="AW138" s="141"/>
      <c r="AX138" s="141"/>
      <c r="AY138" s="135"/>
      <c r="AZ138" s="141"/>
      <c r="BA138" s="141"/>
      <c r="BB138" s="136"/>
      <c r="BC138" s="136"/>
      <c r="BD138" s="135"/>
      <c r="BE138" s="141"/>
      <c r="BF138" s="141"/>
      <c r="BG138" s="141"/>
    </row>
    <row r="139" spans="2:59" ht="15" customHeight="1">
      <c r="B139" s="2441" t="str">
        <f>'7-11л. МЕНЮ '!I132</f>
        <v>ТТК/379/17</v>
      </c>
      <c r="C139" s="325" t="str">
        <f>'7-11л. МЕНЮ '!B132</f>
        <v>Кофейный напиток с молоком</v>
      </c>
      <c r="D139" s="2443">
        <f>'7-11л. МЕНЮ '!C132</f>
        <v>200</v>
      </c>
      <c r="E139" s="302">
        <f>'7-11л. МЕНЮ '!D132</f>
        <v>5.3150000000000004</v>
      </c>
      <c r="F139" s="482">
        <f>'7-11л. МЕНЮ '!E132</f>
        <v>4.8179999999999996</v>
      </c>
      <c r="G139" s="482">
        <f>'7-11л. МЕНЮ '!F132</f>
        <v>15.183999999999999</v>
      </c>
      <c r="H139" s="1453">
        <f>'7-11л. МЕНЮ '!G132</f>
        <v>125.604</v>
      </c>
      <c r="I139" s="488">
        <v>1.04</v>
      </c>
      <c r="J139" s="488">
        <v>6.3E-2</v>
      </c>
      <c r="K139" s="488">
        <v>0.247</v>
      </c>
      <c r="L139" s="1454">
        <v>26.463000000000001</v>
      </c>
      <c r="M139" s="2087">
        <v>216.02</v>
      </c>
      <c r="N139" s="2087">
        <v>114.97</v>
      </c>
      <c r="O139" s="2087">
        <v>3.66</v>
      </c>
      <c r="P139" s="2086">
        <v>0.09</v>
      </c>
      <c r="Q139" s="662">
        <f>'7-11л. МЕНЮ '!H132</f>
        <v>66</v>
      </c>
      <c r="R139" s="153"/>
      <c r="S139" s="141"/>
      <c r="T139" s="141"/>
      <c r="U139" s="152"/>
      <c r="V139" s="152"/>
      <c r="W139" s="152"/>
      <c r="X139" s="844"/>
      <c r="Y139" s="141"/>
      <c r="Z139" s="141"/>
      <c r="AA139" s="778"/>
      <c r="AB139" s="542"/>
      <c r="AC139" s="542"/>
      <c r="AD139" s="543"/>
      <c r="AE139" s="543"/>
      <c r="AF139" s="156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50"/>
      <c r="AW139" s="141"/>
      <c r="AX139" s="770"/>
      <c r="AY139" s="135"/>
      <c r="AZ139" s="141"/>
      <c r="BA139" s="141"/>
      <c r="BB139" s="141"/>
      <c r="BC139" s="141"/>
      <c r="BD139" s="141"/>
      <c r="BE139" s="141"/>
      <c r="BF139" s="141"/>
      <c r="BG139" s="141"/>
    </row>
    <row r="140" spans="2:59" ht="14.25" customHeight="1">
      <c r="B140" s="2441" t="str">
        <f>'7-11л. МЕНЮ '!I133</f>
        <v>Пром.пр.</v>
      </c>
      <c r="C140" s="325" t="str">
        <f>'7-11л. МЕНЮ '!B133</f>
        <v>Хлеб пшеничный</v>
      </c>
      <c r="D140" s="2443">
        <f>'7-11л. МЕНЮ '!C133</f>
        <v>50</v>
      </c>
      <c r="E140" s="302">
        <f>'7-11л. МЕНЮ '!D133</f>
        <v>2.63</v>
      </c>
      <c r="F140" s="482">
        <f>'7-11л. МЕНЮ '!E133</f>
        <v>0.35</v>
      </c>
      <c r="G140" s="482">
        <f>'7-11л. МЕНЮ '!F133</f>
        <v>20.399999999999999</v>
      </c>
      <c r="H140" s="1453">
        <f>'7-11л. МЕНЮ '!G133</f>
        <v>95.284000000000006</v>
      </c>
      <c r="I140" s="491">
        <v>0</v>
      </c>
      <c r="J140" s="491">
        <v>1.7999999999999999E-2</v>
      </c>
      <c r="K140" s="491">
        <v>0</v>
      </c>
      <c r="L140" s="2402">
        <v>0</v>
      </c>
      <c r="M140" s="478">
        <v>78.58</v>
      </c>
      <c r="N140" s="478">
        <v>64.5</v>
      </c>
      <c r="O140" s="478">
        <v>20.5</v>
      </c>
      <c r="P140" s="478">
        <v>0.05</v>
      </c>
      <c r="Q140" s="662">
        <f>'7-11л. МЕНЮ '!H133</f>
        <v>12</v>
      </c>
      <c r="R140" s="151"/>
      <c r="S140" s="141"/>
      <c r="T140" s="286"/>
      <c r="U140" s="152"/>
      <c r="V140" s="152"/>
      <c r="W140" s="152"/>
      <c r="X140" s="844"/>
      <c r="Y140" s="141"/>
      <c r="Z140" s="141"/>
      <c r="AA140" s="540"/>
      <c r="AB140" s="540"/>
      <c r="AC140" s="545"/>
      <c r="AD140" s="545"/>
      <c r="AE140" s="546"/>
      <c r="AF140" s="133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746"/>
      <c r="AQ140" s="141"/>
      <c r="AR140" s="746"/>
      <c r="AS140" s="141"/>
      <c r="AT140" s="141"/>
      <c r="AU140" s="141"/>
      <c r="AV140" s="150"/>
      <c r="AW140" s="141"/>
      <c r="AX140" s="135"/>
      <c r="AY140" s="135"/>
      <c r="AZ140" s="141"/>
      <c r="BA140" s="141"/>
      <c r="BB140" s="141"/>
      <c r="BC140" s="141"/>
      <c r="BD140" s="141"/>
      <c r="BE140" s="141"/>
      <c r="BF140" s="141"/>
      <c r="BG140" s="141"/>
    </row>
    <row r="141" spans="2:59" ht="13.5" customHeight="1">
      <c r="B141" s="2441" t="str">
        <f>'7-11л. МЕНЮ '!I134</f>
        <v>Пром.пр.</v>
      </c>
      <c r="C141" s="325" t="str">
        <f>'7-11л. МЕНЮ '!B134</f>
        <v>Хлеб ржаной</v>
      </c>
      <c r="D141" s="2443">
        <f>'7-11л. МЕНЮ '!C134</f>
        <v>20</v>
      </c>
      <c r="E141" s="302">
        <f>'7-11л. МЕНЮ '!D134</f>
        <v>1.1299999999999999</v>
      </c>
      <c r="F141" s="482">
        <f>'7-11л. МЕНЮ '!E134</f>
        <v>0.24</v>
      </c>
      <c r="G141" s="482">
        <f>'7-11л. МЕНЮ '!F134</f>
        <v>8.3699999999999992</v>
      </c>
      <c r="H141" s="1453">
        <f>'7-11л. МЕНЮ '!G134</f>
        <v>40.159999999999997</v>
      </c>
      <c r="I141" s="326">
        <v>0</v>
      </c>
      <c r="J141" s="326">
        <v>0.04</v>
      </c>
      <c r="K141" s="326">
        <v>0</v>
      </c>
      <c r="L141" s="1439">
        <v>0</v>
      </c>
      <c r="M141" s="326">
        <v>16.600000000000001</v>
      </c>
      <c r="N141" s="326">
        <v>25.27</v>
      </c>
      <c r="O141" s="326">
        <v>8.84</v>
      </c>
      <c r="P141" s="1580">
        <v>0.02</v>
      </c>
      <c r="Q141" s="662">
        <f>'7-11л. МЕНЮ '!H134</f>
        <v>13</v>
      </c>
      <c r="R141" s="151"/>
      <c r="AI141" s="141"/>
      <c r="AJ141" s="779"/>
      <c r="AK141" s="141"/>
      <c r="AL141" s="141"/>
      <c r="AM141" s="141"/>
      <c r="AN141" s="141"/>
      <c r="AO141" s="141"/>
      <c r="AP141" s="141"/>
      <c r="AQ141" s="141"/>
      <c r="AR141" s="746"/>
      <c r="AS141" s="141"/>
      <c r="AT141" s="141"/>
      <c r="AU141" s="141"/>
      <c r="AV141" s="141"/>
      <c r="AW141" s="157"/>
      <c r="AX141" s="157"/>
      <c r="AY141" s="157"/>
      <c r="AZ141" s="141"/>
      <c r="BA141" s="141"/>
      <c r="BB141" s="141"/>
      <c r="BC141" s="141"/>
      <c r="BD141" s="141"/>
      <c r="BE141" s="141"/>
      <c r="BF141" s="141"/>
      <c r="BG141" s="141"/>
    </row>
    <row r="142" spans="2:59" ht="17.25" customHeight="1" thickBot="1">
      <c r="B142" s="2445" t="str">
        <f>'7-11л. МЕНЮ '!I135</f>
        <v>82 / 21</v>
      </c>
      <c r="C142" s="373" t="str">
        <f>'7-11л. МЕНЮ '!B135</f>
        <v>Плоды свежие (яблоко)</v>
      </c>
      <c r="D142" s="2446">
        <f>'7-11л. МЕНЮ '!C135</f>
        <v>110</v>
      </c>
      <c r="E142" s="489">
        <f>'7-11л. МЕНЮ '!D135</f>
        <v>0.44</v>
      </c>
      <c r="F142" s="491">
        <f>'7-11л. МЕНЮ '!E135</f>
        <v>0.44</v>
      </c>
      <c r="G142" s="491">
        <f>'7-11л. МЕНЮ '!F135</f>
        <v>10.78</v>
      </c>
      <c r="H142" s="2450">
        <f>'7-11л. МЕНЮ '!G135</f>
        <v>48.4</v>
      </c>
      <c r="I142" s="1526">
        <v>7.7</v>
      </c>
      <c r="J142" s="899">
        <v>3.3000000000000002E-2</v>
      </c>
      <c r="K142" s="899">
        <v>2.1999999999999999E-2</v>
      </c>
      <c r="L142" s="1439">
        <v>0</v>
      </c>
      <c r="M142" s="2087">
        <v>17.71</v>
      </c>
      <c r="N142" s="2087">
        <v>14.85</v>
      </c>
      <c r="O142" s="2087">
        <v>9.9</v>
      </c>
      <c r="P142" s="2117">
        <v>2.98</v>
      </c>
      <c r="Q142" s="662">
        <f>'7-11л. МЕНЮ '!H135</f>
        <v>78</v>
      </c>
      <c r="R142" s="155"/>
      <c r="T142" s="535"/>
      <c r="AI142" s="136"/>
      <c r="AJ142" s="135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</row>
    <row r="143" spans="2:59" ht="12.75" customHeight="1">
      <c r="B143" s="1503" t="s">
        <v>249</v>
      </c>
      <c r="C143" s="2444"/>
      <c r="D143" s="2447">
        <f>'7-11л. МЕНЮ '!C136</f>
        <v>800</v>
      </c>
      <c r="E143" s="2403">
        <f>'7-11л. МЕНЮ '!D136</f>
        <v>27.630000000000003</v>
      </c>
      <c r="F143" s="2404">
        <f>'7-11л. МЕНЮ '!E136</f>
        <v>32.082999999999998</v>
      </c>
      <c r="G143" s="2404">
        <f>'7-11л. МЕНЮ '!F136</f>
        <v>77.846000000000004</v>
      </c>
      <c r="H143" s="2452">
        <f>'7-11л. МЕНЮ '!G136</f>
        <v>821.98199999999997</v>
      </c>
      <c r="I143" s="1441">
        <f t="shared" ref="I143" si="35">SUM(I136:I142)</f>
        <v>13.384</v>
      </c>
      <c r="J143" s="656">
        <f t="shared" ref="J143" si="36">SUM(J136:J142)</f>
        <v>0.32053600000000004</v>
      </c>
      <c r="K143" s="665">
        <f t="shared" ref="K143" si="37">SUM(K136:K142)</f>
        <v>0.72500000000000009</v>
      </c>
      <c r="L143" s="1493">
        <f t="shared" ref="L143" si="38">SUM(L136:L142)</f>
        <v>345.86400000000003</v>
      </c>
      <c r="M143" s="1493">
        <f t="shared" ref="M143" si="39">SUM(M136:M142)</f>
        <v>542.35599999999999</v>
      </c>
      <c r="N143" s="1493">
        <f t="shared" ref="N143" si="40">SUM(N136:N142)</f>
        <v>312.33353999999997</v>
      </c>
      <c r="O143" s="1493">
        <f t="shared" ref="O143" si="41">SUM(O136:O142)</f>
        <v>77.111800000000002</v>
      </c>
      <c r="P143" s="1509">
        <f t="shared" ref="P143" si="42">SUM(P136:P142)</f>
        <v>4.4748999999999999</v>
      </c>
      <c r="Q143" s="2434"/>
      <c r="R143" s="141"/>
      <c r="AI143" s="135"/>
      <c r="AJ143" s="241"/>
      <c r="AK143" s="240"/>
      <c r="AL143" s="240"/>
      <c r="AM143" s="240"/>
      <c r="AN143" s="240"/>
      <c r="AO143" s="240"/>
      <c r="AP143" s="240"/>
      <c r="AQ143" s="240"/>
      <c r="AR143" s="240"/>
      <c r="AS143" s="240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</row>
    <row r="144" spans="2:59" ht="18" customHeight="1">
      <c r="B144" s="1504"/>
      <c r="C144" s="1505" t="s">
        <v>11</v>
      </c>
      <c r="D144" s="1762">
        <v>0.35</v>
      </c>
      <c r="E144" s="2399">
        <f>'7-11л. МЕНЮ '!D137</f>
        <v>26.95</v>
      </c>
      <c r="F144" s="2400">
        <f>'7-11л. МЕНЮ '!E137</f>
        <v>27.65</v>
      </c>
      <c r="G144" s="2400">
        <f>'7-11л. МЕНЮ '!F137</f>
        <v>117.25</v>
      </c>
      <c r="H144" s="2449">
        <f>'7-11л. МЕНЮ '!G137</f>
        <v>822.5</v>
      </c>
      <c r="I144" s="1060">
        <v>21</v>
      </c>
      <c r="J144" s="1060">
        <v>0.42</v>
      </c>
      <c r="K144" s="1061">
        <v>0.49</v>
      </c>
      <c r="L144" s="1461">
        <v>245</v>
      </c>
      <c r="M144" s="1460">
        <v>385</v>
      </c>
      <c r="N144" s="1461">
        <v>385</v>
      </c>
      <c r="O144" s="1461">
        <v>87.5</v>
      </c>
      <c r="P144" s="2390">
        <v>4.2</v>
      </c>
      <c r="Q144" s="2434"/>
      <c r="AI144" s="141"/>
      <c r="AJ144" s="239"/>
      <c r="AK144" s="239"/>
      <c r="AL144" s="239"/>
      <c r="AM144" s="239"/>
      <c r="AN144" s="239"/>
      <c r="AO144" s="239"/>
      <c r="AP144" s="239"/>
      <c r="AQ144" s="239"/>
      <c r="AR144" s="239"/>
      <c r="AS144" s="239"/>
      <c r="AT144" s="141"/>
      <c r="AU144" s="141"/>
      <c r="AV144" s="141"/>
      <c r="AW144" s="146"/>
      <c r="AX144" s="146"/>
      <c r="AY144" s="141"/>
      <c r="AZ144" s="141"/>
      <c r="BA144" s="141"/>
      <c r="BB144" s="141"/>
      <c r="BC144" s="141"/>
      <c r="BD144" s="141"/>
      <c r="BE144" s="141"/>
      <c r="BF144" s="141"/>
      <c r="BG144" s="141"/>
    </row>
    <row r="145" spans="2:59" ht="15.75" customHeight="1" thickBot="1">
      <c r="B145" s="322"/>
      <c r="C145" s="1502" t="s">
        <v>599</v>
      </c>
      <c r="D145" s="2448" t="s">
        <v>259</v>
      </c>
      <c r="E145" s="674">
        <f>'7-11л. МЕНЮ '!D138</f>
        <v>0.88311688311689096</v>
      </c>
      <c r="F145" s="676">
        <f>'7-11л. МЕНЮ '!E138</f>
        <v>5.6113924050632846</v>
      </c>
      <c r="G145" s="676">
        <f>'7-11л. МЕНЮ '!F138</f>
        <v>-11.762388059701493</v>
      </c>
      <c r="H145" s="2453">
        <f>'7-11л. МЕНЮ '!G138</f>
        <v>-2.2042553191489844E-2</v>
      </c>
      <c r="I145" s="2591">
        <f t="shared" ref="I145:P145" si="43">(I143*100/I620)-35</f>
        <v>-12.693333333333332</v>
      </c>
      <c r="J145" s="1510">
        <f t="shared" si="43"/>
        <v>-8.2886666666666642</v>
      </c>
      <c r="K145" s="1510">
        <f t="shared" si="43"/>
        <v>16.785714285714299</v>
      </c>
      <c r="L145" s="1510">
        <f t="shared" si="43"/>
        <v>14.409142857142861</v>
      </c>
      <c r="M145" s="1510">
        <f t="shared" si="43"/>
        <v>14.305090909090907</v>
      </c>
      <c r="N145" s="1510">
        <f t="shared" si="43"/>
        <v>-6.6060418181818221</v>
      </c>
      <c r="O145" s="1510">
        <f t="shared" si="43"/>
        <v>-4.1552799999999976</v>
      </c>
      <c r="P145" s="1750">
        <f t="shared" si="43"/>
        <v>2.2908333333333317</v>
      </c>
      <c r="Q145" s="2435"/>
      <c r="R145" s="11"/>
      <c r="S145" s="141"/>
      <c r="T145" s="141"/>
      <c r="U145" s="152"/>
      <c r="V145" s="494"/>
      <c r="W145" s="494"/>
      <c r="X145" s="844"/>
      <c r="Y145" s="141"/>
      <c r="Z145" s="141"/>
      <c r="AA145" s="135"/>
      <c r="AB145" s="136"/>
      <c r="AC145" s="136"/>
      <c r="AD145" s="136"/>
      <c r="AE145" s="136"/>
      <c r="AF145" s="133"/>
      <c r="AG145" s="151"/>
      <c r="AH145" s="136"/>
      <c r="AI145" s="133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6"/>
      <c r="AX145" s="141"/>
      <c r="AY145" s="141"/>
      <c r="AZ145" s="141"/>
      <c r="BA145" s="141"/>
      <c r="BB145" s="141"/>
      <c r="BC145" s="141"/>
      <c r="BD145" s="141"/>
      <c r="BE145" s="141"/>
      <c r="BF145" s="141"/>
      <c r="BG145" s="141"/>
    </row>
    <row r="146" spans="2:59">
      <c r="B146" s="2454"/>
      <c r="C146" s="2406" t="s">
        <v>304</v>
      </c>
      <c r="D146" s="63"/>
      <c r="E146" s="65"/>
      <c r="F146" s="659"/>
      <c r="G146" s="659"/>
      <c r="H146" s="1752"/>
      <c r="I146" s="1448"/>
      <c r="J146" s="659"/>
      <c r="K146" s="659"/>
      <c r="L146" s="1752"/>
      <c r="M146" s="1753"/>
      <c r="N146" s="1459"/>
      <c r="O146" s="1459"/>
      <c r="P146" s="1459"/>
      <c r="Q146" s="1570"/>
      <c r="R146" s="11"/>
      <c r="S146" s="141"/>
      <c r="T146" s="141"/>
      <c r="U146" s="152"/>
      <c r="V146" s="152"/>
      <c r="W146" s="152"/>
      <c r="X146" s="844"/>
      <c r="Y146" s="141"/>
      <c r="Z146" s="141"/>
      <c r="AA146" s="133"/>
      <c r="AB146" s="133"/>
      <c r="AC146" s="133"/>
      <c r="AD146" s="133"/>
      <c r="AE146" s="133"/>
      <c r="AF146" s="151"/>
      <c r="AG146" s="151"/>
      <c r="AH146" s="164"/>
      <c r="AI146" s="495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41"/>
      <c r="BC146" s="141"/>
      <c r="BD146" s="141"/>
      <c r="BE146" s="141"/>
      <c r="BF146" s="141"/>
      <c r="BG146" s="141"/>
    </row>
    <row r="147" spans="2:59" ht="15" customHeight="1">
      <c r="B147" s="2259" t="str">
        <f>'7-11л. МЕНЮ '!I140</f>
        <v>386/17</v>
      </c>
      <c r="C147" s="325" t="str">
        <f>'7-11л. МЕНЮ '!B140</f>
        <v>Кефир  (м. д. ж. 2,5% )</v>
      </c>
      <c r="D147" s="374">
        <f>'7-11л. МЕНЮ '!C140</f>
        <v>180</v>
      </c>
      <c r="E147" s="302">
        <f>'7-11л. МЕНЮ '!D140</f>
        <v>5.22</v>
      </c>
      <c r="F147" s="481">
        <f>'7-11л. МЕНЮ '!E140</f>
        <v>4.5</v>
      </c>
      <c r="G147" s="481">
        <f>'7-11л. МЕНЮ '!F140</f>
        <v>7.2</v>
      </c>
      <c r="H147" s="1454">
        <f>'7-11л. МЕНЮ '!G140</f>
        <v>90.18</v>
      </c>
      <c r="I147" s="482">
        <v>1.26</v>
      </c>
      <c r="J147" s="481">
        <v>7.0000000000000007E-2</v>
      </c>
      <c r="K147" s="481">
        <v>0.02</v>
      </c>
      <c r="L147" s="1454">
        <v>39.6</v>
      </c>
      <c r="M147" s="2848">
        <v>190.822</v>
      </c>
      <c r="N147" s="326">
        <v>60.1</v>
      </c>
      <c r="O147" s="326">
        <v>9</v>
      </c>
      <c r="P147" s="326">
        <v>0.02</v>
      </c>
      <c r="Q147" s="647">
        <f>'7-11л. МЕНЮ '!H140</f>
        <v>77</v>
      </c>
      <c r="R147" s="11"/>
      <c r="S147" s="141"/>
      <c r="T147" s="141"/>
      <c r="U147" s="152"/>
      <c r="V147" s="152"/>
      <c r="W147" s="152"/>
      <c r="X147" s="844"/>
      <c r="Y147" s="141"/>
      <c r="Z147" s="141"/>
      <c r="AA147" s="157"/>
      <c r="AB147" s="157"/>
      <c r="AC147" s="157"/>
      <c r="AD147" s="157"/>
      <c r="AE147" s="141"/>
      <c r="AF147" s="158"/>
      <c r="AG147" s="547"/>
      <c r="AH147" s="164"/>
      <c r="AI147" s="213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780"/>
      <c r="AX147" s="273"/>
      <c r="AY147" s="273"/>
      <c r="AZ147" s="141"/>
      <c r="BA147" s="141"/>
      <c r="BB147" s="141"/>
      <c r="BC147" s="141"/>
      <c r="BD147" s="141"/>
      <c r="BE147" s="141"/>
      <c r="BF147" s="141"/>
      <c r="BG147" s="141"/>
    </row>
    <row r="148" spans="2:59" ht="15" customHeight="1">
      <c r="B148" s="2259" t="str">
        <f>'7-11л. МЕНЮ '!I141</f>
        <v>193 /17</v>
      </c>
      <c r="C148" s="325" t="str">
        <f>'7-11л. МЕНЮ '!B141</f>
        <v>Биточек рисовый с морковью</v>
      </c>
      <c r="D148" s="374" t="str">
        <f>'7-11л. МЕНЮ '!C141</f>
        <v>80 / 20</v>
      </c>
      <c r="E148" s="302">
        <f>'7-11л. МЕНЮ '!D141</f>
        <v>1.72</v>
      </c>
      <c r="F148" s="481">
        <f>'7-11л. МЕНЮ '!E141</f>
        <v>2.5299999999999998</v>
      </c>
      <c r="G148" s="481">
        <f>'7-11л. МЕНЮ '!F141</f>
        <v>21.105</v>
      </c>
      <c r="H148" s="1454">
        <f>'7-11л. МЕНЮ '!G141</f>
        <v>87.87</v>
      </c>
      <c r="I148" s="488">
        <v>0.46800000000000003</v>
      </c>
      <c r="J148" s="488">
        <v>0.04</v>
      </c>
      <c r="K148" s="488">
        <v>0.11</v>
      </c>
      <c r="L148" s="1454">
        <v>3.04</v>
      </c>
      <c r="M148" s="2087">
        <v>4.8</v>
      </c>
      <c r="N148" s="2087">
        <v>11.2</v>
      </c>
      <c r="O148" s="2087">
        <v>3.7</v>
      </c>
      <c r="P148" s="2087">
        <v>0.115</v>
      </c>
      <c r="Q148" s="647">
        <f>'7-11л. МЕНЮ '!H141</f>
        <v>29</v>
      </c>
      <c r="R148" s="11"/>
      <c r="S148" s="541"/>
      <c r="T148" s="141"/>
      <c r="U148" s="763"/>
      <c r="V148" s="1767"/>
      <c r="W148" s="1768"/>
      <c r="X148" s="1769"/>
      <c r="Y148" s="290"/>
      <c r="Z148" s="548"/>
      <c r="AA148" s="141"/>
      <c r="AI148" s="548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6"/>
      <c r="AY148" s="141"/>
      <c r="AZ148" s="141"/>
      <c r="BA148" s="141"/>
      <c r="BB148" s="141"/>
      <c r="BC148" s="141"/>
      <c r="BD148" s="141"/>
      <c r="BE148" s="141"/>
      <c r="BF148" s="141"/>
      <c r="BG148" s="141"/>
    </row>
    <row r="149" spans="2:59" ht="16.5" customHeight="1" thickBot="1">
      <c r="B149" s="2470" t="str">
        <f>'7-11л. МЕНЮ '!I142</f>
        <v>Пром.пр.</v>
      </c>
      <c r="C149" s="373" t="str">
        <f>'7-11л. МЕНЮ '!B142</f>
        <v>Хлеб пшеничный</v>
      </c>
      <c r="D149" s="377">
        <f>'7-11л. МЕНЮ '!C142</f>
        <v>30</v>
      </c>
      <c r="E149" s="489">
        <f>'7-11л. МЕНЮ '!D142</f>
        <v>1.58</v>
      </c>
      <c r="F149" s="2459">
        <f>'7-11л. МЕНЮ '!E142</f>
        <v>0.21</v>
      </c>
      <c r="G149" s="2459">
        <f>'7-11л. МЕНЮ '!F142</f>
        <v>12.24</v>
      </c>
      <c r="H149" s="1456">
        <f>'7-11л. МЕНЮ '!G142</f>
        <v>57.161999999999999</v>
      </c>
      <c r="I149" s="482">
        <v>0</v>
      </c>
      <c r="J149" s="482">
        <v>1.2E-2</v>
      </c>
      <c r="K149" s="482">
        <v>0</v>
      </c>
      <c r="L149" s="1439">
        <v>0</v>
      </c>
      <c r="M149" s="326">
        <v>47.5</v>
      </c>
      <c r="N149" s="326">
        <v>38.700000000000003</v>
      </c>
      <c r="O149" s="482">
        <v>12.3</v>
      </c>
      <c r="P149" s="326">
        <v>0.03</v>
      </c>
      <c r="Q149" s="647">
        <f>'7-11л. МЕНЮ '!H142</f>
        <v>12</v>
      </c>
      <c r="R149" s="11"/>
      <c r="S149" s="544"/>
      <c r="T149" s="141"/>
      <c r="U149" s="1070"/>
      <c r="V149" s="1070"/>
      <c r="W149" s="1070"/>
      <c r="X149" s="1070"/>
      <c r="Y149" s="960"/>
      <c r="Z149" s="157"/>
      <c r="AA149" s="141"/>
      <c r="AI149" s="548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41"/>
      <c r="BC149" s="141"/>
      <c r="BD149" s="141"/>
      <c r="BE149" s="141"/>
      <c r="BF149" s="141"/>
      <c r="BG149" s="141"/>
    </row>
    <row r="150" spans="2:59" ht="14.25" customHeight="1">
      <c r="B150" s="1754" t="s">
        <v>332</v>
      </c>
      <c r="C150" s="2455"/>
      <c r="D150" s="2456">
        <f>'7-11л. МЕНЮ '!C143</f>
        <v>310</v>
      </c>
      <c r="E150" s="2403">
        <f>'7-11л. МЕНЮ '!D143</f>
        <v>8.52</v>
      </c>
      <c r="F150" s="2460">
        <f>'7-11л. МЕНЮ '!E143</f>
        <v>7.2399999999999993</v>
      </c>
      <c r="G150" s="2460">
        <f>'7-11л. МЕНЮ '!F143</f>
        <v>40.545000000000002</v>
      </c>
      <c r="H150" s="2392">
        <f>'7-11л. МЕНЮ '!G143</f>
        <v>235.21200000000002</v>
      </c>
      <c r="I150" s="1441">
        <f t="shared" ref="I150" si="44">SUM(I147:I149)</f>
        <v>1.728</v>
      </c>
      <c r="J150" s="656">
        <f t="shared" ref="J150" si="45">SUM(J147:J149)</f>
        <v>0.12200000000000001</v>
      </c>
      <c r="K150" s="1441">
        <f t="shared" ref="K150" si="46">SUM(K147:K149)</f>
        <v>0.13</v>
      </c>
      <c r="L150" s="1515">
        <f t="shared" ref="L150" si="47">SUM(L147:L149)</f>
        <v>42.64</v>
      </c>
      <c r="M150" s="1516">
        <f t="shared" ref="M150" si="48">SUM(M147:M149)</f>
        <v>243.12200000000001</v>
      </c>
      <c r="N150" s="1516">
        <f t="shared" ref="N150" si="49">SUM(N147:N149)</f>
        <v>110</v>
      </c>
      <c r="O150" s="1515">
        <f t="shared" ref="O150" si="50">SUM(O147:O149)</f>
        <v>25</v>
      </c>
      <c r="P150" s="1517">
        <f t="shared" ref="P150" si="51">SUM(P147:P149)</f>
        <v>0.16500000000000001</v>
      </c>
      <c r="Q150" s="807"/>
      <c r="R150" s="122"/>
      <c r="S150" s="238"/>
      <c r="T150" s="213"/>
      <c r="U150" s="141"/>
      <c r="V150" s="141"/>
      <c r="W150" s="141"/>
      <c r="X150" s="141"/>
      <c r="Y150" s="141"/>
      <c r="Z150" s="141"/>
      <c r="AA150" s="141"/>
      <c r="AI150" s="141"/>
      <c r="AJ150" s="2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  <c r="BB150" s="141"/>
      <c r="BC150" s="141"/>
      <c r="BD150" s="141"/>
      <c r="BE150" s="141"/>
      <c r="BF150" s="141"/>
      <c r="BG150" s="141"/>
    </row>
    <row r="151" spans="2:59" ht="12.75" customHeight="1">
      <c r="B151" s="68"/>
      <c r="C151" s="850" t="s">
        <v>11</v>
      </c>
      <c r="D151" s="2457">
        <v>0.1</v>
      </c>
      <c r="E151" s="2399">
        <f>'7-11л. МЕНЮ '!D144</f>
        <v>7.7</v>
      </c>
      <c r="F151" s="2458">
        <f>'7-11л. МЕНЮ '!E144</f>
        <v>7.9</v>
      </c>
      <c r="G151" s="2458">
        <f>'7-11л. МЕНЮ '!F144</f>
        <v>33.5</v>
      </c>
      <c r="H151" s="2395">
        <f>'7-11л. МЕНЮ '!G144</f>
        <v>235</v>
      </c>
      <c r="I151" s="2146">
        <v>6</v>
      </c>
      <c r="J151" s="2146">
        <v>0.12</v>
      </c>
      <c r="K151" s="2147">
        <v>0.14000000000000001</v>
      </c>
      <c r="L151" s="2462">
        <v>70</v>
      </c>
      <c r="M151" s="1538">
        <v>110</v>
      </c>
      <c r="N151" s="2462">
        <v>110</v>
      </c>
      <c r="O151" s="2462">
        <v>25</v>
      </c>
      <c r="P151" s="2463">
        <v>1.2</v>
      </c>
      <c r="Q151" s="807"/>
      <c r="R151" s="41"/>
      <c r="S151" s="136"/>
      <c r="T151" s="131"/>
      <c r="U151" s="141"/>
      <c r="V151" s="141"/>
      <c r="W151" s="141"/>
      <c r="X151" s="141"/>
      <c r="Y151" s="141"/>
      <c r="Z151" s="141"/>
      <c r="AA151" s="152"/>
      <c r="AB151" s="152"/>
      <c r="AC151" s="152"/>
      <c r="AD151" s="152"/>
      <c r="AE151" s="240"/>
      <c r="AF151" s="151"/>
      <c r="AG151" s="163"/>
      <c r="AH151" s="238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  <c r="BB151" s="141"/>
      <c r="BC151" s="141"/>
      <c r="BD151" s="141"/>
      <c r="BE151" s="141"/>
      <c r="BF151" s="141"/>
      <c r="BG151" s="141"/>
    </row>
    <row r="152" spans="2:59" ht="13.5" customHeight="1" thickBot="1">
      <c r="B152" s="322"/>
      <c r="C152" s="1502" t="s">
        <v>599</v>
      </c>
      <c r="D152" s="2448" t="s">
        <v>259</v>
      </c>
      <c r="E152" s="674">
        <f>'7-11л. МЕНЮ '!D145</f>
        <v>1.0649350649350655</v>
      </c>
      <c r="F152" s="2461">
        <f>'7-11л. МЕНЮ '!E145</f>
        <v>-0.83544303797468444</v>
      </c>
      <c r="G152" s="2461">
        <f>'7-11л. МЕНЮ '!F145</f>
        <v>2.102985074626865</v>
      </c>
      <c r="H152" s="2125">
        <f>'7-11л. МЕНЮ '!G145</f>
        <v>9.0212765957442542E-3</v>
      </c>
      <c r="I152" s="1526">
        <f t="shared" ref="I152:P152" si="52">(I150*100/I620)-10</f>
        <v>-7.1199999999999992</v>
      </c>
      <c r="J152" s="1526">
        <f t="shared" si="52"/>
        <v>0.16666666666666785</v>
      </c>
      <c r="K152" s="1526">
        <f t="shared" si="52"/>
        <v>-0.71428571428571352</v>
      </c>
      <c r="L152" s="1526">
        <f t="shared" si="52"/>
        <v>-3.9085714285714284</v>
      </c>
      <c r="M152" s="1526">
        <f t="shared" si="52"/>
        <v>12.102</v>
      </c>
      <c r="N152" s="1526">
        <f t="shared" si="52"/>
        <v>0</v>
      </c>
      <c r="O152" s="1526">
        <f t="shared" si="52"/>
        <v>0</v>
      </c>
      <c r="P152" s="1533">
        <f t="shared" si="52"/>
        <v>-8.625</v>
      </c>
      <c r="Q152" s="807"/>
      <c r="R152" s="41"/>
      <c r="S152" s="136"/>
      <c r="T152" s="133"/>
      <c r="U152" s="141"/>
      <c r="V152" s="141"/>
      <c r="W152" s="141"/>
      <c r="X152" s="141"/>
      <c r="Y152" s="141"/>
      <c r="Z152" s="141"/>
      <c r="AA152" s="152"/>
      <c r="AB152" s="152"/>
      <c r="AC152" s="152"/>
      <c r="AD152" s="152"/>
      <c r="AE152" s="240"/>
      <c r="AF152" s="152"/>
      <c r="AG152" s="162"/>
      <c r="AH152" s="149"/>
      <c r="AI152" s="140"/>
      <c r="AJ152" s="286"/>
      <c r="AK152" s="153"/>
      <c r="AL152" s="136"/>
      <c r="AM152" s="133"/>
      <c r="AN152" s="152"/>
      <c r="AO152" s="152"/>
      <c r="AP152" s="152"/>
      <c r="AQ152" s="241"/>
      <c r="AR152" s="152"/>
      <c r="AS152" s="152"/>
      <c r="AT152" s="152"/>
      <c r="AU152" s="152"/>
      <c r="AV152" s="152"/>
      <c r="AW152" s="152"/>
      <c r="AX152" s="152"/>
      <c r="AY152" s="152"/>
      <c r="AZ152" s="240"/>
      <c r="BA152" s="141"/>
      <c r="BB152" s="141"/>
      <c r="BC152" s="141"/>
      <c r="BD152" s="141"/>
      <c r="BE152" s="141"/>
      <c r="BF152" s="141"/>
      <c r="BG152" s="141"/>
    </row>
    <row r="153" spans="2:59" ht="15" thickBot="1">
      <c r="I153" s="1543"/>
      <c r="J153" s="1543"/>
      <c r="K153" s="1543"/>
      <c r="L153" s="1543"/>
      <c r="M153" s="1543"/>
      <c r="N153" s="1543"/>
      <c r="O153" s="1543"/>
      <c r="P153" s="1543"/>
      <c r="Q153" s="807"/>
      <c r="R153" s="11"/>
      <c r="S153" s="136"/>
      <c r="T153" s="141"/>
      <c r="U153" s="140"/>
      <c r="V153" s="281"/>
      <c r="W153" s="140"/>
      <c r="X153" s="140"/>
      <c r="Y153" s="140"/>
      <c r="Z153" s="140"/>
      <c r="AA153" s="140"/>
      <c r="AB153" s="300"/>
      <c r="AC153" s="140"/>
      <c r="AD153" s="140"/>
      <c r="AE153" s="131"/>
      <c r="AF153" s="152"/>
      <c r="AG153" s="151"/>
      <c r="AH153" s="136"/>
      <c r="AI153" s="135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/>
      <c r="BA153" s="141"/>
      <c r="BB153" s="141"/>
      <c r="BC153" s="141"/>
      <c r="BD153" s="141"/>
      <c r="BE153" s="141"/>
      <c r="BF153" s="141"/>
      <c r="BG153" s="141"/>
    </row>
    <row r="154" spans="2:59" ht="13.5" customHeight="1">
      <c r="B154" s="1063"/>
      <c r="C154" s="43" t="s">
        <v>451</v>
      </c>
      <c r="D154" s="44"/>
      <c r="E154" s="200">
        <f>'7-11л. МЕНЮ '!D148</f>
        <v>47.614000000000004</v>
      </c>
      <c r="F154" s="328">
        <f>'7-11л. МЕНЮ '!E148</f>
        <v>48.238</v>
      </c>
      <c r="G154" s="1443">
        <f>'7-11л. МЕНЮ '!F148</f>
        <v>167.88</v>
      </c>
      <c r="H154" s="1443">
        <f>'7-11л. МЕНЮ '!G148</f>
        <v>1410.2179999999998</v>
      </c>
      <c r="I154" s="2464">
        <f t="shared" ref="I154:P154" si="53">I132+I143</f>
        <v>31.463000000000001</v>
      </c>
      <c r="J154" s="328">
        <f t="shared" si="53"/>
        <v>0.59383600000000003</v>
      </c>
      <c r="K154" s="328">
        <f t="shared" si="53"/>
        <v>0.94300000000000006</v>
      </c>
      <c r="L154" s="1443">
        <f t="shared" si="53"/>
        <v>667.82400000000007</v>
      </c>
      <c r="M154" s="328">
        <f t="shared" si="53"/>
        <v>696.18299999999999</v>
      </c>
      <c r="N154" s="328">
        <f t="shared" si="53"/>
        <v>608.64153999999996</v>
      </c>
      <c r="O154" s="328">
        <f t="shared" si="53"/>
        <v>162.9008</v>
      </c>
      <c r="P154" s="1064">
        <f t="shared" si="53"/>
        <v>7.3818999999999999</v>
      </c>
      <c r="Q154" s="807"/>
      <c r="R154" s="41"/>
      <c r="S154" s="136"/>
      <c r="T154" s="133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41"/>
      <c r="AF154" s="133"/>
      <c r="AG154" s="163"/>
      <c r="AH154" s="136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41"/>
      <c r="BG154" s="141"/>
    </row>
    <row r="155" spans="2:59" ht="16.5" customHeight="1">
      <c r="B155" s="605"/>
      <c r="C155" s="1396" t="s">
        <v>11</v>
      </c>
      <c r="D155" s="1739">
        <v>0.6</v>
      </c>
      <c r="E155" s="2421">
        <f>'7-11л. МЕНЮ '!D149</f>
        <v>46.2</v>
      </c>
      <c r="F155" s="2418">
        <f>'7-11л. МЕНЮ '!E149</f>
        <v>47.4</v>
      </c>
      <c r="G155" s="2419">
        <f>'7-11л. МЕНЮ '!F149</f>
        <v>201</v>
      </c>
      <c r="H155" s="2419">
        <f>'7-11л. МЕНЮ '!G149</f>
        <v>1410</v>
      </c>
      <c r="I155" s="2416">
        <v>36</v>
      </c>
      <c r="J155" s="1060">
        <v>0.72</v>
      </c>
      <c r="K155" s="1061">
        <v>0.84</v>
      </c>
      <c r="L155" s="1461">
        <v>420</v>
      </c>
      <c r="M155" s="1460">
        <v>660</v>
      </c>
      <c r="N155" s="1461">
        <v>660</v>
      </c>
      <c r="O155" s="1461">
        <v>150</v>
      </c>
      <c r="P155" s="2390">
        <v>7.2</v>
      </c>
      <c r="Q155" s="807"/>
      <c r="R155" s="11"/>
      <c r="S155" s="150"/>
      <c r="T155" s="141"/>
      <c r="U155" s="152"/>
      <c r="V155" s="241"/>
      <c r="W155" s="152"/>
      <c r="X155" s="496"/>
      <c r="Y155" s="152"/>
      <c r="Z155" s="152"/>
      <c r="AA155" s="152"/>
      <c r="AB155" s="307"/>
      <c r="AC155" s="496"/>
      <c r="AD155" s="152"/>
      <c r="AE155" s="152"/>
      <c r="AF155" s="141"/>
      <c r="AG155" s="151"/>
      <c r="AH155" s="146"/>
      <c r="AI155" s="139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BC155" s="141"/>
      <c r="BD155" s="141"/>
      <c r="BE155" s="141"/>
      <c r="BF155" s="141"/>
      <c r="BG155" s="141"/>
    </row>
    <row r="156" spans="2:59" ht="12.75" customHeight="1" thickBot="1">
      <c r="B156" s="322"/>
      <c r="C156" s="1502" t="s">
        <v>599</v>
      </c>
      <c r="D156" s="1540" t="s">
        <v>259</v>
      </c>
      <c r="E156" s="2466">
        <f>'7-11л. МЕНЮ '!D150</f>
        <v>1.8363636363636431</v>
      </c>
      <c r="F156" s="2467">
        <f>'7-11л. МЕНЮ '!E150</f>
        <v>1.0607594936708864</v>
      </c>
      <c r="G156" s="2468">
        <f>'7-11л. МЕНЮ '!F150</f>
        <v>-9.8865671641791053</v>
      </c>
      <c r="H156" s="2468">
        <f>'7-11л. МЕНЮ '!G150</f>
        <v>9.2765957446729885E-3</v>
      </c>
      <c r="I156" s="2417">
        <f t="shared" ref="I156:P156" si="54">(I154*100/I620)-60</f>
        <v>-7.5616666666666603</v>
      </c>
      <c r="J156" s="2417">
        <f t="shared" si="54"/>
        <v>-10.513666666666666</v>
      </c>
      <c r="K156" s="2417">
        <f t="shared" si="54"/>
        <v>7.3571428571428754</v>
      </c>
      <c r="L156" s="2417">
        <f t="shared" si="54"/>
        <v>35.403428571428577</v>
      </c>
      <c r="M156" s="2417">
        <f t="shared" si="54"/>
        <v>3.2893636363636389</v>
      </c>
      <c r="N156" s="2469">
        <f t="shared" si="54"/>
        <v>-4.6689509090909169</v>
      </c>
      <c r="O156" s="2417">
        <f t="shared" si="54"/>
        <v>5.1603199999999987</v>
      </c>
      <c r="P156" s="2428">
        <f t="shared" si="54"/>
        <v>1.515833333333326</v>
      </c>
      <c r="Q156" s="807"/>
      <c r="R156" s="133"/>
      <c r="S156" s="152"/>
      <c r="T156" s="152"/>
      <c r="U156" s="152"/>
      <c r="V156" s="241"/>
      <c r="W156" s="152"/>
      <c r="X156" s="152"/>
      <c r="Y156" s="152"/>
      <c r="Z156" s="152"/>
      <c r="AA156" s="152"/>
      <c r="AB156" s="152"/>
      <c r="AC156" s="152"/>
      <c r="AD156" s="152"/>
      <c r="AE156" s="162"/>
      <c r="AF156" s="141"/>
      <c r="AG156" s="151"/>
      <c r="AH156" s="136"/>
      <c r="AI156" s="135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  <c r="BB156" s="141"/>
      <c r="BC156" s="141"/>
      <c r="BD156" s="141"/>
      <c r="BE156" s="141"/>
      <c r="BF156" s="141"/>
      <c r="BG156" s="141"/>
    </row>
    <row r="157" spans="2:59" ht="12" customHeight="1" thickBot="1">
      <c r="B157" s="11"/>
      <c r="C157" s="11"/>
      <c r="D157" s="5"/>
      <c r="E157" s="847"/>
      <c r="F157" s="847"/>
      <c r="G157" s="2465"/>
      <c r="H157" s="2465"/>
      <c r="I157" s="5"/>
      <c r="J157" s="5"/>
      <c r="K157" s="5"/>
      <c r="L157" s="5"/>
      <c r="M157" s="5"/>
      <c r="N157" s="5"/>
      <c r="O157" s="5"/>
      <c r="P157" s="5"/>
      <c r="Q157" s="807"/>
      <c r="R157" s="133"/>
      <c r="S157" s="152"/>
      <c r="T157" s="152"/>
      <c r="U157" s="152"/>
      <c r="V157" s="241"/>
      <c r="W157" s="152"/>
      <c r="X157" s="152"/>
      <c r="Y157" s="152"/>
      <c r="Z157" s="152"/>
      <c r="AA157" s="152"/>
      <c r="AB157" s="152"/>
      <c r="AC157" s="152"/>
      <c r="AD157" s="152"/>
      <c r="AE157" s="240"/>
      <c r="AF157" s="141"/>
      <c r="AG157" s="151"/>
      <c r="AH157" s="136"/>
      <c r="AI157" s="135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1"/>
      <c r="AY157" s="141"/>
      <c r="AZ157" s="141"/>
      <c r="BA157" s="141"/>
      <c r="BB157" s="141"/>
      <c r="BC157" s="141"/>
      <c r="BD157" s="141"/>
      <c r="BE157" s="141"/>
      <c r="BF157" s="141"/>
      <c r="BG157" s="141"/>
    </row>
    <row r="158" spans="2:59" ht="13.5" customHeight="1">
      <c r="B158" s="1063"/>
      <c r="C158" s="43" t="s">
        <v>450</v>
      </c>
      <c r="D158" s="44"/>
      <c r="E158" s="200">
        <f>'7-11л. МЕНЮ '!D152</f>
        <v>36.150000000000006</v>
      </c>
      <c r="F158" s="328">
        <f>'7-11л. МЕНЮ '!E152</f>
        <v>39.323</v>
      </c>
      <c r="G158" s="1443">
        <f>'7-11л. МЕНЮ '!F152</f>
        <v>118.39100000000001</v>
      </c>
      <c r="H158" s="1443">
        <f>'7-11л. МЕНЮ '!G152</f>
        <v>1057.194</v>
      </c>
      <c r="I158" s="2427">
        <f t="shared" ref="I158:P158" si="55">I143+I150</f>
        <v>15.112</v>
      </c>
      <c r="J158" s="328">
        <f t="shared" si="55"/>
        <v>0.44253600000000004</v>
      </c>
      <c r="K158" s="328">
        <f t="shared" si="55"/>
        <v>0.85500000000000009</v>
      </c>
      <c r="L158" s="328">
        <f t="shared" si="55"/>
        <v>388.50400000000002</v>
      </c>
      <c r="M158" s="328">
        <f t="shared" si="55"/>
        <v>785.47800000000007</v>
      </c>
      <c r="N158" s="328">
        <f t="shared" si="55"/>
        <v>422.33353999999997</v>
      </c>
      <c r="O158" s="328">
        <f t="shared" si="55"/>
        <v>102.1118</v>
      </c>
      <c r="P158" s="1064">
        <f t="shared" si="55"/>
        <v>4.6398999999999999</v>
      </c>
      <c r="Q158" s="807"/>
      <c r="R158" s="133"/>
      <c r="S158" s="496"/>
      <c r="T158" s="152"/>
      <c r="U158" s="152"/>
      <c r="V158" s="241"/>
      <c r="W158" s="152"/>
      <c r="X158" s="152"/>
      <c r="Y158" s="152"/>
      <c r="Z158" s="152"/>
      <c r="AA158" s="152"/>
      <c r="AB158" s="152"/>
      <c r="AC158" s="152"/>
      <c r="AD158" s="152"/>
      <c r="AE158" s="240"/>
      <c r="AF158" s="141"/>
      <c r="AG158" s="151"/>
      <c r="AH158" s="136"/>
      <c r="AI158" s="135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1"/>
      <c r="AY158" s="141"/>
      <c r="AZ158" s="141"/>
      <c r="BA158" s="141"/>
      <c r="BB158" s="141"/>
      <c r="BC158" s="141"/>
      <c r="BD158" s="141"/>
      <c r="BE158" s="141"/>
      <c r="BF158" s="141"/>
      <c r="BG158" s="141"/>
    </row>
    <row r="159" spans="2:59" ht="15" customHeight="1">
      <c r="B159" s="605"/>
      <c r="C159" s="1396" t="s">
        <v>11</v>
      </c>
      <c r="D159" s="1739">
        <v>0.45</v>
      </c>
      <c r="E159" s="2421">
        <f>'7-11л. МЕНЮ '!D153</f>
        <v>34.65</v>
      </c>
      <c r="F159" s="2418">
        <f>'7-11л. МЕНЮ '!E153</f>
        <v>35.549999999999997</v>
      </c>
      <c r="G159" s="2419">
        <f>'7-11л. МЕНЮ '!F153</f>
        <v>150.75</v>
      </c>
      <c r="H159" s="2419">
        <f>'7-11л. МЕНЮ '!G153</f>
        <v>1057.5</v>
      </c>
      <c r="I159" s="2416">
        <v>27</v>
      </c>
      <c r="J159" s="1060">
        <v>0.54</v>
      </c>
      <c r="K159" s="1061">
        <v>0.63</v>
      </c>
      <c r="L159" s="1461">
        <v>315</v>
      </c>
      <c r="M159" s="1460">
        <v>495</v>
      </c>
      <c r="N159" s="1461">
        <v>495</v>
      </c>
      <c r="O159" s="1461">
        <v>112.5</v>
      </c>
      <c r="P159" s="2390">
        <v>5.4</v>
      </c>
      <c r="Q159" s="807"/>
      <c r="R159" s="133"/>
      <c r="S159" s="741"/>
      <c r="T159" s="152"/>
      <c r="U159" s="152"/>
      <c r="V159" s="241"/>
      <c r="W159" s="152"/>
      <c r="X159" s="152"/>
      <c r="Y159" s="152"/>
      <c r="Z159" s="152"/>
      <c r="AA159" s="152"/>
      <c r="AB159" s="152"/>
      <c r="AC159" s="152"/>
      <c r="AD159" s="152"/>
      <c r="AE159" s="240"/>
      <c r="AF159" s="141"/>
      <c r="AG159" s="151"/>
      <c r="AH159" s="136"/>
      <c r="AI159" s="135"/>
      <c r="AJ159" s="152"/>
      <c r="AK159" s="152"/>
      <c r="AL159" s="152"/>
      <c r="AM159" s="241"/>
      <c r="AN159" s="152"/>
      <c r="AO159" s="152"/>
      <c r="AP159" s="496"/>
      <c r="AQ159" s="152"/>
      <c r="AR159" s="152"/>
      <c r="AS159" s="152"/>
      <c r="AT159" s="152"/>
      <c r="AU159" s="152"/>
      <c r="AV159" s="240"/>
      <c r="AW159" s="141"/>
      <c r="AX159" s="141"/>
      <c r="AY159" s="141"/>
      <c r="AZ159" s="141"/>
      <c r="BA159" s="141"/>
      <c r="BB159" s="141"/>
      <c r="BC159" s="141"/>
      <c r="BD159" s="141"/>
      <c r="BE159" s="141"/>
      <c r="BF159" s="141"/>
      <c r="BG159" s="141"/>
    </row>
    <row r="160" spans="2:59" ht="15" thickBot="1">
      <c r="B160" s="322"/>
      <c r="C160" s="1502" t="s">
        <v>599</v>
      </c>
      <c r="D160" s="1540" t="s">
        <v>259</v>
      </c>
      <c r="E160" s="2466">
        <f>'7-11л. МЕНЮ '!D154</f>
        <v>1.9480519480519547</v>
      </c>
      <c r="F160" s="2467">
        <f>'7-11л. МЕНЮ '!E154</f>
        <v>4.7759493670886073</v>
      </c>
      <c r="G160" s="2468">
        <f>'7-11л. МЕНЮ '!F154</f>
        <v>-9.6594029850746281</v>
      </c>
      <c r="H160" s="2468">
        <f>'7-11л. МЕНЮ '!G154</f>
        <v>-1.3021276595743814E-2</v>
      </c>
      <c r="I160" s="2469">
        <f t="shared" ref="I160:P160" si="56">(I158*100/I620)-45</f>
        <v>-19.813333333333333</v>
      </c>
      <c r="J160" s="2417">
        <f t="shared" si="56"/>
        <v>-8.1219999999999928</v>
      </c>
      <c r="K160" s="2417">
        <f t="shared" si="56"/>
        <v>16.071428571428584</v>
      </c>
      <c r="L160" s="2417">
        <f t="shared" si="56"/>
        <v>10.500571428571433</v>
      </c>
      <c r="M160" s="2417">
        <f t="shared" si="56"/>
        <v>26.407090909090911</v>
      </c>
      <c r="N160" s="2417">
        <f t="shared" si="56"/>
        <v>-6.6060418181818221</v>
      </c>
      <c r="O160" s="2417">
        <f t="shared" si="56"/>
        <v>-4.1552799999999976</v>
      </c>
      <c r="P160" s="2428">
        <f t="shared" si="56"/>
        <v>-6.3341666666666683</v>
      </c>
      <c r="Q160" s="807"/>
      <c r="R160" s="133"/>
      <c r="S160" s="152"/>
      <c r="T160" s="152"/>
      <c r="U160" s="152"/>
      <c r="V160" s="241"/>
      <c r="W160" s="152"/>
      <c r="X160" s="152"/>
      <c r="Y160" s="152"/>
      <c r="Z160" s="152"/>
      <c r="AA160" s="152"/>
      <c r="AB160" s="152"/>
      <c r="AC160" s="152"/>
      <c r="AD160" s="152"/>
      <c r="AE160" s="240"/>
      <c r="AF160" s="141"/>
      <c r="AG160" s="204"/>
      <c r="AH160" s="136"/>
      <c r="AI160" s="135"/>
      <c r="AJ160" s="152"/>
      <c r="AK160" s="152"/>
      <c r="AL160" s="152"/>
      <c r="AM160" s="241"/>
      <c r="AN160" s="152"/>
      <c r="AO160" s="152"/>
      <c r="AP160" s="496"/>
      <c r="AQ160" s="152"/>
      <c r="AR160" s="152"/>
      <c r="AS160" s="152"/>
      <c r="AT160" s="152"/>
      <c r="AU160" s="152"/>
      <c r="AV160" s="240"/>
      <c r="AW160" s="141"/>
      <c r="AX160" s="141"/>
      <c r="AY160" s="141"/>
      <c r="AZ160" s="141"/>
      <c r="BA160" s="141"/>
      <c r="BB160" s="141"/>
      <c r="BC160" s="141"/>
      <c r="BD160" s="141"/>
      <c r="BE160" s="141"/>
      <c r="BF160" s="141"/>
      <c r="BG160" s="141"/>
    </row>
    <row r="161" spans="2:59" ht="15" thickBot="1">
      <c r="E161" s="847"/>
      <c r="F161" s="847"/>
      <c r="G161" s="2465"/>
      <c r="H161" s="2465"/>
      <c r="Q161" s="807"/>
      <c r="R161" s="133"/>
      <c r="S161" s="152"/>
      <c r="T161" s="496"/>
      <c r="U161" s="152"/>
      <c r="V161" s="241"/>
      <c r="W161" s="152"/>
      <c r="X161" s="152"/>
      <c r="Y161" s="152"/>
      <c r="Z161" s="152"/>
      <c r="AA161" s="152"/>
      <c r="AB161" s="152"/>
      <c r="AC161" s="307"/>
      <c r="AD161" s="152"/>
      <c r="AE161" s="240"/>
      <c r="AF161" s="141"/>
      <c r="AG161" s="204"/>
      <c r="AH161" s="136"/>
      <c r="AI161" s="135"/>
      <c r="AJ161" s="152"/>
      <c r="AK161" s="496"/>
      <c r="AL161" s="152"/>
      <c r="AM161" s="241"/>
      <c r="AN161" s="152"/>
      <c r="AO161" s="152"/>
      <c r="AP161" s="152"/>
      <c r="AQ161" s="152"/>
      <c r="AR161" s="152"/>
      <c r="AS161" s="152"/>
      <c r="AT161" s="307"/>
      <c r="AU161" s="152"/>
      <c r="AV161" s="240"/>
      <c r="AW161" s="141"/>
      <c r="AX161" s="141"/>
      <c r="AY161" s="141"/>
      <c r="AZ161" s="141"/>
      <c r="BA161" s="141"/>
      <c r="BB161" s="141"/>
      <c r="BC161" s="141"/>
      <c r="BD161" s="141"/>
      <c r="BE161" s="141"/>
      <c r="BF161" s="141"/>
      <c r="BG161" s="141"/>
    </row>
    <row r="162" spans="2:59">
      <c r="B162" s="1503" t="s">
        <v>503</v>
      </c>
      <c r="C162" s="75"/>
      <c r="D162" s="44"/>
      <c r="E162" s="200">
        <f>'7-11л. МЕНЮ '!D156</f>
        <v>56.134</v>
      </c>
      <c r="F162" s="328">
        <f>'7-11л. МЕНЮ '!E156</f>
        <v>55.478000000000002</v>
      </c>
      <c r="G162" s="1443">
        <f>'7-11л. МЕНЮ '!F156</f>
        <v>208.42500000000001</v>
      </c>
      <c r="H162" s="1443">
        <f>'7-11л. МЕНЮ '!G156</f>
        <v>1645.4299999999998</v>
      </c>
      <c r="I162" s="2427">
        <f t="shared" ref="I162:P162" si="57">I132+I143+I150</f>
        <v>33.191000000000003</v>
      </c>
      <c r="J162" s="328">
        <f t="shared" si="57"/>
        <v>0.71583600000000003</v>
      </c>
      <c r="K162" s="328">
        <f t="shared" si="57"/>
        <v>1.073</v>
      </c>
      <c r="L162" s="1443">
        <f t="shared" si="57"/>
        <v>710.46400000000006</v>
      </c>
      <c r="M162" s="328">
        <f t="shared" si="57"/>
        <v>939.30500000000006</v>
      </c>
      <c r="N162" s="1443">
        <f t="shared" si="57"/>
        <v>718.64153999999996</v>
      </c>
      <c r="O162" s="328">
        <f t="shared" si="57"/>
        <v>187.9008</v>
      </c>
      <c r="P162" s="1064">
        <f t="shared" si="57"/>
        <v>7.5468999999999999</v>
      </c>
      <c r="Q162" s="807"/>
      <c r="R162" s="157"/>
      <c r="S162" s="140"/>
      <c r="T162" s="140"/>
      <c r="U162" s="140"/>
      <c r="V162" s="300"/>
      <c r="W162" s="140"/>
      <c r="X162" s="300"/>
      <c r="Y162" s="300"/>
      <c r="Z162" s="140"/>
      <c r="AA162" s="570"/>
      <c r="AB162" s="300"/>
      <c r="AC162" s="281"/>
      <c r="AD162" s="140"/>
      <c r="AE162" s="139"/>
      <c r="AF162" s="141"/>
      <c r="AG162" s="141"/>
      <c r="AH162" s="141"/>
      <c r="AI162" s="141"/>
      <c r="AJ162" s="151"/>
      <c r="AK162" s="136"/>
      <c r="AL162" s="133"/>
      <c r="AM162" s="152"/>
      <c r="AN162" s="152"/>
      <c r="AO162" s="152"/>
      <c r="AP162" s="241"/>
      <c r="AQ162" s="741"/>
      <c r="AR162" s="496"/>
      <c r="AS162" s="496"/>
      <c r="AT162" s="496"/>
      <c r="AU162" s="496"/>
      <c r="AV162" s="496"/>
      <c r="AW162" s="496"/>
      <c r="AX162" s="496"/>
      <c r="AY162" s="240"/>
      <c r="AZ162" s="141"/>
      <c r="BA162" s="141"/>
      <c r="BB162" s="141"/>
      <c r="BC162" s="141"/>
      <c r="BD162" s="141"/>
      <c r="BE162" s="141"/>
      <c r="BF162" s="141"/>
      <c r="BG162" s="141"/>
    </row>
    <row r="163" spans="2:59">
      <c r="B163" s="1504"/>
      <c r="C163" s="1505" t="s">
        <v>11</v>
      </c>
      <c r="D163" s="1739">
        <v>0.7</v>
      </c>
      <c r="E163" s="2421">
        <f>'7-11л. МЕНЮ '!D157</f>
        <v>53.9</v>
      </c>
      <c r="F163" s="2418">
        <f>'7-11л. МЕНЮ '!E157</f>
        <v>55.3</v>
      </c>
      <c r="G163" s="2419">
        <f>'7-11л. МЕНЮ '!F157</f>
        <v>234.5</v>
      </c>
      <c r="H163" s="2419">
        <f>'7-11л. МЕНЮ '!G157</f>
        <v>1645</v>
      </c>
      <c r="I163" s="2416">
        <v>42</v>
      </c>
      <c r="J163" s="1060">
        <v>0.84</v>
      </c>
      <c r="K163" s="1061">
        <v>0.98</v>
      </c>
      <c r="L163" s="1461">
        <v>490</v>
      </c>
      <c r="M163" s="1460">
        <v>770</v>
      </c>
      <c r="N163" s="1461">
        <v>770</v>
      </c>
      <c r="O163" s="1461">
        <v>175</v>
      </c>
      <c r="P163" s="2390">
        <v>8.4</v>
      </c>
      <c r="Q163" s="807"/>
      <c r="R163" s="135"/>
      <c r="S163" s="543"/>
      <c r="T163" s="543"/>
      <c r="U163" s="543"/>
      <c r="V163" s="542"/>
      <c r="W163" s="543"/>
      <c r="X163" s="542"/>
      <c r="Y163" s="542"/>
      <c r="Z163" s="543"/>
      <c r="AA163" s="778"/>
      <c r="AB163" s="542"/>
      <c r="AC163" s="542"/>
      <c r="AD163" s="543"/>
      <c r="AE163" s="543"/>
      <c r="AF163" s="141"/>
      <c r="AG163" s="151"/>
      <c r="AH163" s="136"/>
      <c r="AI163" s="251"/>
      <c r="AJ163" s="151"/>
      <c r="AK163" s="136"/>
      <c r="AL163" s="131"/>
      <c r="AM163" s="152"/>
      <c r="AN163" s="152"/>
      <c r="AO163" s="152"/>
      <c r="AP163" s="241"/>
      <c r="AQ163" s="152"/>
      <c r="AR163" s="152"/>
      <c r="AS163" s="496"/>
      <c r="AT163" s="152"/>
      <c r="AU163" s="152"/>
      <c r="AV163" s="152"/>
      <c r="AW163" s="152"/>
      <c r="AX163" s="152"/>
      <c r="AY163" s="240"/>
      <c r="AZ163" s="141"/>
      <c r="BA163" s="141"/>
      <c r="BB163" s="141"/>
      <c r="BC163" s="141"/>
      <c r="BD163" s="141"/>
      <c r="BE163" s="141"/>
      <c r="BF163" s="141"/>
      <c r="BG163" s="141"/>
    </row>
    <row r="164" spans="2:59" ht="15" thickBot="1">
      <c r="B164" s="322"/>
      <c r="C164" s="1502" t="s">
        <v>599</v>
      </c>
      <c r="D164" s="1540" t="s">
        <v>259</v>
      </c>
      <c r="E164" s="2466">
        <f>'7-11л. МЕНЮ '!D158</f>
        <v>2.9012987012986997</v>
      </c>
      <c r="F164" s="2467">
        <f>'7-11л. МЕНЮ '!E158</f>
        <v>0.22531645569620196</v>
      </c>
      <c r="G164" s="2468">
        <f>'7-11л. МЕНЮ '!F158</f>
        <v>-7.7835820895522403</v>
      </c>
      <c r="H164" s="2467">
        <f>'7-11л. МЕНЮ '!G158</f>
        <v>1.8297872340411914E-2</v>
      </c>
      <c r="I164" s="2469">
        <f t="shared" ref="I164:P164" si="58">(I162*100/I620)-70</f>
        <v>-14.681666666666658</v>
      </c>
      <c r="J164" s="2417">
        <f t="shared" si="58"/>
        <v>-10.346999999999994</v>
      </c>
      <c r="K164" s="2417">
        <f t="shared" si="58"/>
        <v>6.6428571428571388</v>
      </c>
      <c r="L164" s="2417">
        <f t="shared" si="58"/>
        <v>31.494857142857157</v>
      </c>
      <c r="M164" s="2417">
        <f t="shared" si="58"/>
        <v>15.391363636363636</v>
      </c>
      <c r="N164" s="2477">
        <f t="shared" si="58"/>
        <v>-4.6689509090909098</v>
      </c>
      <c r="O164" s="2417">
        <f t="shared" si="58"/>
        <v>5.1603200000000129</v>
      </c>
      <c r="P164" s="2428">
        <f t="shared" si="58"/>
        <v>-7.109166666666674</v>
      </c>
      <c r="Q164" s="807"/>
      <c r="R164" s="141"/>
      <c r="S164" s="545"/>
      <c r="T164" s="545"/>
      <c r="U164" s="545"/>
      <c r="V164" s="545"/>
      <c r="W164" s="765"/>
      <c r="X164" s="545"/>
      <c r="Y164" s="545"/>
      <c r="Z164" s="545"/>
      <c r="AA164" s="540"/>
      <c r="AB164" s="540"/>
      <c r="AC164" s="545"/>
      <c r="AD164" s="545"/>
      <c r="AE164" s="546"/>
      <c r="AF164" s="141"/>
      <c r="AG164" s="151"/>
      <c r="AH164" s="136"/>
      <c r="AI164" s="135"/>
      <c r="AJ164" s="237"/>
      <c r="AK164" s="303"/>
      <c r="AL164" s="131"/>
      <c r="AM164" s="152"/>
      <c r="AN164" s="152"/>
      <c r="AO164" s="152"/>
      <c r="AP164" s="241"/>
      <c r="AQ164" s="152"/>
      <c r="AR164" s="152"/>
      <c r="AS164" s="496"/>
      <c r="AT164" s="152"/>
      <c r="AU164" s="152"/>
      <c r="AV164" s="152"/>
      <c r="AW164" s="152"/>
      <c r="AX164" s="152"/>
      <c r="AY164" s="240"/>
      <c r="AZ164" s="141"/>
      <c r="BA164" s="141"/>
      <c r="BB164" s="141"/>
      <c r="BC164" s="141"/>
      <c r="BD164" s="141"/>
      <c r="BE164" s="141"/>
      <c r="BF164" s="141"/>
      <c r="BG164" s="141"/>
    </row>
    <row r="165" spans="2:59">
      <c r="Q165" s="80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41"/>
      <c r="AF165" s="141"/>
      <c r="AG165" s="136"/>
      <c r="AH165" s="135"/>
      <c r="AI165" s="150"/>
      <c r="AJ165" s="204"/>
      <c r="AK165" s="136"/>
      <c r="AL165" s="133"/>
      <c r="AM165" s="152"/>
      <c r="AN165" s="496"/>
      <c r="AO165" s="152"/>
      <c r="AP165" s="241"/>
      <c r="AQ165" s="152"/>
      <c r="AR165" s="152"/>
      <c r="AS165" s="152"/>
      <c r="AT165" s="152"/>
      <c r="AU165" s="152"/>
      <c r="AV165" s="152"/>
      <c r="AW165" s="307"/>
      <c r="AX165" s="152"/>
      <c r="AY165" s="240"/>
      <c r="AZ165" s="141"/>
      <c r="BA165" s="141"/>
      <c r="BB165" s="141"/>
      <c r="BC165" s="141"/>
      <c r="BD165" s="141"/>
      <c r="BE165" s="141"/>
      <c r="BF165" s="141"/>
      <c r="BG165" s="141"/>
    </row>
    <row r="166" spans="2:59">
      <c r="Q166" s="807"/>
      <c r="R166" s="157"/>
      <c r="S166" s="157"/>
      <c r="T166" s="157"/>
      <c r="U166" s="157"/>
      <c r="V166" s="157"/>
      <c r="W166" s="157"/>
      <c r="X166" s="157"/>
      <c r="Y166" s="157"/>
      <c r="Z166" s="157"/>
      <c r="AA166" s="157"/>
      <c r="AB166" s="157"/>
      <c r="AC166" s="157"/>
      <c r="AD166" s="157"/>
      <c r="AE166" s="141"/>
      <c r="AF166" s="141"/>
      <c r="AG166" s="136"/>
      <c r="AH166" s="140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  <c r="BA166" s="141"/>
      <c r="BB166" s="141"/>
      <c r="BC166" s="141"/>
      <c r="BD166" s="141"/>
      <c r="BE166" s="141"/>
      <c r="BF166" s="141"/>
      <c r="BG166" s="141"/>
    </row>
    <row r="167" spans="2:59" ht="15.6">
      <c r="E167" s="496"/>
      <c r="F167" s="152"/>
      <c r="G167" s="152"/>
      <c r="H167" s="844"/>
      <c r="I167" s="240"/>
      <c r="J167" s="240"/>
      <c r="K167" s="205"/>
      <c r="L167" s="240"/>
      <c r="M167" s="240"/>
      <c r="N167" s="240"/>
      <c r="O167" s="240"/>
      <c r="P167" s="240"/>
      <c r="Q167" s="80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  <c r="AB167" s="157"/>
      <c r="AC167" s="157"/>
      <c r="AD167" s="157"/>
      <c r="AE167" s="141"/>
      <c r="AF167" s="781"/>
      <c r="AG167" s="273"/>
      <c r="AH167" s="273"/>
      <c r="AI167" s="273"/>
      <c r="AJ167" s="252"/>
      <c r="AK167" s="745"/>
      <c r="AL167" s="273"/>
      <c r="AM167" s="252"/>
      <c r="AN167" s="252"/>
      <c r="AO167" s="273"/>
      <c r="AP167" s="746"/>
      <c r="AQ167" s="273"/>
      <c r="AR167" s="273"/>
      <c r="AS167" s="141"/>
      <c r="AT167" s="164"/>
      <c r="AU167" s="141"/>
      <c r="AV167" s="141"/>
      <c r="AW167" s="141"/>
      <c r="AX167" s="141"/>
      <c r="AY167" s="141"/>
      <c r="AZ167" s="141"/>
      <c r="BA167" s="141"/>
      <c r="BB167" s="141"/>
      <c r="BC167" s="141"/>
      <c r="BD167" s="141"/>
      <c r="BE167" s="141"/>
      <c r="BF167" s="141"/>
      <c r="BG167" s="141"/>
    </row>
    <row r="168" spans="2:59">
      <c r="D168" s="12" t="s">
        <v>265</v>
      </c>
      <c r="P168"/>
      <c r="Q168" s="80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41"/>
      <c r="AF168" s="782"/>
      <c r="AG168" s="273"/>
      <c r="AH168" s="273"/>
      <c r="AI168" s="273"/>
      <c r="AJ168" s="273"/>
      <c r="AK168" s="273"/>
      <c r="AL168" s="273"/>
      <c r="AM168" s="273"/>
      <c r="AN168" s="273"/>
      <c r="AO168" s="273"/>
      <c r="AP168" s="273"/>
      <c r="AQ168" s="273"/>
      <c r="AR168" s="273"/>
      <c r="AS168" s="141"/>
      <c r="AT168" s="141"/>
      <c r="AU168" s="141"/>
      <c r="AV168" s="141"/>
      <c r="AW168" s="141"/>
      <c r="AX168" s="141"/>
      <c r="AY168" s="141"/>
      <c r="AZ168" s="141"/>
      <c r="BA168" s="141"/>
      <c r="BB168" s="141"/>
      <c r="BC168" s="141"/>
      <c r="BD168" s="141"/>
      <c r="BE168" s="141"/>
      <c r="BF168" s="141"/>
      <c r="BG168" s="141"/>
    </row>
    <row r="169" spans="2:59" ht="18" customHeight="1">
      <c r="C169" s="1399" t="s">
        <v>483</v>
      </c>
      <c r="D169"/>
      <c r="E169" s="450"/>
      <c r="P169"/>
      <c r="Q169" s="80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41"/>
      <c r="AF169" s="237"/>
      <c r="AG169" s="141"/>
      <c r="AH169" s="141"/>
      <c r="AI169" s="141"/>
      <c r="AJ169" s="252"/>
      <c r="AK169" s="252"/>
      <c r="AL169" s="141"/>
      <c r="AM169" s="252"/>
      <c r="AN169" s="252"/>
      <c r="AO169" s="141"/>
      <c r="AP169" s="136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1"/>
      <c r="BB169" s="141"/>
      <c r="BC169" s="141"/>
      <c r="BD169" s="141"/>
      <c r="BE169" s="141"/>
      <c r="BF169" s="141"/>
      <c r="BG169" s="141"/>
    </row>
    <row r="170" spans="2:59" ht="14.25" customHeight="1">
      <c r="C170" s="13" t="s">
        <v>484</v>
      </c>
      <c r="D170" s="202"/>
      <c r="E170" s="2"/>
      <c r="F170"/>
      <c r="P170"/>
      <c r="Q170" s="80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41"/>
      <c r="AF170" s="141"/>
      <c r="AG170" s="750"/>
      <c r="AH170" s="751"/>
      <c r="AI170" s="752"/>
      <c r="AJ170" s="753"/>
      <c r="AK170" s="754"/>
      <c r="AL170" s="754"/>
      <c r="AM170" s="754"/>
      <c r="AN170" s="754"/>
      <c r="AO170" s="754"/>
      <c r="AP170" s="754"/>
      <c r="AQ170" s="750"/>
      <c r="AR170" s="750"/>
      <c r="AS170" s="755"/>
      <c r="AT170" s="141"/>
      <c r="AU170" s="141"/>
      <c r="AV170" s="141"/>
      <c r="AW170" s="141"/>
      <c r="AX170" s="141"/>
      <c r="AY170" s="141"/>
      <c r="AZ170" s="141"/>
      <c r="BA170" s="141"/>
      <c r="BB170" s="141"/>
      <c r="BC170" s="141"/>
      <c r="BD170" s="141"/>
      <c r="BE170" s="141"/>
      <c r="BF170" s="141"/>
      <c r="BG170" s="141"/>
    </row>
    <row r="171" spans="2:59" ht="12.75" customHeight="1">
      <c r="E171" s="1399" t="s">
        <v>486</v>
      </c>
      <c r="F171"/>
      <c r="G171" s="25"/>
      <c r="H171" s="25"/>
      <c r="K171" s="134"/>
      <c r="P171"/>
      <c r="Q171" s="80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41"/>
      <c r="AF171" s="141"/>
      <c r="AG171" s="284"/>
      <c r="AH171" s="284"/>
      <c r="AI171" s="284"/>
      <c r="AJ171" s="756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141"/>
      <c r="AU171" s="141"/>
      <c r="AV171" s="141"/>
      <c r="AW171" s="141"/>
      <c r="AX171" s="141"/>
      <c r="AY171" s="141"/>
      <c r="AZ171" s="141"/>
      <c r="BA171" s="141"/>
      <c r="BB171" s="141"/>
      <c r="BC171" s="141"/>
      <c r="BD171" s="141"/>
      <c r="BE171" s="141"/>
      <c r="BF171" s="141"/>
      <c r="BG171" s="141"/>
    </row>
    <row r="172" spans="2:59" ht="14.25" customHeight="1">
      <c r="C172" s="1" t="s">
        <v>334</v>
      </c>
      <c r="K172" s="450"/>
      <c r="M172" s="1498"/>
      <c r="P172"/>
      <c r="Q172" s="80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41"/>
      <c r="AF172" s="141"/>
      <c r="AG172" s="152"/>
      <c r="AH172" s="152"/>
      <c r="AI172" s="152"/>
      <c r="AJ172" s="241"/>
      <c r="AK172" s="152"/>
      <c r="AL172" s="152"/>
      <c r="AM172" s="152"/>
      <c r="AN172" s="152"/>
      <c r="AO172" s="152"/>
      <c r="AP172" s="152"/>
      <c r="AQ172" s="152"/>
      <c r="AR172" s="152"/>
      <c r="AS172" s="240"/>
      <c r="AT172" s="141"/>
      <c r="AU172" s="141"/>
      <c r="AV172" s="141"/>
      <c r="AW172" s="141"/>
      <c r="AX172" s="141"/>
      <c r="AY172" s="141"/>
      <c r="AZ172" s="141"/>
      <c r="BA172" s="141"/>
      <c r="BB172" s="141"/>
      <c r="BC172" s="141"/>
      <c r="BD172" s="141"/>
      <c r="BE172" s="141"/>
      <c r="BF172" s="141"/>
      <c r="BG172" s="141"/>
    </row>
    <row r="173" spans="2:59" ht="12.75" customHeight="1">
      <c r="C173" s="25" t="s">
        <v>260</v>
      </c>
      <c r="K173" s="456"/>
      <c r="P173"/>
      <c r="Q173" s="80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41"/>
      <c r="AF173" s="141"/>
      <c r="AG173" s="767"/>
      <c r="AH173" s="767"/>
      <c r="AI173" s="767"/>
      <c r="AJ173" s="777"/>
      <c r="AK173" s="767"/>
      <c r="AL173" s="767"/>
      <c r="AM173" s="767"/>
      <c r="AN173" s="767"/>
      <c r="AO173" s="768"/>
      <c r="AP173" s="768"/>
      <c r="AQ173" s="767"/>
      <c r="AR173" s="767"/>
      <c r="AS173" s="767"/>
      <c r="AT173" s="141"/>
      <c r="AU173" s="141"/>
      <c r="AV173" s="141"/>
      <c r="AW173" s="141"/>
      <c r="AX173" s="141"/>
      <c r="AY173" s="141"/>
      <c r="AZ173" s="141"/>
      <c r="BA173" s="141"/>
      <c r="BB173" s="141"/>
      <c r="BC173" s="141"/>
      <c r="BD173" s="141"/>
      <c r="BE173" s="141"/>
      <c r="BF173" s="141"/>
      <c r="BG173" s="141"/>
    </row>
    <row r="174" spans="2:59" ht="17.25" customHeight="1" thickBot="1">
      <c r="B174" s="28" t="s">
        <v>510</v>
      </c>
      <c r="C174" s="26"/>
      <c r="D174"/>
      <c r="F174" s="32" t="s">
        <v>1</v>
      </c>
      <c r="J174" s="29" t="s">
        <v>0</v>
      </c>
      <c r="K174"/>
      <c r="L174" s="2" t="s">
        <v>298</v>
      </c>
      <c r="M174" s="26"/>
      <c r="N174" s="26"/>
      <c r="O174" s="33"/>
      <c r="Q174" s="807"/>
      <c r="R174" s="141"/>
      <c r="S174" s="141"/>
      <c r="T174" s="141"/>
      <c r="U174" s="157"/>
      <c r="V174" s="157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41"/>
      <c r="BC174" s="141"/>
      <c r="BD174" s="141"/>
      <c r="BE174" s="141"/>
      <c r="BF174" s="141"/>
      <c r="BG174" s="141"/>
    </row>
    <row r="175" spans="2:59" ht="18.75" customHeight="1" thickBot="1">
      <c r="B175" s="1495" t="s">
        <v>514</v>
      </c>
      <c r="C175" s="694" t="s">
        <v>516</v>
      </c>
      <c r="D175" s="1446" t="s">
        <v>234</v>
      </c>
      <c r="E175" s="2385" t="s">
        <v>795</v>
      </c>
      <c r="F175" s="581"/>
      <c r="G175" s="2386"/>
      <c r="H175" s="2387" t="s">
        <v>796</v>
      </c>
      <c r="I175" s="1411" t="s">
        <v>487</v>
      </c>
      <c r="J175" s="1412"/>
      <c r="K175" s="1412"/>
      <c r="L175" s="1413"/>
      <c r="M175" s="1414" t="s">
        <v>488</v>
      </c>
      <c r="N175" s="40"/>
      <c r="O175" s="1415"/>
      <c r="P175" s="40"/>
      <c r="Q175" s="1495" t="s">
        <v>540</v>
      </c>
      <c r="R175" s="248"/>
      <c r="S175" s="141"/>
      <c r="T175" s="141"/>
      <c r="U175" s="248"/>
      <c r="V175" s="248"/>
      <c r="W175" s="164"/>
      <c r="X175" s="164"/>
      <c r="Y175" s="164"/>
      <c r="Z175" s="164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746"/>
      <c r="AQ175" s="141"/>
      <c r="AR175" s="746"/>
      <c r="AS175" s="141"/>
      <c r="AT175" s="141"/>
      <c r="AU175" s="141"/>
      <c r="AV175" s="141"/>
      <c r="AW175" s="141"/>
      <c r="AX175" s="141"/>
      <c r="AY175" s="141"/>
      <c r="AZ175" s="141"/>
      <c r="BA175" s="141"/>
      <c r="BB175" s="141"/>
      <c r="BC175" s="141"/>
      <c r="BD175" s="141"/>
      <c r="BE175" s="141"/>
      <c r="BF175" s="141"/>
      <c r="BG175" s="141"/>
    </row>
    <row r="176" spans="2:59" ht="15" customHeight="1">
      <c r="B176" s="626" t="s">
        <v>489</v>
      </c>
      <c r="C176" s="621" t="s">
        <v>240</v>
      </c>
      <c r="D176" s="1447" t="s">
        <v>241</v>
      </c>
      <c r="E176" s="1495" t="s">
        <v>242</v>
      </c>
      <c r="F176" s="1495" t="s">
        <v>55</v>
      </c>
      <c r="G176" s="2382" t="s">
        <v>56</v>
      </c>
      <c r="H176" s="2388" t="s">
        <v>797</v>
      </c>
      <c r="I176" s="1417" t="s">
        <v>490</v>
      </c>
      <c r="J176" s="1418" t="s">
        <v>491</v>
      </c>
      <c r="K176" s="1419" t="s">
        <v>492</v>
      </c>
      <c r="L176" s="1420" t="s">
        <v>493</v>
      </c>
      <c r="M176" s="1421" t="s">
        <v>494</v>
      </c>
      <c r="N176" s="1422" t="s">
        <v>495</v>
      </c>
      <c r="O176" s="1423" t="s">
        <v>496</v>
      </c>
      <c r="P176" s="1424" t="s">
        <v>497</v>
      </c>
      <c r="Q176" s="1573" t="s">
        <v>534</v>
      </c>
      <c r="R176" s="157"/>
      <c r="S176" s="1519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41"/>
      <c r="AF176" s="141"/>
      <c r="AG176" s="141"/>
      <c r="AH176" s="141"/>
      <c r="AI176" s="141"/>
      <c r="AJ176" s="779"/>
      <c r="AK176" s="141"/>
      <c r="AL176" s="141"/>
      <c r="AM176" s="141"/>
      <c r="AN176" s="141"/>
      <c r="AO176" s="141"/>
      <c r="AP176" s="141"/>
      <c r="AQ176" s="141"/>
      <c r="AR176" s="746"/>
      <c r="AS176" s="141"/>
      <c r="AT176" s="141"/>
      <c r="AU176" s="141"/>
      <c r="AV176" s="141"/>
      <c r="AW176" s="141"/>
      <c r="AX176" s="141"/>
      <c r="AY176" s="141"/>
      <c r="AZ176" s="141"/>
      <c r="BA176" s="141"/>
      <c r="BB176" s="141"/>
      <c r="BC176" s="141"/>
      <c r="BD176" s="141"/>
      <c r="BE176" s="141"/>
      <c r="BF176" s="141"/>
      <c r="BG176" s="141"/>
    </row>
    <row r="177" spans="2:59" ht="13.5" customHeight="1" thickBot="1">
      <c r="B177" s="632" t="s">
        <v>498</v>
      </c>
      <c r="C177" s="667"/>
      <c r="D177" s="628"/>
      <c r="E177" s="629" t="s">
        <v>6</v>
      </c>
      <c r="F177" s="629" t="s">
        <v>7</v>
      </c>
      <c r="G177" s="629" t="s">
        <v>8</v>
      </c>
      <c r="H177" s="632" t="s">
        <v>610</v>
      </c>
      <c r="I177" s="65"/>
      <c r="J177" s="1448"/>
      <c r="L177" s="1448"/>
      <c r="M177" s="1449" t="s">
        <v>499</v>
      </c>
      <c r="N177" s="1450" t="s">
        <v>500</v>
      </c>
      <c r="O177" s="1451" t="s">
        <v>501</v>
      </c>
      <c r="P177" s="1452" t="s">
        <v>502</v>
      </c>
      <c r="Q177" s="1571" t="s">
        <v>454</v>
      </c>
      <c r="R177" s="141"/>
      <c r="S177" s="141"/>
      <c r="T177" s="141"/>
      <c r="U177" s="141"/>
      <c r="V177" s="252"/>
      <c r="W177" s="141"/>
      <c r="X177" s="214"/>
      <c r="Y177" s="164"/>
      <c r="Z177" s="164"/>
      <c r="AA177" s="164"/>
      <c r="AB177" s="141"/>
      <c r="AC177" s="141"/>
      <c r="AD177" s="772"/>
      <c r="AE177" s="155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  <c r="AX177" s="141"/>
      <c r="AY177" s="141"/>
      <c r="AZ177" s="141"/>
      <c r="BA177" s="141"/>
      <c r="BB177" s="141"/>
      <c r="BC177" s="141"/>
      <c r="BD177" s="141"/>
      <c r="BE177" s="141"/>
      <c r="BF177" s="141"/>
      <c r="BG177" s="141"/>
    </row>
    <row r="178" spans="2:59" ht="18" customHeight="1">
      <c r="B178" s="102"/>
      <c r="C178" s="2377" t="s">
        <v>189</v>
      </c>
      <c r="D178" s="2376"/>
      <c r="E178" s="635"/>
      <c r="F178" s="636"/>
      <c r="G178" s="636"/>
      <c r="H178" s="829"/>
      <c r="I178" s="636"/>
      <c r="J178" s="636"/>
      <c r="K178" s="636"/>
      <c r="L178" s="837"/>
      <c r="M178" s="1434"/>
      <c r="N178" s="1434"/>
      <c r="O178" s="1434"/>
      <c r="P178" s="2862"/>
      <c r="Q178" s="1569"/>
      <c r="R178" s="164"/>
      <c r="S178" s="141"/>
      <c r="T178" s="141"/>
      <c r="U178" s="152"/>
      <c r="V178" s="152"/>
      <c r="W178" s="152"/>
      <c r="X178" s="844"/>
      <c r="Y178" s="141"/>
      <c r="Z178" s="141"/>
      <c r="AA178" s="141"/>
      <c r="AB178" s="283"/>
      <c r="AC178" s="141"/>
      <c r="AD178" s="214"/>
      <c r="AE178" s="15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1"/>
      <c r="AY178" s="141"/>
      <c r="AZ178" s="141"/>
      <c r="BA178" s="141"/>
      <c r="BB178" s="141"/>
      <c r="BC178" s="141"/>
      <c r="BD178" s="141"/>
      <c r="BE178" s="141"/>
      <c r="BF178" s="141"/>
      <c r="BG178" s="141"/>
    </row>
    <row r="179" spans="2:59">
      <c r="B179" s="2441" t="str">
        <f>'7-11л. МЕНЮ '!I172</f>
        <v>54-2з/22</v>
      </c>
      <c r="C179" s="346" t="str">
        <f>'7-11л. МЕНЮ '!B172</f>
        <v>Огурец  свежий в нарезке</v>
      </c>
      <c r="D179" s="324">
        <f>'7-11л. МЕНЮ '!C172</f>
        <v>60</v>
      </c>
      <c r="E179" s="484">
        <f>'7-11л. МЕНЮ '!D172</f>
        <v>0.48</v>
      </c>
      <c r="F179" s="482">
        <f>'7-11л. МЕНЮ '!E172</f>
        <v>0.12</v>
      </c>
      <c r="G179" s="482">
        <f>'7-11л. МЕНЮ '!F172</f>
        <v>1.5</v>
      </c>
      <c r="H179" s="1454">
        <f>'7-11л. МЕНЮ '!G172</f>
        <v>8.52</v>
      </c>
      <c r="I179" s="482">
        <v>6</v>
      </c>
      <c r="J179" s="482">
        <v>1.7999999999999999E-2</v>
      </c>
      <c r="K179" s="482">
        <v>1.7999999999999999E-2</v>
      </c>
      <c r="L179" s="830">
        <v>6</v>
      </c>
      <c r="M179" s="1650">
        <v>13.8</v>
      </c>
      <c r="N179" s="326">
        <v>25.2</v>
      </c>
      <c r="O179" s="326">
        <v>8.4</v>
      </c>
      <c r="P179" s="1549">
        <v>0.36</v>
      </c>
      <c r="Q179" s="647">
        <f>'7-11л. МЕНЮ '!H172</f>
        <v>1</v>
      </c>
      <c r="R179" s="157"/>
      <c r="S179" s="141"/>
      <c r="T179" s="238"/>
      <c r="U179" s="141"/>
      <c r="V179" s="152"/>
      <c r="W179" s="152"/>
      <c r="X179" s="844"/>
      <c r="Y179" s="141"/>
      <c r="Z179" s="141"/>
      <c r="AA179" s="157"/>
      <c r="AB179" s="157"/>
      <c r="AC179" s="157"/>
      <c r="AD179" s="157"/>
      <c r="AE179" s="141"/>
      <c r="AF179" s="141"/>
      <c r="AG179" s="151"/>
      <c r="AH179" s="136"/>
      <c r="AI179" s="133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  <c r="AX179" s="141"/>
      <c r="AY179" s="141"/>
      <c r="AZ179" s="141"/>
      <c r="BA179" s="141"/>
      <c r="BB179" s="141"/>
      <c r="BC179" s="141"/>
      <c r="BD179" s="141"/>
      <c r="BE179" s="141"/>
      <c r="BF179" s="141"/>
      <c r="BG179" s="141"/>
    </row>
    <row r="180" spans="2:59">
      <c r="B180" s="2445" t="str">
        <f>'7-11л. МЕНЮ '!I173</f>
        <v>239/17</v>
      </c>
      <c r="C180" s="402" t="str">
        <f>'7-11л. МЕНЮ '!B173</f>
        <v>Тефтели рыбные (минтай)</v>
      </c>
      <c r="D180" s="230" t="str">
        <f>'7-11л. МЕНЮ '!C173</f>
        <v>90 / 20</v>
      </c>
      <c r="E180" s="484">
        <f>'7-11л. МЕНЮ '!D173</f>
        <v>11.628</v>
      </c>
      <c r="F180" s="482">
        <f>'7-11л. МЕНЮ '!E173</f>
        <v>6.9459999999999997</v>
      </c>
      <c r="G180" s="482">
        <f>'7-11л. МЕНЮ '!F173</f>
        <v>15.760999999999999</v>
      </c>
      <c r="H180" s="1454">
        <f>'7-11л. МЕНЮ '!G173</f>
        <v>203.697</v>
      </c>
      <c r="I180" s="488">
        <v>1.0409999999999999</v>
      </c>
      <c r="J180" s="488">
        <v>0.06</v>
      </c>
      <c r="K180" s="488">
        <v>8.5999999999999993E-2</v>
      </c>
      <c r="L180" s="1454">
        <v>85.436000000000007</v>
      </c>
      <c r="M180" s="2087">
        <v>45.2376</v>
      </c>
      <c r="N180" s="2087">
        <v>177.58250000000001</v>
      </c>
      <c r="O180" s="2087">
        <v>4.0157100000000003</v>
      </c>
      <c r="P180" s="2086">
        <v>0.96299999999999997</v>
      </c>
      <c r="Q180" s="680">
        <f>'7-11л. МЕНЮ '!H173</f>
        <v>57</v>
      </c>
      <c r="R180" s="240"/>
      <c r="S180" s="846"/>
      <c r="T180" s="136"/>
      <c r="U180" s="15"/>
      <c r="V180" s="152"/>
      <c r="W180" s="741"/>
      <c r="X180" s="844"/>
      <c r="Y180" s="141"/>
      <c r="Z180" s="141"/>
      <c r="AA180" s="157"/>
      <c r="AB180" s="157"/>
      <c r="AC180" s="157"/>
      <c r="AD180" s="157"/>
      <c r="AE180" s="141"/>
      <c r="AF180" s="141"/>
      <c r="AG180" s="151"/>
      <c r="AH180" s="164"/>
      <c r="AI180" s="495"/>
      <c r="AJ180" s="152"/>
      <c r="AK180" s="152"/>
      <c r="AL180" s="152"/>
      <c r="AM180" s="241"/>
      <c r="AN180" s="152"/>
      <c r="AO180" s="152"/>
      <c r="AP180" s="152"/>
      <c r="AQ180" s="152"/>
      <c r="AR180" s="152"/>
      <c r="AS180" s="152"/>
      <c r="AT180" s="152"/>
      <c r="AU180" s="152"/>
      <c r="AV180" s="240"/>
      <c r="AW180" s="141"/>
      <c r="AX180" s="141"/>
      <c r="AY180" s="141"/>
      <c r="AZ180" s="141"/>
      <c r="BA180" s="141"/>
      <c r="BB180" s="141"/>
      <c r="BC180" s="141"/>
      <c r="BD180" s="141"/>
      <c r="BE180" s="141"/>
      <c r="BF180" s="141"/>
      <c r="BG180" s="141"/>
    </row>
    <row r="181" spans="2:59" ht="14.25" customHeight="1">
      <c r="B181" s="2445" t="str">
        <f>'7-11л. МЕНЮ '!I174</f>
        <v>128/17</v>
      </c>
      <c r="C181" s="402" t="str">
        <f>'7-11л. МЕНЮ '!B174</f>
        <v>Картофельное пюре /</v>
      </c>
      <c r="D181" s="230">
        <f>'7-11л. МЕНЮ '!C174</f>
        <v>120</v>
      </c>
      <c r="E181" s="484">
        <f>'7-11л. МЕНЮ '!D174</f>
        <v>2.589</v>
      </c>
      <c r="F181" s="482">
        <f>'7-11л. МЕНЮ '!E174</f>
        <v>5.9870000000000001</v>
      </c>
      <c r="G181" s="482">
        <f>'7-11л. МЕНЮ '!F174</f>
        <v>28.475000000000001</v>
      </c>
      <c r="H181" s="1454">
        <f>'7-11л. МЕНЮ '!G174</f>
        <v>153.58500000000001</v>
      </c>
      <c r="I181" s="490">
        <v>0.85546999999999995</v>
      </c>
      <c r="J181" s="490">
        <v>9.9690000000000001E-2</v>
      </c>
      <c r="K181" s="2094">
        <v>0.09</v>
      </c>
      <c r="L181" s="1456">
        <v>14.021000000000001</v>
      </c>
      <c r="M181" s="2087">
        <v>29.51</v>
      </c>
      <c r="N181" s="2087">
        <v>68.991</v>
      </c>
      <c r="O181" s="2087">
        <v>23.177</v>
      </c>
      <c r="P181" s="2086">
        <v>0.85499999999999998</v>
      </c>
      <c r="Q181" s="680">
        <f>'7-11л. МЕНЮ '!H174</f>
        <v>39</v>
      </c>
      <c r="R181" s="240"/>
      <c r="S181" s="151"/>
      <c r="T181" s="136"/>
      <c r="U181" s="133"/>
      <c r="V181" s="240"/>
      <c r="W181" s="240"/>
      <c r="X181" s="844"/>
      <c r="Y181" s="141"/>
      <c r="Z181" s="141"/>
      <c r="AA181" s="736"/>
      <c r="AB181" s="725"/>
      <c r="AC181" s="725"/>
      <c r="AD181" s="725"/>
      <c r="AE181" s="725"/>
      <c r="AF181" s="141"/>
      <c r="AG181" s="547"/>
      <c r="AH181" s="164"/>
      <c r="AI181" s="213"/>
      <c r="AJ181" s="152"/>
      <c r="AK181" s="496"/>
      <c r="AL181" s="152"/>
      <c r="AM181" s="241"/>
      <c r="AN181" s="152"/>
      <c r="AO181" s="152"/>
      <c r="AP181" s="152"/>
      <c r="AQ181" s="152"/>
      <c r="AR181" s="152"/>
      <c r="AS181" s="152"/>
      <c r="AT181" s="307"/>
      <c r="AU181" s="152"/>
      <c r="AV181" s="240"/>
      <c r="AW181" s="141"/>
      <c r="AX181" s="141"/>
      <c r="AY181" s="141"/>
      <c r="AZ181" s="141"/>
      <c r="BA181" s="141"/>
      <c r="BB181" s="141"/>
      <c r="BC181" s="141"/>
      <c r="BD181" s="141"/>
      <c r="BE181" s="141"/>
      <c r="BF181" s="141"/>
      <c r="BG181" s="141"/>
    </row>
    <row r="182" spans="2:59" ht="14.25" customHeight="1">
      <c r="B182" s="2515" t="str">
        <f>'7-11л. МЕНЮ '!I175</f>
        <v>136/17</v>
      </c>
      <c r="C182" s="231" t="str">
        <f>'7-11л. МЕНЮ '!B175</f>
        <v>/ Овощи припущенные (Капуста)</v>
      </c>
      <c r="D182" s="1051">
        <f>'7-11л. МЕНЮ '!C175</f>
        <v>30</v>
      </c>
      <c r="E182" s="484">
        <f>'7-11л. МЕНЮ '!D175</f>
        <v>0.58499999999999996</v>
      </c>
      <c r="F182" s="482">
        <f>'7-11л. МЕНЮ '!E175</f>
        <v>1.06</v>
      </c>
      <c r="G182" s="482">
        <f>'7-11л. МЕНЮ '!F175</f>
        <v>1.4319999999999999</v>
      </c>
      <c r="H182" s="1454">
        <f>'7-11л. МЕНЮ '!G175</f>
        <v>23.466000000000001</v>
      </c>
      <c r="I182" s="2087">
        <v>6.0045700000000002</v>
      </c>
      <c r="J182" s="2087">
        <v>6.3E-3</v>
      </c>
      <c r="K182" s="2109">
        <v>1.2E-2</v>
      </c>
      <c r="L182" s="1439">
        <v>3.0329999999999999</v>
      </c>
      <c r="M182" s="2087">
        <v>14.35</v>
      </c>
      <c r="N182" s="2087">
        <v>9.1181999999999999</v>
      </c>
      <c r="O182" s="2087">
        <v>4.6514199999999999</v>
      </c>
      <c r="P182" s="2086">
        <v>0.17499999999999999</v>
      </c>
      <c r="Q182" s="2691">
        <v>39</v>
      </c>
      <c r="R182" s="548"/>
      <c r="S182" s="151"/>
      <c r="T182" s="136"/>
      <c r="U182" s="135"/>
      <c r="V182" s="152"/>
      <c r="W182" s="152"/>
      <c r="X182" s="844"/>
      <c r="Y182" s="141"/>
      <c r="Z182" s="141"/>
      <c r="AA182" s="737"/>
      <c r="AB182" s="737"/>
      <c r="AC182" s="737"/>
      <c r="AD182" s="737"/>
      <c r="AE182" s="737"/>
      <c r="AF182" s="141"/>
      <c r="AG182" s="547"/>
      <c r="AH182" s="164"/>
      <c r="AI182" s="548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  <c r="AX182" s="141"/>
      <c r="AY182" s="141"/>
      <c r="AZ182" s="141"/>
      <c r="BA182" s="141"/>
      <c r="BB182" s="141"/>
      <c r="BC182" s="141"/>
      <c r="BD182" s="141"/>
      <c r="BE182" s="141"/>
      <c r="BF182" s="141"/>
      <c r="BG182" s="141"/>
    </row>
    <row r="183" spans="2:59" ht="15.6">
      <c r="B183" s="2515" t="str">
        <f>'7-11л. МЕНЮ '!I176</f>
        <v>ТТК /352/17</v>
      </c>
      <c r="C183" s="231" t="str">
        <f>'7-11л. МЕНЮ '!B176</f>
        <v>Кисель из яблок</v>
      </c>
      <c r="D183" s="1051">
        <f>'7-11л. МЕНЮ '!C176</f>
        <v>200</v>
      </c>
      <c r="E183" s="484">
        <f>'7-11л. МЕНЮ '!D176</f>
        <v>0.52200000000000002</v>
      </c>
      <c r="F183" s="482">
        <f>'7-11л. МЕНЮ '!E176</f>
        <v>0.122</v>
      </c>
      <c r="G183" s="482">
        <f>'7-11л. МЕНЮ '!F176</f>
        <v>31.123000000000001</v>
      </c>
      <c r="H183" s="1454">
        <f>'7-11л. МЕНЮ '!G176</f>
        <v>99.674999999999997</v>
      </c>
      <c r="I183" s="488">
        <v>2.2000000000000002</v>
      </c>
      <c r="J183" s="488">
        <v>0.01</v>
      </c>
      <c r="K183" s="488">
        <v>0.01</v>
      </c>
      <c r="L183" s="1454">
        <v>0.15</v>
      </c>
      <c r="M183" s="2087">
        <v>11.29565</v>
      </c>
      <c r="N183" s="2087">
        <v>14.144</v>
      </c>
      <c r="O183" s="2087">
        <v>4.3899999999999997</v>
      </c>
      <c r="P183" s="2086">
        <v>1.5</v>
      </c>
      <c r="Q183" s="2691">
        <f>'7-11л. МЕНЮ '!H176</f>
        <v>75</v>
      </c>
      <c r="R183" s="730"/>
      <c r="S183" s="151"/>
      <c r="T183" s="136"/>
      <c r="U183" s="133"/>
      <c r="V183" s="152"/>
      <c r="W183" s="152"/>
      <c r="X183" s="844"/>
      <c r="Y183" s="141"/>
      <c r="Z183" s="141"/>
      <c r="AA183" s="157"/>
      <c r="AB183" s="157"/>
      <c r="AC183" s="157"/>
      <c r="AD183" s="157"/>
      <c r="AE183" s="141"/>
      <c r="AF183" s="141"/>
      <c r="AG183" s="547"/>
      <c r="AH183" s="164"/>
      <c r="AI183" s="548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  <c r="AX183" s="141"/>
      <c r="AY183" s="141"/>
      <c r="AZ183" s="141"/>
      <c r="BA183" s="141"/>
      <c r="BB183" s="141"/>
      <c r="BC183" s="141"/>
      <c r="BD183" s="141"/>
      <c r="BE183" s="141"/>
      <c r="BF183" s="141"/>
      <c r="BG183" s="141"/>
    </row>
    <row r="184" spans="2:59">
      <c r="B184" s="2441" t="str">
        <f>'7-11л. МЕНЮ '!I177</f>
        <v>Пром.пр.</v>
      </c>
      <c r="C184" s="346" t="str">
        <f>'7-11л. МЕНЮ '!B177</f>
        <v>Хлеб пшеничный</v>
      </c>
      <c r="D184" s="324">
        <f>'7-11л. МЕНЮ '!C177</f>
        <v>30</v>
      </c>
      <c r="E184" s="484">
        <f>'7-11л. МЕНЮ '!D177</f>
        <v>1.58</v>
      </c>
      <c r="F184" s="482">
        <f>'7-11л. МЕНЮ '!E177</f>
        <v>0.21</v>
      </c>
      <c r="G184" s="482">
        <f>'7-11л. МЕНЮ '!F177</f>
        <v>12.24</v>
      </c>
      <c r="H184" s="1454">
        <f>'7-11л. МЕНЮ '!G177</f>
        <v>57.161999999999999</v>
      </c>
      <c r="I184" s="482">
        <v>0</v>
      </c>
      <c r="J184" s="482">
        <v>1.2E-2</v>
      </c>
      <c r="K184" s="482">
        <v>0</v>
      </c>
      <c r="L184" s="1439">
        <v>0</v>
      </c>
      <c r="M184" s="326">
        <v>47.5</v>
      </c>
      <c r="N184" s="326">
        <v>38.700000000000003</v>
      </c>
      <c r="O184" s="482">
        <v>12.3</v>
      </c>
      <c r="P184" s="1549">
        <v>0.03</v>
      </c>
      <c r="Q184" s="647">
        <f>'7-11л. МЕНЮ '!H177</f>
        <v>12</v>
      </c>
      <c r="R184" s="141"/>
      <c r="S184" s="151"/>
      <c r="T184" s="136"/>
      <c r="U184" s="133"/>
      <c r="V184" s="152"/>
      <c r="W184" s="152"/>
      <c r="X184" s="844"/>
      <c r="Y184" s="141"/>
      <c r="Z184" s="141"/>
      <c r="AA184" s="152"/>
      <c r="AB184" s="307"/>
      <c r="AC184" s="496"/>
      <c r="AD184" s="152"/>
      <c r="AE184" s="152"/>
      <c r="AF184" s="141"/>
      <c r="AG184" s="141"/>
      <c r="AH184" s="150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  <c r="AX184" s="141"/>
      <c r="AY184" s="141"/>
      <c r="AZ184" s="141"/>
      <c r="BA184" s="141"/>
      <c r="BB184" s="141"/>
      <c r="BC184" s="141"/>
      <c r="BD184" s="141"/>
      <c r="BE184" s="141"/>
      <c r="BF184" s="141"/>
      <c r="BG184" s="141"/>
    </row>
    <row r="185" spans="2:59" ht="15" thickBot="1">
      <c r="B185" s="2442" t="str">
        <f>'7-11л. МЕНЮ '!I178</f>
        <v>Пром.пр.</v>
      </c>
      <c r="C185" s="1212" t="str">
        <f>'7-11л. МЕНЮ '!B178</f>
        <v>Хлеб ржаной</v>
      </c>
      <c r="D185" s="577">
        <f>'7-11л. МЕНЮ '!C178</f>
        <v>20</v>
      </c>
      <c r="E185" s="2220">
        <f>'7-11л. МЕНЮ '!D178</f>
        <v>1.1299999999999999</v>
      </c>
      <c r="F185" s="491">
        <f>'7-11л. МЕНЮ '!E178</f>
        <v>0.24</v>
      </c>
      <c r="G185" s="491">
        <f>'7-11л. МЕНЮ '!F178</f>
        <v>8.3699999999999992</v>
      </c>
      <c r="H185" s="1456">
        <f>'7-11л. МЕНЮ '!G178</f>
        <v>40.159999999999997</v>
      </c>
      <c r="I185" s="326">
        <v>0</v>
      </c>
      <c r="J185" s="326">
        <v>0.04</v>
      </c>
      <c r="K185" s="326">
        <v>0</v>
      </c>
      <c r="L185" s="1439">
        <v>0</v>
      </c>
      <c r="M185" s="326">
        <v>16.600000000000001</v>
      </c>
      <c r="N185" s="326">
        <v>25.27</v>
      </c>
      <c r="O185" s="326">
        <v>8.84</v>
      </c>
      <c r="P185" s="1549">
        <v>0.02</v>
      </c>
      <c r="Q185" s="647">
        <f>'7-11л. МЕНЮ '!H178</f>
        <v>13</v>
      </c>
      <c r="R185" s="155"/>
      <c r="S185" s="151"/>
      <c r="T185" s="136"/>
      <c r="U185" s="133"/>
      <c r="V185" s="1767"/>
      <c r="W185" s="1768"/>
      <c r="X185" s="1769"/>
      <c r="Y185" s="290"/>
      <c r="Z185" s="548"/>
      <c r="AA185" s="152"/>
      <c r="AB185" s="152"/>
      <c r="AC185" s="152"/>
      <c r="AD185" s="152"/>
      <c r="AE185" s="240"/>
      <c r="AF185" s="141"/>
      <c r="AG185" s="163"/>
      <c r="AH185" s="238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1"/>
      <c r="AY185" s="141"/>
      <c r="AZ185" s="141"/>
      <c r="BA185" s="141"/>
      <c r="BB185" s="141"/>
      <c r="BC185" s="141"/>
      <c r="BD185" s="141"/>
      <c r="BE185" s="141"/>
      <c r="BF185" s="141"/>
      <c r="BG185" s="141"/>
    </row>
    <row r="186" spans="2:59">
      <c r="B186" s="654" t="s">
        <v>262</v>
      </c>
      <c r="D186" s="2482">
        <f>'7-11л. МЕНЮ '!C179</f>
        <v>570</v>
      </c>
      <c r="E186" s="2403">
        <f>'7-11л. МЕНЮ '!D179</f>
        <v>18.513999999999999</v>
      </c>
      <c r="F186" s="2404">
        <f>'7-11л. МЕНЮ '!E179</f>
        <v>14.685000000000002</v>
      </c>
      <c r="G186" s="2404">
        <f>'7-11л. МЕНЮ '!F179</f>
        <v>98.90100000000001</v>
      </c>
      <c r="H186" s="2392">
        <f>'7-11л. МЕНЮ '!G179</f>
        <v>586.26499999999999</v>
      </c>
      <c r="I186" s="1441">
        <f t="shared" ref="I186:P186" si="59">SUM(I179:I185)</f>
        <v>16.101040000000001</v>
      </c>
      <c r="J186" s="656">
        <f t="shared" si="59"/>
        <v>0.24599000000000004</v>
      </c>
      <c r="K186" s="328">
        <f t="shared" si="59"/>
        <v>0.21600000000000003</v>
      </c>
      <c r="L186" s="1443">
        <f t="shared" si="59"/>
        <v>108.64000000000001</v>
      </c>
      <c r="M186" s="328">
        <f t="shared" si="59"/>
        <v>178.29324999999997</v>
      </c>
      <c r="N186" s="1443">
        <f t="shared" si="59"/>
        <v>359.00569999999999</v>
      </c>
      <c r="O186" s="328">
        <f t="shared" si="59"/>
        <v>65.77413</v>
      </c>
      <c r="P186" s="2863">
        <f t="shared" si="59"/>
        <v>3.9029999999999996</v>
      </c>
      <c r="Q186" s="1574"/>
      <c r="R186" s="151"/>
      <c r="S186" s="151"/>
      <c r="T186" s="136"/>
      <c r="U186" s="133"/>
      <c r="V186" s="1070"/>
      <c r="W186" s="1070"/>
      <c r="X186" s="1070"/>
      <c r="Y186" s="1775"/>
      <c r="Z186" s="157"/>
      <c r="AA186" s="240"/>
      <c r="AB186" s="240"/>
      <c r="AC186" s="240"/>
      <c r="AD186" s="240"/>
      <c r="AE186" s="240"/>
      <c r="AF186" s="141"/>
      <c r="AG186" s="162"/>
      <c r="AH186" s="149"/>
      <c r="AI186" s="140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1"/>
      <c r="AY186" s="141"/>
      <c r="AZ186" s="141"/>
      <c r="BA186" s="141"/>
      <c r="BB186" s="141"/>
      <c r="BC186" s="141"/>
      <c r="BD186" s="141"/>
      <c r="BE186" s="141"/>
      <c r="BF186" s="141"/>
      <c r="BG186" s="141"/>
    </row>
    <row r="187" spans="2:59" ht="18" customHeight="1">
      <c r="B187" s="1504"/>
      <c r="C187" s="1505" t="s">
        <v>11</v>
      </c>
      <c r="D187" s="1762">
        <v>0.25</v>
      </c>
      <c r="E187" s="2399">
        <f>'7-11л. МЕНЮ '!D180</f>
        <v>19.25</v>
      </c>
      <c r="F187" s="2400">
        <f>'7-11л. МЕНЮ '!E180</f>
        <v>19.75</v>
      </c>
      <c r="G187" s="2400">
        <f>'7-11л. МЕНЮ '!F180</f>
        <v>83.75</v>
      </c>
      <c r="H187" s="2395">
        <f>'7-11л. МЕНЮ '!G180</f>
        <v>587.5</v>
      </c>
      <c r="I187" s="1060">
        <v>15</v>
      </c>
      <c r="J187" s="1060">
        <v>0.3</v>
      </c>
      <c r="K187" s="1520">
        <v>0.35</v>
      </c>
      <c r="L187" s="1521">
        <v>175</v>
      </c>
      <c r="M187" s="1522">
        <v>275</v>
      </c>
      <c r="N187" s="1521">
        <v>275</v>
      </c>
      <c r="O187" s="1521">
        <v>62.5</v>
      </c>
      <c r="P187" s="2864">
        <v>3</v>
      </c>
      <c r="Q187" s="1574"/>
      <c r="R187" s="151"/>
      <c r="S187" s="141"/>
      <c r="T187" s="150"/>
      <c r="U187" s="141"/>
      <c r="V187" s="157"/>
      <c r="W187" s="157"/>
      <c r="X187" s="157"/>
      <c r="Y187" s="157"/>
      <c r="Z187" s="157"/>
      <c r="AA187" s="152"/>
      <c r="AB187" s="152"/>
      <c r="AC187" s="152"/>
      <c r="AD187" s="152"/>
      <c r="AE187" s="240"/>
      <c r="AF187" s="141"/>
      <c r="AG187" s="151"/>
      <c r="AH187" s="136"/>
      <c r="AI187" s="135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  <c r="AX187" s="141"/>
      <c r="AY187" s="141"/>
      <c r="AZ187" s="141"/>
      <c r="BA187" s="141"/>
      <c r="BB187" s="141"/>
      <c r="BC187" s="141"/>
      <c r="BD187" s="141"/>
      <c r="BE187" s="141"/>
      <c r="BF187" s="141"/>
      <c r="BG187" s="141"/>
    </row>
    <row r="188" spans="2:59" ht="16.5" customHeight="1" thickBot="1">
      <c r="B188" s="322"/>
      <c r="C188" s="1502" t="s">
        <v>600</v>
      </c>
      <c r="D188" s="1540" t="s">
        <v>259</v>
      </c>
      <c r="E188" s="674">
        <f>'7-11л. МЕНЮ '!D181</f>
        <v>-0.95584415584415794</v>
      </c>
      <c r="F188" s="676">
        <f>'7-11л. МЕНЮ '!E181</f>
        <v>-6.4113924050632889</v>
      </c>
      <c r="G188" s="676">
        <f>'7-11л. МЕНЮ '!F181</f>
        <v>4.5226865671641789</v>
      </c>
      <c r="H188" s="2125">
        <f>'7-11л. МЕНЮ '!G181</f>
        <v>-5.2553191489362661E-2</v>
      </c>
      <c r="I188" s="1510">
        <f t="shared" ref="I188:P188" si="60">(I186*100/I620)-25</f>
        <v>1.8350666666666662</v>
      </c>
      <c r="J188" s="1510">
        <f t="shared" si="60"/>
        <v>-4.500833333333329</v>
      </c>
      <c r="K188" s="1510">
        <f t="shared" si="60"/>
        <v>-9.5714285714285694</v>
      </c>
      <c r="L188" s="1510">
        <f t="shared" si="60"/>
        <v>-9.4799999999999969</v>
      </c>
      <c r="M188" s="1510">
        <f t="shared" si="60"/>
        <v>-8.7915227272727314</v>
      </c>
      <c r="N188" s="1510">
        <f t="shared" si="60"/>
        <v>7.6368818181818199</v>
      </c>
      <c r="O188" s="1510">
        <f t="shared" si="60"/>
        <v>1.3096519999999998</v>
      </c>
      <c r="P188" s="2865">
        <f t="shared" si="60"/>
        <v>7.5249999999999986</v>
      </c>
      <c r="Q188" s="1574"/>
      <c r="R188" s="151"/>
      <c r="S188" s="141"/>
      <c r="T188" s="150"/>
      <c r="U188" s="141"/>
      <c r="V188" s="152"/>
      <c r="W188" s="152"/>
      <c r="X188" s="844"/>
      <c r="Y188" s="141"/>
      <c r="Z188" s="141"/>
      <c r="AA188" s="152"/>
      <c r="AB188" s="152"/>
      <c r="AC188" s="152"/>
      <c r="AD188" s="152"/>
      <c r="AE188" s="240"/>
      <c r="AF188" s="141"/>
      <c r="AG188" s="163"/>
      <c r="AH188" s="136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  <c r="AX188" s="141"/>
      <c r="AY188" s="141"/>
      <c r="AZ188" s="141"/>
      <c r="BA188" s="141"/>
      <c r="BB188" s="141"/>
      <c r="BC188" s="141"/>
      <c r="BD188" s="141"/>
      <c r="BE188" s="141"/>
      <c r="BF188" s="141"/>
      <c r="BG188" s="141"/>
    </row>
    <row r="189" spans="2:59">
      <c r="B189" s="945"/>
      <c r="C189" s="2483" t="s">
        <v>144</v>
      </c>
      <c r="D189" s="63"/>
      <c r="E189" s="801"/>
      <c r="F189" s="1743"/>
      <c r="G189" s="1743"/>
      <c r="H189" s="1743"/>
      <c r="I189" s="802"/>
      <c r="J189" s="1743"/>
      <c r="K189" s="1743"/>
      <c r="L189" s="1743"/>
      <c r="M189" s="1468"/>
      <c r="N189" s="1468"/>
      <c r="O189" s="1468"/>
      <c r="P189" s="1576"/>
      <c r="Q189" s="1574"/>
      <c r="R189" s="151"/>
      <c r="S189" s="141"/>
      <c r="T189" s="150"/>
      <c r="U189" s="141"/>
      <c r="V189" s="152"/>
      <c r="W189" s="152"/>
      <c r="X189" s="844"/>
      <c r="Y189" s="141"/>
      <c r="Z189" s="141"/>
      <c r="AA189" s="140"/>
      <c r="AB189" s="300"/>
      <c r="AC189" s="281"/>
      <c r="AD189" s="140"/>
      <c r="AE189" s="131"/>
      <c r="AF189" s="141"/>
      <c r="AG189" s="151"/>
      <c r="AH189" s="146"/>
      <c r="AI189" s="139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  <c r="AY189" s="141"/>
      <c r="AZ189" s="141"/>
      <c r="BA189" s="141"/>
      <c r="BB189" s="141"/>
      <c r="BC189" s="141"/>
      <c r="BD189" s="141"/>
      <c r="BE189" s="141"/>
      <c r="BF189" s="141"/>
      <c r="BG189" s="141"/>
    </row>
    <row r="190" spans="2:59">
      <c r="B190" s="2486" t="str">
        <f>'7-11л. МЕНЮ '!I183</f>
        <v>54-15з/22</v>
      </c>
      <c r="C190" s="2484" t="str">
        <f>'7-11л. МЕНЮ '!B183</f>
        <v>Икра секольная</v>
      </c>
      <c r="D190" s="374">
        <f>'7-11л. МЕНЮ '!C183</f>
        <v>60</v>
      </c>
      <c r="E190" s="302">
        <f>'7-11л. МЕНЮ '!D183</f>
        <v>1.3</v>
      </c>
      <c r="F190" s="482">
        <f>'7-11л. МЕНЮ '!E183</f>
        <v>4.2</v>
      </c>
      <c r="G190" s="482">
        <f>'7-11л. МЕНЮ '!F183</f>
        <v>7.2919999999999998</v>
      </c>
      <c r="H190" s="1454">
        <f>'7-11л. МЕНЮ '!G183</f>
        <v>73.325000000000003</v>
      </c>
      <c r="I190" s="488">
        <v>4.125</v>
      </c>
      <c r="J190" s="488">
        <v>1.4999999999999999E-2</v>
      </c>
      <c r="K190" s="482">
        <v>0.01</v>
      </c>
      <c r="L190" s="1454">
        <v>20.75</v>
      </c>
      <c r="M190" s="2090">
        <v>22.125</v>
      </c>
      <c r="N190" s="2090">
        <v>32.74</v>
      </c>
      <c r="O190" s="2090">
        <v>16.565000000000001</v>
      </c>
      <c r="P190" s="1549">
        <v>0.93</v>
      </c>
      <c r="Q190" s="647">
        <f>'7-11л. МЕНЮ '!H183</f>
        <v>8</v>
      </c>
      <c r="R190" s="151"/>
      <c r="S190" s="141"/>
      <c r="T190" s="150"/>
      <c r="U190" s="141"/>
      <c r="V190" s="152"/>
      <c r="W190" s="152"/>
      <c r="X190" s="844"/>
      <c r="Y190" s="141"/>
      <c r="Z190" s="141"/>
      <c r="AA190" s="157"/>
      <c r="AB190" s="157"/>
      <c r="AC190" s="157"/>
      <c r="AD190" s="157"/>
      <c r="AE190" s="141"/>
      <c r="AF190" s="151"/>
      <c r="AG190" s="151"/>
      <c r="AH190" s="136"/>
      <c r="AI190" s="135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  <c r="BA190" s="141"/>
      <c r="BB190" s="141"/>
      <c r="BC190" s="141"/>
      <c r="BD190" s="141"/>
      <c r="BE190" s="141"/>
      <c r="BF190" s="141"/>
      <c r="BG190" s="141"/>
    </row>
    <row r="191" spans="2:59" ht="15.6">
      <c r="B191" s="2486" t="str">
        <f>'7-11л. МЕНЮ '!I184</f>
        <v>ТТК /99/17</v>
      </c>
      <c r="C191" s="2484" t="str">
        <f>'7-11л. МЕНЮ '!B184</f>
        <v xml:space="preserve">Суп из овощей </v>
      </c>
      <c r="D191" s="374">
        <f>'7-11л. МЕНЮ '!C184</f>
        <v>200</v>
      </c>
      <c r="E191" s="302">
        <f>'7-11л. МЕНЮ '!D184</f>
        <v>1.825</v>
      </c>
      <c r="F191" s="482">
        <f>'7-11л. МЕНЮ '!E184</f>
        <v>3.6389999999999998</v>
      </c>
      <c r="G191" s="482">
        <f>'7-11л. МЕНЮ '!F184</f>
        <v>19.891999999999999</v>
      </c>
      <c r="H191" s="1454">
        <f>'7-11л. МЕНЮ '!G184</f>
        <v>67.409000000000006</v>
      </c>
      <c r="I191" s="482">
        <v>0.76239999999999997</v>
      </c>
      <c r="J191" s="482">
        <v>5.2400000000000002E-2</v>
      </c>
      <c r="K191" s="482">
        <v>4.2900000000000001E-2</v>
      </c>
      <c r="L191" s="1454">
        <v>117.432</v>
      </c>
      <c r="M191" s="2087">
        <v>21.138000000000002</v>
      </c>
      <c r="N191" s="2087">
        <v>41.048499999999997</v>
      </c>
      <c r="O191" s="2087">
        <v>16.440000000000001</v>
      </c>
      <c r="P191" s="2086">
        <v>0.62809999999999999</v>
      </c>
      <c r="Q191" s="647">
        <f>'7-11л. МЕНЮ '!H184</f>
        <v>19</v>
      </c>
      <c r="R191" s="151"/>
      <c r="S191" s="163"/>
      <c r="T191" s="238"/>
      <c r="U191" s="141"/>
      <c r="V191" s="152"/>
      <c r="W191" s="152"/>
      <c r="X191" s="844"/>
      <c r="Y191" s="141"/>
      <c r="Z191" s="141"/>
      <c r="AA191" s="494"/>
      <c r="AB191" s="783"/>
      <c r="AC191" s="494"/>
      <c r="AD191" s="494"/>
      <c r="AE191" s="240"/>
      <c r="AF191" s="158"/>
      <c r="AG191" s="151"/>
      <c r="AH191" s="136"/>
      <c r="AI191" s="135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  <c r="AX191" s="141"/>
      <c r="AY191" s="141"/>
      <c r="AZ191" s="141"/>
      <c r="BA191" s="141"/>
      <c r="BB191" s="141"/>
      <c r="BC191" s="141"/>
      <c r="BD191" s="141"/>
      <c r="BE191" s="141"/>
      <c r="BF191" s="141"/>
      <c r="BG191" s="141"/>
    </row>
    <row r="192" spans="2:59">
      <c r="B192" s="2486" t="str">
        <f>'7-11л. МЕНЮ '!I185</f>
        <v>256 /17</v>
      </c>
      <c r="C192" s="2484" t="str">
        <f>'7-11л. МЕНЮ '!B185</f>
        <v>Мясо тушёное</v>
      </c>
      <c r="D192" s="374" t="str">
        <f>'7-11л. МЕНЮ '!C185</f>
        <v>50 / 50</v>
      </c>
      <c r="E192" s="302">
        <f>'7-11л. МЕНЮ '!D185</f>
        <v>11.2</v>
      </c>
      <c r="F192" s="482">
        <f>'7-11л. МЕНЮ '!E185</f>
        <v>17.38</v>
      </c>
      <c r="G192" s="482">
        <f>'7-11л. МЕНЮ '!F185</f>
        <v>2.56</v>
      </c>
      <c r="H192" s="1454">
        <f>'7-11л. МЕНЮ '!G185</f>
        <v>235</v>
      </c>
      <c r="I192" s="2087">
        <v>0.18</v>
      </c>
      <c r="J192" s="2087">
        <v>0.03</v>
      </c>
      <c r="K192" s="2087">
        <v>0.1</v>
      </c>
      <c r="L192" s="1439">
        <v>0</v>
      </c>
      <c r="M192" s="2087">
        <v>21.23</v>
      </c>
      <c r="N192" s="2087">
        <v>59.4</v>
      </c>
      <c r="O192" s="2087">
        <v>23.006</v>
      </c>
      <c r="P192" s="2086">
        <v>0.245</v>
      </c>
      <c r="Q192" s="647">
        <f>'7-11л. МЕНЮ '!H185</f>
        <v>53</v>
      </c>
      <c r="R192" s="141"/>
      <c r="AI192" s="135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  <c r="BB192" s="141"/>
      <c r="BC192" s="141"/>
      <c r="BD192" s="141"/>
      <c r="BE192" s="141"/>
      <c r="BF192" s="141"/>
      <c r="BG192" s="141"/>
    </row>
    <row r="193" spans="2:59">
      <c r="B193" s="2486" t="str">
        <f>'7-11л. МЕНЮ '!I186</f>
        <v>303 /17</v>
      </c>
      <c r="C193" s="2484" t="str">
        <f>'7-11л. МЕНЮ '!B186</f>
        <v>Каша вязкая ( ячневая )</v>
      </c>
      <c r="D193" s="374">
        <f>'7-11л. МЕНЮ '!C186</f>
        <v>150</v>
      </c>
      <c r="E193" s="302">
        <f>'7-11л. МЕНЮ '!D186</f>
        <v>3.2450000000000001</v>
      </c>
      <c r="F193" s="482">
        <f>'7-11л. МЕНЮ '!E186</f>
        <v>3.5779999999999998</v>
      </c>
      <c r="G193" s="482">
        <f>'7-11л. МЕНЮ '!F186</f>
        <v>32.93</v>
      </c>
      <c r="H193" s="1454">
        <f>'7-11л. МЕНЮ '!G186</f>
        <v>175.00700000000001</v>
      </c>
      <c r="I193" s="490">
        <v>0</v>
      </c>
      <c r="J193" s="490">
        <v>6.8110000000000004E-2</v>
      </c>
      <c r="K193" s="2094">
        <v>2.9399999999999999E-2</v>
      </c>
      <c r="L193" s="1454">
        <v>44.533299999999997</v>
      </c>
      <c r="M193" s="2087">
        <v>24.526</v>
      </c>
      <c r="N193" s="2087">
        <v>101.2252</v>
      </c>
      <c r="O193" s="2087">
        <v>14.378</v>
      </c>
      <c r="P193" s="2086">
        <v>0.53600000000000003</v>
      </c>
      <c r="Q193" s="647">
        <f>'7-11л. МЕНЮ '!H186</f>
        <v>27</v>
      </c>
      <c r="R193" s="141"/>
      <c r="AI193" s="135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  <c r="BA193" s="141"/>
      <c r="BB193" s="141"/>
      <c r="BC193" s="141"/>
      <c r="BD193" s="141"/>
      <c r="BE193" s="141"/>
      <c r="BF193" s="141"/>
      <c r="BG193" s="141"/>
    </row>
    <row r="194" spans="2:59">
      <c r="B194" s="2486" t="str">
        <f>'7-11л. МЕНЮ '!I187</f>
        <v>54-13хн/22</v>
      </c>
      <c r="C194" s="2484" t="str">
        <f>'7-11л. МЕНЮ '!B187</f>
        <v>Напиток  из шиповника</v>
      </c>
      <c r="D194" s="374">
        <f>'7-11л. МЕНЮ '!C187</f>
        <v>200</v>
      </c>
      <c r="E194" s="302">
        <f>'7-11л. МЕНЮ '!D187</f>
        <v>0.6</v>
      </c>
      <c r="F194" s="482">
        <f>'7-11л. МЕНЮ '!E187</f>
        <v>0.2</v>
      </c>
      <c r="G194" s="482">
        <f>'7-11л. МЕНЮ '!F187</f>
        <v>15.2</v>
      </c>
      <c r="H194" s="1454">
        <f>'7-11л. МЕНЮ '!G187</f>
        <v>65.3</v>
      </c>
      <c r="I194" s="488">
        <v>8</v>
      </c>
      <c r="J194" s="488">
        <v>0.01</v>
      </c>
      <c r="K194" s="488">
        <v>0.05</v>
      </c>
      <c r="L194" s="1454">
        <v>9.8000000000000007</v>
      </c>
      <c r="M194" s="2087">
        <v>1.1100000000000001</v>
      </c>
      <c r="N194" s="2087">
        <v>3</v>
      </c>
      <c r="O194" s="2087">
        <v>3</v>
      </c>
      <c r="P194" s="2086">
        <v>5.3999999999999999E-2</v>
      </c>
      <c r="Q194" s="647">
        <f>'7-11л. МЕНЮ '!H187</f>
        <v>76</v>
      </c>
      <c r="R194" s="141"/>
      <c r="AI194" s="135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  <c r="BB194" s="141"/>
      <c r="BC194" s="141"/>
      <c r="BD194" s="141"/>
      <c r="BE194" s="141"/>
      <c r="BF194" s="141"/>
      <c r="BG194" s="141"/>
    </row>
    <row r="195" spans="2:59">
      <c r="B195" s="2486" t="str">
        <f>'7-11л. МЕНЮ '!I188</f>
        <v>Пром.пр.</v>
      </c>
      <c r="C195" s="2484" t="str">
        <f>'7-11л. МЕНЮ '!B188</f>
        <v>Хлеб пшеничный</v>
      </c>
      <c r="D195" s="374">
        <f>'7-11л. МЕНЮ '!C188</f>
        <v>50</v>
      </c>
      <c r="E195" s="302">
        <f>'7-11л. МЕНЮ '!D188</f>
        <v>2.63</v>
      </c>
      <c r="F195" s="482">
        <f>'7-11л. МЕНЮ '!E188</f>
        <v>0.35</v>
      </c>
      <c r="G195" s="482">
        <f>'7-11л. МЕНЮ '!F188</f>
        <v>20.399999999999999</v>
      </c>
      <c r="H195" s="1454">
        <f>'7-11л. МЕНЮ '!G188</f>
        <v>95.284000000000006</v>
      </c>
      <c r="I195" s="491">
        <v>0</v>
      </c>
      <c r="J195" s="491">
        <v>1.7999999999999999E-2</v>
      </c>
      <c r="K195" s="491">
        <v>0</v>
      </c>
      <c r="L195" s="2402">
        <v>0</v>
      </c>
      <c r="M195" s="478">
        <v>78.58</v>
      </c>
      <c r="N195" s="478">
        <v>64.5</v>
      </c>
      <c r="O195" s="478">
        <v>20.5</v>
      </c>
      <c r="P195" s="1550">
        <v>0.05</v>
      </c>
      <c r="Q195" s="647">
        <f>'7-11л. МЕНЮ '!H188</f>
        <v>12</v>
      </c>
      <c r="R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  <c r="AV195" s="141"/>
      <c r="AW195" s="141"/>
      <c r="AX195" s="141"/>
      <c r="AY195" s="141"/>
      <c r="AZ195" s="141"/>
      <c r="BA195" s="141"/>
      <c r="BB195" s="141"/>
      <c r="BC195" s="141"/>
      <c r="BD195" s="141"/>
      <c r="BE195" s="141"/>
      <c r="BF195" s="141"/>
      <c r="BG195" s="141"/>
    </row>
    <row r="196" spans="2:59">
      <c r="B196" s="2486" t="str">
        <f>'7-11л. МЕНЮ '!I189</f>
        <v>Пром.пр.</v>
      </c>
      <c r="C196" s="2484" t="str">
        <f>'7-11л. МЕНЮ '!B189</f>
        <v>Хлеб ржаной</v>
      </c>
      <c r="D196" s="374">
        <f>'7-11л. МЕНЮ '!C189</f>
        <v>30</v>
      </c>
      <c r="E196" s="302">
        <f>'7-11л. МЕНЮ '!D189</f>
        <v>1.6950000000000001</v>
      </c>
      <c r="F196" s="482">
        <f>'7-11л. МЕНЮ '!E189</f>
        <v>0.36</v>
      </c>
      <c r="G196" s="482">
        <f>'7-11л. МЕНЮ '!F189</f>
        <v>12.56</v>
      </c>
      <c r="H196" s="1454">
        <f>'7-11л. МЕНЮ '!G189</f>
        <v>60.26</v>
      </c>
      <c r="I196" s="482">
        <v>0</v>
      </c>
      <c r="J196" s="482">
        <v>0.06</v>
      </c>
      <c r="K196" s="482">
        <v>0</v>
      </c>
      <c r="L196" s="830">
        <v>0</v>
      </c>
      <c r="M196" s="326">
        <v>24.9</v>
      </c>
      <c r="N196" s="326">
        <v>37.905000000000001</v>
      </c>
      <c r="O196" s="482">
        <v>13.26</v>
      </c>
      <c r="P196" s="1549">
        <v>0.03</v>
      </c>
      <c r="Q196" s="647">
        <f>'7-11л. МЕНЮ '!H189</f>
        <v>13</v>
      </c>
      <c r="R196" s="163"/>
      <c r="S196" s="1759"/>
      <c r="T196" s="136"/>
      <c r="U196" s="131"/>
      <c r="V196" s="1767"/>
      <c r="W196" s="1768"/>
      <c r="X196" s="1769"/>
      <c r="Y196" s="290"/>
      <c r="Z196" s="548"/>
      <c r="AA196" s="152"/>
      <c r="AB196" s="152"/>
      <c r="AC196" s="152"/>
      <c r="AD196" s="152"/>
      <c r="AE196" s="240"/>
      <c r="AF196" s="151"/>
      <c r="AG196" s="141"/>
      <c r="AH196" s="238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</row>
    <row r="197" spans="2:59" ht="15" thickBot="1">
      <c r="B197" s="2488" t="str">
        <f>'7-11л. МЕНЮ '!I190</f>
        <v>82 / 21</v>
      </c>
      <c r="C197" s="2485" t="str">
        <f>'7-11л. МЕНЮ '!B190</f>
        <v>Плоды свежие (яблоко)</v>
      </c>
      <c r="D197" s="529">
        <f>'7-11л. МЕНЮ '!C190</f>
        <v>110</v>
      </c>
      <c r="E197" s="489">
        <f>'7-11л. МЕНЮ '!D190</f>
        <v>0.44</v>
      </c>
      <c r="F197" s="491">
        <f>'7-11л. МЕНЮ '!E190</f>
        <v>0.44</v>
      </c>
      <c r="G197" s="491">
        <f>'7-11л. МЕНЮ '!F190</f>
        <v>10.78</v>
      </c>
      <c r="H197" s="1456">
        <f>'7-11л. МЕНЮ '!G190</f>
        <v>48.4</v>
      </c>
      <c r="I197" s="1526">
        <v>7.7</v>
      </c>
      <c r="J197" s="899">
        <v>3.3000000000000002E-2</v>
      </c>
      <c r="K197" s="899">
        <v>2.1999999999999999E-2</v>
      </c>
      <c r="L197" s="1439">
        <v>0</v>
      </c>
      <c r="M197" s="2087">
        <v>17.71</v>
      </c>
      <c r="N197" s="2087">
        <v>14.85</v>
      </c>
      <c r="O197" s="2087">
        <v>9.9</v>
      </c>
      <c r="P197" s="2117">
        <v>2.98</v>
      </c>
      <c r="Q197" s="647">
        <f>'7-11л. МЕНЮ '!H190</f>
        <v>78</v>
      </c>
      <c r="R197" s="139"/>
      <c r="S197" s="141"/>
      <c r="T197" s="136"/>
      <c r="U197" s="141"/>
      <c r="V197" s="1070"/>
      <c r="W197" s="1070"/>
      <c r="X197" s="1070"/>
      <c r="Y197" s="1778"/>
      <c r="Z197" s="157"/>
      <c r="AA197" s="152"/>
      <c r="AB197" s="152"/>
      <c r="AC197" s="152"/>
      <c r="AD197" s="152"/>
      <c r="AE197" s="240"/>
      <c r="AF197" s="151"/>
      <c r="AG197" s="151"/>
      <c r="AH197" s="136"/>
      <c r="AI197" s="251"/>
      <c r="AJ197" s="243"/>
      <c r="AK197" s="243"/>
      <c r="AL197" s="243"/>
      <c r="AM197" s="243"/>
      <c r="AN197" s="243"/>
      <c r="AO197" s="243"/>
      <c r="AP197" s="243"/>
      <c r="AQ197" s="243"/>
      <c r="AR197" s="243"/>
      <c r="AS197" s="243"/>
      <c r="AT197" s="141"/>
      <c r="AU197" s="141"/>
      <c r="AV197" s="141"/>
      <c r="AW197" s="141"/>
      <c r="AX197" s="141"/>
      <c r="AY197" s="141"/>
      <c r="AZ197" s="141"/>
      <c r="BA197" s="141"/>
      <c r="BB197" s="141"/>
      <c r="BC197" s="141"/>
      <c r="BD197" s="141"/>
      <c r="BE197" s="141"/>
      <c r="BF197" s="141"/>
      <c r="BG197" s="141"/>
    </row>
    <row r="198" spans="2:59">
      <c r="B198" s="654" t="s">
        <v>249</v>
      </c>
      <c r="C198" s="2487"/>
      <c r="D198" s="2489">
        <f>'7-11л. МЕНЮ '!C191</f>
        <v>900</v>
      </c>
      <c r="E198" s="2403">
        <f>'7-11л. МЕНЮ '!D191</f>
        <v>22.935000000000002</v>
      </c>
      <c r="F198" s="2404">
        <f>'7-11л. МЕНЮ '!E191</f>
        <v>30.147000000000002</v>
      </c>
      <c r="G198" s="2404">
        <f>'7-11л. МЕНЮ '!F191</f>
        <v>121.614</v>
      </c>
      <c r="H198" s="2392">
        <f>'7-11л. МЕНЮ '!G191</f>
        <v>819.9849999999999</v>
      </c>
      <c r="I198" s="1441">
        <f t="shared" ref="I198:P198" si="61">SUM(I190:I197)</f>
        <v>20.767399999999999</v>
      </c>
      <c r="J198" s="1441">
        <f t="shared" si="61"/>
        <v>0.28651000000000004</v>
      </c>
      <c r="K198" s="1441">
        <f t="shared" si="61"/>
        <v>0.25430000000000003</v>
      </c>
      <c r="L198" s="1441">
        <f t="shared" si="61"/>
        <v>192.51530000000002</v>
      </c>
      <c r="M198" s="1441">
        <f t="shared" si="61"/>
        <v>211.31900000000002</v>
      </c>
      <c r="N198" s="1441">
        <f t="shared" si="61"/>
        <v>354.66870000000006</v>
      </c>
      <c r="O198" s="1441">
        <f t="shared" si="61"/>
        <v>117.04900000000002</v>
      </c>
      <c r="P198" s="1516">
        <f t="shared" si="61"/>
        <v>5.4530999999999992</v>
      </c>
      <c r="Q198" s="1574"/>
      <c r="R198" s="734"/>
      <c r="S198" s="153"/>
      <c r="T198" s="136"/>
      <c r="U198" s="133"/>
      <c r="V198" s="157"/>
      <c r="W198" s="157"/>
      <c r="X198" s="157"/>
      <c r="Y198" s="157"/>
      <c r="Z198" s="157"/>
      <c r="AA198" s="152"/>
      <c r="AB198" s="152"/>
      <c r="AC198" s="307"/>
      <c r="AD198" s="152"/>
      <c r="AE198" s="240"/>
      <c r="AF198" s="141"/>
      <c r="AG198" s="151"/>
      <c r="AH198" s="136"/>
      <c r="AI198" s="135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  <c r="AV198" s="141"/>
      <c r="AW198" s="141"/>
      <c r="AX198" s="141"/>
      <c r="AY198" s="141"/>
      <c r="AZ198" s="141"/>
      <c r="BA198" s="141"/>
      <c r="BB198" s="141"/>
      <c r="BC198" s="141"/>
      <c r="BD198" s="141"/>
      <c r="BE198" s="141"/>
      <c r="BF198" s="141"/>
      <c r="BG198" s="141"/>
    </row>
    <row r="199" spans="2:59">
      <c r="B199" s="1504"/>
      <c r="C199" s="1505" t="s">
        <v>11</v>
      </c>
      <c r="D199" s="1739">
        <v>0.35</v>
      </c>
      <c r="E199" s="2399">
        <f>'7-11л. МЕНЮ '!D192</f>
        <v>26.95</v>
      </c>
      <c r="F199" s="2400">
        <f>'7-11л. МЕНЮ '!E192</f>
        <v>27.65</v>
      </c>
      <c r="G199" s="2400">
        <f>'7-11л. МЕНЮ '!F192</f>
        <v>117.25</v>
      </c>
      <c r="H199" s="2395">
        <f>'7-11л. МЕНЮ '!G192</f>
        <v>822.5</v>
      </c>
      <c r="I199" s="1060">
        <v>21</v>
      </c>
      <c r="J199" s="1060">
        <v>0.42</v>
      </c>
      <c r="K199" s="1061">
        <v>0.49</v>
      </c>
      <c r="L199" s="1461">
        <v>245</v>
      </c>
      <c r="M199" s="1460">
        <v>385</v>
      </c>
      <c r="N199" s="1461">
        <v>385</v>
      </c>
      <c r="O199" s="1461">
        <v>87.5</v>
      </c>
      <c r="P199" s="2866">
        <v>4.2</v>
      </c>
      <c r="Q199" s="1574"/>
      <c r="R199" s="151"/>
      <c r="S199" s="153"/>
      <c r="T199" s="136"/>
      <c r="U199" s="133"/>
      <c r="V199" s="152"/>
      <c r="W199" s="152"/>
      <c r="X199" s="844"/>
      <c r="Y199" s="141"/>
      <c r="Z199" s="141"/>
      <c r="AA199" s="140"/>
      <c r="AB199" s="300"/>
      <c r="AC199" s="140"/>
      <c r="AD199" s="140"/>
      <c r="AE199" s="131"/>
      <c r="AF199" s="141"/>
      <c r="AG199" s="152"/>
      <c r="AH199" s="136"/>
      <c r="AI199" s="135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  <c r="AX199" s="141"/>
      <c r="AY199" s="141"/>
      <c r="AZ199" s="141"/>
      <c r="BA199" s="141"/>
      <c r="BB199" s="141"/>
      <c r="BC199" s="141"/>
      <c r="BD199" s="141"/>
      <c r="BE199" s="141"/>
      <c r="BF199" s="141"/>
      <c r="BG199" s="141"/>
    </row>
    <row r="200" spans="2:59" ht="16.2" thickBot="1">
      <c r="B200" s="322"/>
      <c r="C200" s="1502" t="s">
        <v>600</v>
      </c>
      <c r="D200" s="1540" t="s">
        <v>259</v>
      </c>
      <c r="E200" s="674">
        <f>'7-11л. МЕНЮ '!D193</f>
        <v>-5.2142857142857153</v>
      </c>
      <c r="F200" s="676">
        <f>'7-11л. МЕНЮ '!E193</f>
        <v>3.1607594936708878</v>
      </c>
      <c r="G200" s="676">
        <f>'7-11л. МЕНЮ '!F193</f>
        <v>1.3026865671641801</v>
      </c>
      <c r="H200" s="2125">
        <f>'7-11л. МЕНЮ '!G193</f>
        <v>-0.10702127659575211</v>
      </c>
      <c r="I200" s="1526">
        <f t="shared" ref="I200:P200" si="62">(I198*100/I620)-35</f>
        <v>-0.38766666666666794</v>
      </c>
      <c r="J200" s="1526">
        <f t="shared" si="62"/>
        <v>-11.124166666666664</v>
      </c>
      <c r="K200" s="1526">
        <f t="shared" si="62"/>
        <v>-16.835714285714282</v>
      </c>
      <c r="L200" s="1526">
        <f t="shared" si="62"/>
        <v>-7.4978142857142807</v>
      </c>
      <c r="M200" s="1526">
        <f t="shared" si="62"/>
        <v>-15.789181818181817</v>
      </c>
      <c r="N200" s="1526">
        <f t="shared" si="62"/>
        <v>-2.7573909090909083</v>
      </c>
      <c r="O200" s="1526">
        <f t="shared" si="62"/>
        <v>11.819600000000008</v>
      </c>
      <c r="P200" s="1765">
        <f t="shared" si="62"/>
        <v>10.442499999999995</v>
      </c>
      <c r="Q200" s="1574"/>
      <c r="R200" s="151"/>
      <c r="S200" s="1764"/>
      <c r="T200" s="7"/>
      <c r="U200" s="133"/>
      <c r="V200" s="152"/>
      <c r="W200" s="741"/>
      <c r="X200" s="844"/>
      <c r="Y200" s="141"/>
      <c r="Z200" s="141"/>
      <c r="AA200" s="778"/>
      <c r="AB200" s="542"/>
      <c r="AC200" s="542"/>
      <c r="AD200" s="543"/>
      <c r="AE200" s="543"/>
      <c r="AF200" s="158"/>
      <c r="AG200" s="273"/>
      <c r="AH200" s="273"/>
      <c r="AI200" s="273"/>
      <c r="AJ200" s="252"/>
      <c r="AK200" s="745"/>
      <c r="AL200" s="273"/>
      <c r="AM200" s="252"/>
      <c r="AN200" s="252"/>
      <c r="AO200" s="273"/>
      <c r="AP200" s="746"/>
      <c r="AQ200" s="273"/>
      <c r="AR200" s="273"/>
      <c r="AS200" s="141"/>
      <c r="AT200" s="164"/>
      <c r="AU200" s="141"/>
      <c r="AV200" s="141"/>
      <c r="AW200" s="141"/>
      <c r="AX200" s="141"/>
      <c r="AY200" s="141"/>
      <c r="AZ200" s="141"/>
      <c r="BA200" s="141"/>
      <c r="BB200" s="141"/>
      <c r="BC200" s="141"/>
      <c r="BD200" s="141"/>
      <c r="BE200" s="141"/>
      <c r="BF200" s="141"/>
      <c r="BG200" s="141"/>
    </row>
    <row r="201" spans="2:59">
      <c r="B201" s="1402"/>
      <c r="C201" s="2493" t="s">
        <v>304</v>
      </c>
      <c r="D201" s="2481"/>
      <c r="E201" s="65"/>
      <c r="F201" s="659"/>
      <c r="G201" s="659"/>
      <c r="H201" s="659"/>
      <c r="I201" s="1448"/>
      <c r="J201" s="659"/>
      <c r="K201" s="659"/>
      <c r="L201" s="659"/>
      <c r="M201" s="1459"/>
      <c r="N201" s="1459"/>
      <c r="O201" s="1459"/>
      <c r="P201" s="2553"/>
      <c r="Q201" s="1574"/>
      <c r="R201" s="151"/>
      <c r="S201" s="141"/>
      <c r="T201" s="150"/>
      <c r="U201" s="141"/>
      <c r="V201" s="240"/>
      <c r="W201" s="240"/>
      <c r="X201" s="844"/>
      <c r="Y201" s="141"/>
      <c r="Z201" s="141"/>
      <c r="AA201" s="540"/>
      <c r="AB201" s="540"/>
      <c r="AC201" s="545"/>
      <c r="AD201" s="545"/>
      <c r="AE201" s="546"/>
      <c r="AF201" s="154"/>
      <c r="AG201" s="273"/>
      <c r="AH201" s="273"/>
      <c r="AI201" s="273"/>
      <c r="AJ201" s="273"/>
      <c r="AK201" s="273"/>
      <c r="AL201" s="273"/>
      <c r="AM201" s="273"/>
      <c r="AN201" s="273"/>
      <c r="AO201" s="273"/>
      <c r="AP201" s="273"/>
      <c r="AQ201" s="273"/>
      <c r="AR201" s="273"/>
      <c r="AS201" s="141"/>
      <c r="AT201" s="141"/>
      <c r="AU201" s="141"/>
      <c r="AV201" s="141"/>
      <c r="AW201" s="141"/>
      <c r="AX201" s="141"/>
      <c r="AY201" s="141"/>
      <c r="AZ201" s="141"/>
      <c r="BA201" s="141"/>
      <c r="BB201" s="141"/>
      <c r="BC201" s="141"/>
      <c r="BD201" s="141"/>
      <c r="BE201" s="141"/>
      <c r="BF201" s="141"/>
      <c r="BG201" s="141"/>
    </row>
    <row r="202" spans="2:59" ht="15.6">
      <c r="B202" s="2491" t="str">
        <f>'7-11л. МЕНЮ '!I195</f>
        <v>ТТК/54-34гн/22</v>
      </c>
      <c r="C202" s="2494" t="str">
        <f>'7-11л. МЕНЮ '!B195</f>
        <v>Чай фруктовый</v>
      </c>
      <c r="D202" s="1790">
        <f>'7-11л. МЕНЮ '!C195</f>
        <v>200</v>
      </c>
      <c r="E202" s="2088">
        <f>'7-11л. МЕНЮ '!D195</f>
        <v>0.248</v>
      </c>
      <c r="F202" s="490">
        <f>'7-11л. МЕНЮ '!E195</f>
        <v>4.8000000000000001E-2</v>
      </c>
      <c r="G202" s="490">
        <f>'7-11л. МЕНЮ '!F195</f>
        <v>7.6760000000000002</v>
      </c>
      <c r="H202" s="1456">
        <f>'7-11л. МЕНЮ '!G195</f>
        <v>32.130000000000003</v>
      </c>
      <c r="I202" s="490">
        <v>0.5</v>
      </c>
      <c r="J202" s="490">
        <v>0</v>
      </c>
      <c r="K202" s="490">
        <v>0.01</v>
      </c>
      <c r="L202" s="1512">
        <v>0.6996</v>
      </c>
      <c r="M202" s="1534">
        <v>6.2</v>
      </c>
      <c r="N202" s="1534">
        <v>8.4</v>
      </c>
      <c r="O202" s="1534">
        <v>4.7</v>
      </c>
      <c r="P202" s="1534">
        <v>0.9</v>
      </c>
      <c r="Q202" s="647">
        <f>'7-11л. МЕНЮ '!H195</f>
        <v>70</v>
      </c>
      <c r="R202" s="141"/>
      <c r="AE202" s="141"/>
      <c r="AF202" s="152"/>
      <c r="AG202" s="141"/>
      <c r="AH202" s="141"/>
      <c r="AI202" s="141"/>
      <c r="AJ202" s="252"/>
      <c r="AK202" s="252"/>
      <c r="AL202" s="141"/>
      <c r="AM202" s="252"/>
      <c r="AN202" s="252"/>
      <c r="AO202" s="141"/>
      <c r="AP202" s="136"/>
      <c r="AQ202" s="141"/>
      <c r="AR202" s="141"/>
      <c r="AS202" s="141"/>
      <c r="AT202" s="141"/>
      <c r="AU202" s="141"/>
      <c r="AV202" s="141"/>
      <c r="AW202" s="141"/>
      <c r="AX202" s="141"/>
      <c r="AY202" s="141"/>
      <c r="AZ202" s="141"/>
      <c r="BA202" s="141"/>
      <c r="BB202" s="141"/>
      <c r="BC202" s="141"/>
      <c r="BD202" s="141"/>
      <c r="BE202" s="141"/>
      <c r="BF202" s="141"/>
      <c r="BG202" s="141"/>
    </row>
    <row r="203" spans="2:59" ht="15.75" customHeight="1">
      <c r="B203" s="2491" t="str">
        <f>'7-11л. МЕНЮ '!I196</f>
        <v>234/17</v>
      </c>
      <c r="C203" s="2494" t="str">
        <f>'7-11л. МЕНЮ '!B196</f>
        <v>Котлета рыбная (минтай)</v>
      </c>
      <c r="D203" s="1790">
        <f>'7-11л. МЕНЮ '!C196</f>
        <v>90</v>
      </c>
      <c r="E203" s="2088">
        <f>'7-11л. МЕНЮ '!D196</f>
        <v>10.25</v>
      </c>
      <c r="F203" s="490">
        <f>'7-11л. МЕНЮ '!E196</f>
        <v>4.6858000000000004</v>
      </c>
      <c r="G203" s="490">
        <f>'7-11л. МЕНЮ '!F196</f>
        <v>18.920100000000001</v>
      </c>
      <c r="H203" s="1456">
        <f>'7-11л. МЕНЮ '!G196</f>
        <v>151.18899999999999</v>
      </c>
      <c r="I203" s="1534">
        <v>0.249</v>
      </c>
      <c r="J203" s="2103">
        <v>6.8000000000000005E-2</v>
      </c>
      <c r="K203" s="2104">
        <v>9.7000000000000003E-2</v>
      </c>
      <c r="L203" s="1534">
        <v>8.3789999999999996</v>
      </c>
      <c r="M203" s="2104">
        <v>50.561999999999998</v>
      </c>
      <c r="N203" s="1534">
        <v>88.286000000000001</v>
      </c>
      <c r="O203" s="2104">
        <v>9.8460000000000001</v>
      </c>
      <c r="P203" s="2098">
        <v>0.89700000000000002</v>
      </c>
      <c r="Q203" s="647">
        <f>'7-11л. МЕНЮ '!H196</f>
        <v>58</v>
      </c>
      <c r="R203" s="153"/>
      <c r="S203" s="141"/>
      <c r="T203" s="150"/>
      <c r="U203" s="141"/>
      <c r="V203" s="1767"/>
      <c r="W203" s="1768"/>
      <c r="X203" s="1769"/>
      <c r="Y203" s="290"/>
      <c r="Z203" s="548"/>
      <c r="AA203" s="240"/>
      <c r="AB203" s="54"/>
      <c r="AC203" s="211"/>
      <c r="AD203" s="211"/>
      <c r="AE203" s="211"/>
      <c r="AF203" s="211"/>
      <c r="AG203" s="211"/>
      <c r="AH203" s="751"/>
      <c r="AI203" s="752"/>
      <c r="AJ203" s="753"/>
      <c r="AK203" s="754"/>
      <c r="AL203" s="754"/>
      <c r="AM203" s="754"/>
      <c r="AN203" s="754"/>
      <c r="AO203" s="754"/>
      <c r="AP203" s="754"/>
      <c r="AQ203" s="750"/>
      <c r="AR203" s="750"/>
      <c r="AS203" s="755"/>
      <c r="AT203" s="141"/>
      <c r="AU203" s="141"/>
      <c r="AV203" s="141"/>
      <c r="AW203" s="141"/>
      <c r="AX203" s="141"/>
      <c r="AY203" s="141"/>
      <c r="AZ203" s="141"/>
      <c r="BA203" s="141"/>
      <c r="BB203" s="141"/>
      <c r="BC203" s="141"/>
      <c r="BD203" s="141"/>
      <c r="BE203" s="141"/>
      <c r="BF203" s="141"/>
      <c r="BG203" s="141"/>
    </row>
    <row r="204" spans="2:59" ht="13.5" customHeight="1">
      <c r="B204" s="2491" t="str">
        <f>'7-11л. МЕНЮ '!I197</f>
        <v>Пром.пр.</v>
      </c>
      <c r="C204" s="2494" t="str">
        <f>'7-11л. МЕНЮ '!B197</f>
        <v>Хлеб пшеничный</v>
      </c>
      <c r="D204" s="1790">
        <f>'7-11л. МЕНЮ '!C197</f>
        <v>20</v>
      </c>
      <c r="E204" s="2088">
        <f>'7-11л. МЕНЮ '!D197</f>
        <v>1.054</v>
      </c>
      <c r="F204" s="490">
        <f>'7-11л. МЕНЮ '!E197</f>
        <v>0.14000000000000001</v>
      </c>
      <c r="G204" s="490">
        <f>'7-11л. МЕНЮ '!F197</f>
        <v>8.16</v>
      </c>
      <c r="H204" s="1456">
        <f>'7-11л. МЕНЮ '!G197</f>
        <v>38.11</v>
      </c>
      <c r="I204" s="482">
        <v>0</v>
      </c>
      <c r="J204" s="482">
        <v>7.0000000000000001E-3</v>
      </c>
      <c r="K204" s="482">
        <v>0</v>
      </c>
      <c r="L204" s="1439">
        <v>0</v>
      </c>
      <c r="M204" s="326">
        <v>31.4</v>
      </c>
      <c r="N204" s="326">
        <v>25.8</v>
      </c>
      <c r="O204" s="482">
        <v>8.1999999999999993</v>
      </c>
      <c r="P204" s="1549">
        <v>0.02</v>
      </c>
      <c r="Q204" s="647">
        <f>'7-11л. МЕНЮ '!H197</f>
        <v>12</v>
      </c>
      <c r="R204" s="153"/>
      <c r="S204" s="141"/>
      <c r="T204" s="150"/>
      <c r="U204" s="141"/>
      <c r="V204" s="1070"/>
      <c r="W204" s="1070"/>
      <c r="X204" s="1070"/>
      <c r="Y204" s="1773"/>
      <c r="Z204" s="157"/>
      <c r="AA204" s="157"/>
      <c r="AB204" s="157"/>
      <c r="AC204" s="157"/>
      <c r="AD204" s="157"/>
      <c r="AE204" s="141"/>
      <c r="AF204" s="151"/>
      <c r="AG204" s="284"/>
      <c r="AH204" s="284"/>
      <c r="AI204" s="284"/>
      <c r="AJ204" s="756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141"/>
      <c r="AU204" s="141"/>
      <c r="AV204" s="141"/>
      <c r="AW204" s="141"/>
      <c r="AX204" s="141"/>
      <c r="AY204" s="141"/>
      <c r="AZ204" s="141"/>
      <c r="BA204" s="141"/>
      <c r="BB204" s="141"/>
      <c r="BC204" s="141"/>
      <c r="BD204" s="141"/>
      <c r="BE204" s="141"/>
      <c r="BF204" s="141"/>
      <c r="BG204" s="141"/>
    </row>
    <row r="205" spans="2:59" ht="16.5" customHeight="1" thickBot="1">
      <c r="B205" s="2492" t="str">
        <f>'7-11л. МЕНЮ '!I198</f>
        <v>Пром.пр.</v>
      </c>
      <c r="C205" s="2495" t="str">
        <f>'7-11л. МЕНЮ '!B198</f>
        <v xml:space="preserve">Печенье </v>
      </c>
      <c r="D205" s="2149">
        <f>'7-11л. МЕНЮ '!C198</f>
        <v>15</v>
      </c>
      <c r="E205" s="2088">
        <f>'7-11л. МЕНЮ '!D198</f>
        <v>0.75</v>
      </c>
      <c r="F205" s="490">
        <f>'7-11л. МЕНЮ '!E198</f>
        <v>0.61599999999999999</v>
      </c>
      <c r="G205" s="490">
        <f>'7-11л. МЕНЮ '!F198</f>
        <v>1.0124</v>
      </c>
      <c r="H205" s="1456">
        <f>'7-11л. МЕНЮ '!G198</f>
        <v>12.39</v>
      </c>
      <c r="I205" s="2496">
        <v>0</v>
      </c>
      <c r="J205" s="2496">
        <v>0</v>
      </c>
      <c r="K205" s="2496">
        <v>0</v>
      </c>
      <c r="L205" s="2497">
        <v>0</v>
      </c>
      <c r="M205" s="802">
        <v>0</v>
      </c>
      <c r="N205" s="802">
        <v>0</v>
      </c>
      <c r="O205" s="2496">
        <v>0</v>
      </c>
      <c r="P205" s="1743">
        <v>0</v>
      </c>
      <c r="Q205" s="1761">
        <f>'7-11л. МЕНЮ '!H198</f>
        <v>14</v>
      </c>
      <c r="R205" s="155"/>
      <c r="S205" s="141"/>
      <c r="T205" s="150"/>
      <c r="U205" s="141"/>
      <c r="V205" s="240"/>
      <c r="W205" s="844"/>
      <c r="X205" s="213"/>
      <c r="Y205" s="150"/>
      <c r="Z205" s="157"/>
      <c r="AA205" s="736"/>
      <c r="AB205" s="725"/>
      <c r="AC205" s="725"/>
      <c r="AD205" s="725"/>
      <c r="AE205" s="725"/>
      <c r="AF205" s="151"/>
      <c r="AG205" s="240"/>
      <c r="AH205" s="538"/>
      <c r="AI205" s="240"/>
      <c r="AJ205" s="241"/>
      <c r="AK205" s="240"/>
      <c r="AL205" s="240"/>
      <c r="AM205" s="205"/>
      <c r="AN205" s="538"/>
      <c r="AO205" s="240"/>
      <c r="AP205" s="205"/>
      <c r="AQ205" s="240"/>
      <c r="AR205" s="762"/>
      <c r="AS205" s="240"/>
      <c r="AT205" s="141"/>
      <c r="AU205" s="141"/>
      <c r="AV205" s="141"/>
      <c r="AW205" s="141"/>
      <c r="AX205" s="141"/>
      <c r="AY205" s="141"/>
      <c r="AZ205" s="141"/>
      <c r="BA205" s="141"/>
      <c r="BB205" s="141"/>
      <c r="BC205" s="141"/>
      <c r="BD205" s="141"/>
      <c r="BE205" s="141"/>
      <c r="BF205" s="141"/>
      <c r="BG205" s="141"/>
    </row>
    <row r="206" spans="2:59">
      <c r="B206" s="654" t="s">
        <v>332</v>
      </c>
      <c r="C206" s="849"/>
      <c r="D206" s="2490">
        <f>'7-11л. МЕНЮ '!C199</f>
        <v>325</v>
      </c>
      <c r="E206" s="2498">
        <f>'7-11л. МЕНЮ '!D199</f>
        <v>12.302</v>
      </c>
      <c r="F206" s="1805">
        <f>'7-11л. МЕНЮ '!E199</f>
        <v>5.4897999999999998</v>
      </c>
      <c r="G206" s="1805">
        <f>'7-11л. МЕНЮ '!F199</f>
        <v>35.768500000000003</v>
      </c>
      <c r="H206" s="2499">
        <f>'7-11л. МЕНЮ '!G199</f>
        <v>233.81899999999996</v>
      </c>
      <c r="I206" s="1441">
        <f t="shared" ref="I206:P206" si="63">SUM(I202:I205)</f>
        <v>0.749</v>
      </c>
      <c r="J206" s="1441">
        <f t="shared" si="63"/>
        <v>7.5000000000000011E-2</v>
      </c>
      <c r="K206" s="1441">
        <f t="shared" si="63"/>
        <v>0.107</v>
      </c>
      <c r="L206" s="1441">
        <f t="shared" si="63"/>
        <v>9.0785999999999998</v>
      </c>
      <c r="M206" s="1441">
        <f t="shared" si="63"/>
        <v>88.162000000000006</v>
      </c>
      <c r="N206" s="1441">
        <f t="shared" si="63"/>
        <v>122.486</v>
      </c>
      <c r="O206" s="1441">
        <f t="shared" si="63"/>
        <v>22.745999999999999</v>
      </c>
      <c r="P206" s="1524">
        <f t="shared" si="63"/>
        <v>1.8170000000000002</v>
      </c>
      <c r="Q206" s="448"/>
      <c r="R206" s="141"/>
      <c r="S206" s="141"/>
      <c r="T206" s="150"/>
      <c r="U206" s="141"/>
      <c r="V206" s="141"/>
      <c r="W206" s="141"/>
      <c r="X206" s="141"/>
      <c r="Y206" s="157"/>
      <c r="Z206" s="157"/>
      <c r="AA206" s="737"/>
      <c r="AB206" s="737"/>
      <c r="AC206" s="737"/>
      <c r="AD206" s="737"/>
      <c r="AE206" s="737"/>
      <c r="AF206" s="151"/>
      <c r="AG206" s="767"/>
      <c r="AH206" s="767"/>
      <c r="AI206" s="767"/>
      <c r="AJ206" s="777"/>
      <c r="AK206" s="767"/>
      <c r="AL206" s="767"/>
      <c r="AM206" s="767"/>
      <c r="AN206" s="767"/>
      <c r="AO206" s="768"/>
      <c r="AP206" s="768"/>
      <c r="AQ206" s="767"/>
      <c r="AR206" s="767"/>
      <c r="AS206" s="767"/>
      <c r="AT206" s="141"/>
      <c r="AU206" s="141"/>
      <c r="AV206" s="141"/>
      <c r="AW206" s="141"/>
      <c r="AX206" s="141"/>
      <c r="AY206" s="141"/>
      <c r="AZ206" s="141"/>
      <c r="BA206" s="141"/>
      <c r="BB206" s="141"/>
      <c r="BC206" s="141"/>
      <c r="BD206" s="141"/>
      <c r="BE206" s="141"/>
      <c r="BF206" s="141"/>
      <c r="BG206" s="141"/>
    </row>
    <row r="207" spans="2:59">
      <c r="B207" s="605"/>
      <c r="C207" s="1396" t="s">
        <v>11</v>
      </c>
      <c r="D207" s="1739">
        <v>0.1</v>
      </c>
      <c r="E207" s="2500">
        <f>'7-11л. МЕНЮ '!D200</f>
        <v>7.7</v>
      </c>
      <c r="F207" s="2501">
        <f>'7-11л. МЕНЮ '!E200</f>
        <v>7.9</v>
      </c>
      <c r="G207" s="2501">
        <f>'7-11л. МЕНЮ '!F200</f>
        <v>33.5</v>
      </c>
      <c r="H207" s="2502">
        <f>'7-11л. МЕНЮ '!G200</f>
        <v>235</v>
      </c>
      <c r="I207" s="1060">
        <v>6</v>
      </c>
      <c r="J207" s="1060">
        <v>0.12</v>
      </c>
      <c r="K207" s="1061">
        <v>0.14000000000000001</v>
      </c>
      <c r="L207" s="1461">
        <v>70</v>
      </c>
      <c r="M207" s="1460">
        <v>110</v>
      </c>
      <c r="N207" s="1461">
        <v>110</v>
      </c>
      <c r="O207" s="1461">
        <v>25</v>
      </c>
      <c r="P207" s="2390">
        <v>1.2</v>
      </c>
      <c r="Q207" s="448"/>
      <c r="R207" s="141"/>
      <c r="S207" s="163"/>
      <c r="T207" s="238"/>
      <c r="U207" s="213"/>
      <c r="V207" s="157"/>
      <c r="W207" s="157"/>
      <c r="X207" s="157"/>
      <c r="Y207" s="157"/>
      <c r="Z207" s="157"/>
      <c r="AA207" s="157"/>
      <c r="AB207" s="157"/>
      <c r="AC207" s="157"/>
      <c r="AD207" s="157"/>
      <c r="AE207" s="141"/>
      <c r="AF207" s="155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  <c r="AV207" s="141"/>
      <c r="AW207" s="141"/>
      <c r="AX207" s="141"/>
      <c r="AY207" s="141"/>
      <c r="AZ207" s="141"/>
      <c r="BA207" s="141"/>
      <c r="BB207" s="141"/>
      <c r="BC207" s="141"/>
      <c r="BD207" s="141"/>
      <c r="BE207" s="141"/>
      <c r="BF207" s="141"/>
      <c r="BG207" s="141"/>
    </row>
    <row r="208" spans="2:59" ht="15" thickBot="1">
      <c r="B208" s="322"/>
      <c r="C208" s="1502" t="s">
        <v>600</v>
      </c>
      <c r="D208" s="1540" t="s">
        <v>259</v>
      </c>
      <c r="E208" s="2391">
        <f>'7-11л. МЕНЮ '!D201</f>
        <v>5.9766233766233778</v>
      </c>
      <c r="F208" s="675">
        <f>'7-11л. МЕНЮ '!E201</f>
        <v>-3.050886075949367</v>
      </c>
      <c r="G208" s="675">
        <f>'7-11л. МЕНЮ '!F201</f>
        <v>0.67716417910447824</v>
      </c>
      <c r="H208" s="2125">
        <f>'7-11л. МЕНЮ '!G201</f>
        <v>-5.0255319148938327E-2</v>
      </c>
      <c r="I208" s="1500">
        <f t="shared" ref="I208:P208" si="64">(I206*100/I620)-10</f>
        <v>-8.7516666666666669</v>
      </c>
      <c r="J208" s="1500">
        <f t="shared" si="64"/>
        <v>-3.7499999999999991</v>
      </c>
      <c r="K208" s="1500">
        <f t="shared" si="64"/>
        <v>-2.3571428571428568</v>
      </c>
      <c r="L208" s="1500">
        <f t="shared" si="64"/>
        <v>-8.7030571428571424</v>
      </c>
      <c r="M208" s="1500">
        <f t="shared" si="64"/>
        <v>-1.9852727272727257</v>
      </c>
      <c r="N208" s="1500">
        <f t="shared" si="64"/>
        <v>1.1350909090909092</v>
      </c>
      <c r="O208" s="1500">
        <f t="shared" si="64"/>
        <v>-0.90160000000000018</v>
      </c>
      <c r="P208" s="1501">
        <f t="shared" si="64"/>
        <v>5.1416666666666675</v>
      </c>
      <c r="Q208" s="448"/>
      <c r="R208" s="141"/>
      <c r="S208" s="151"/>
      <c r="T208" s="136"/>
      <c r="U208" s="133"/>
      <c r="V208" s="157"/>
      <c r="W208" s="157"/>
      <c r="X208" s="157"/>
      <c r="Y208" s="157"/>
      <c r="Z208" s="157"/>
      <c r="AA208" s="240"/>
      <c r="AB208" s="240"/>
      <c r="AC208" s="240"/>
      <c r="AD208" s="240"/>
      <c r="AE208" s="162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746"/>
      <c r="AQ208" s="141"/>
      <c r="AR208" s="746"/>
      <c r="AS208" s="141"/>
      <c r="AT208" s="141"/>
      <c r="AU208" s="141"/>
      <c r="AV208" s="141"/>
      <c r="AW208" s="141"/>
      <c r="AX208" s="141"/>
      <c r="AY208" s="141"/>
      <c r="AZ208" s="141"/>
      <c r="BA208" s="141"/>
      <c r="BB208" s="141"/>
      <c r="BC208" s="141"/>
      <c r="BD208" s="141"/>
      <c r="BE208" s="141"/>
      <c r="BF208" s="141"/>
      <c r="BG208" s="141"/>
    </row>
    <row r="209" spans="2:59" ht="17.25" customHeight="1" thickBot="1">
      <c r="B209" s="11"/>
      <c r="C209" s="11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448"/>
      <c r="R209" s="141"/>
      <c r="S209" s="1759"/>
      <c r="T209" s="49"/>
      <c r="U209" s="11"/>
      <c r="V209" s="157"/>
      <c r="W209" s="157"/>
      <c r="X209" s="157"/>
      <c r="Y209" s="157"/>
      <c r="Z209" s="157"/>
      <c r="AA209" s="240"/>
      <c r="AB209" s="240"/>
      <c r="AC209" s="240"/>
      <c r="AD209" s="240"/>
      <c r="AE209" s="556"/>
      <c r="AF209" s="141"/>
      <c r="AG209" s="141"/>
      <c r="AH209" s="141"/>
      <c r="AI209" s="141"/>
      <c r="AJ209" s="779"/>
      <c r="AK209" s="141"/>
      <c r="AL209" s="141"/>
      <c r="AM209" s="141"/>
      <c r="AN209" s="141"/>
      <c r="AO209" s="141"/>
      <c r="AP209" s="141"/>
      <c r="AQ209" s="141"/>
      <c r="AR209" s="746"/>
      <c r="AS209" s="141"/>
      <c r="AT209" s="141"/>
      <c r="AU209" s="141"/>
      <c r="AV209" s="141"/>
      <c r="AW209" s="141"/>
      <c r="AX209" s="141"/>
      <c r="AY209" s="141"/>
      <c r="AZ209" s="141"/>
      <c r="BA209" s="141"/>
      <c r="BB209" s="141"/>
      <c r="BC209" s="141"/>
      <c r="BD209" s="141"/>
      <c r="BE209" s="141"/>
      <c r="BF209" s="141"/>
      <c r="BG209" s="141"/>
    </row>
    <row r="210" spans="2:59">
      <c r="B210" s="1063"/>
      <c r="C210" s="43" t="s">
        <v>451</v>
      </c>
      <c r="D210" s="44"/>
      <c r="E210" s="200">
        <f>'7-11л. МЕНЮ '!D204</f>
        <v>41.448999999999998</v>
      </c>
      <c r="F210" s="328">
        <f>'7-11л. МЕНЮ '!E204</f>
        <v>44.832000000000008</v>
      </c>
      <c r="G210" s="1443">
        <f>'7-11л. МЕНЮ '!F204</f>
        <v>220.51500000000001</v>
      </c>
      <c r="H210" s="2480">
        <f>'7-11л. МЕНЮ '!G204</f>
        <v>1406.25</v>
      </c>
      <c r="I210" s="328">
        <f t="shared" ref="I210:P210" si="65">I186+I198</f>
        <v>36.86844</v>
      </c>
      <c r="J210" s="328">
        <f t="shared" si="65"/>
        <v>0.53250000000000008</v>
      </c>
      <c r="K210" s="328">
        <f t="shared" si="65"/>
        <v>0.47030000000000005</v>
      </c>
      <c r="L210" s="328">
        <f t="shared" si="65"/>
        <v>301.15530000000001</v>
      </c>
      <c r="M210" s="328">
        <f t="shared" si="65"/>
        <v>389.61225000000002</v>
      </c>
      <c r="N210" s="328">
        <f t="shared" si="65"/>
        <v>713.67440000000011</v>
      </c>
      <c r="O210" s="328">
        <f t="shared" si="65"/>
        <v>182.82313000000002</v>
      </c>
      <c r="P210" s="1064">
        <f t="shared" si="65"/>
        <v>9.3560999999999979</v>
      </c>
      <c r="Q210" s="448"/>
      <c r="R210" s="163"/>
      <c r="S210" s="41"/>
      <c r="T210" s="136"/>
      <c r="U210" s="15"/>
      <c r="V210" s="248"/>
      <c r="W210" s="852"/>
      <c r="X210" s="852"/>
      <c r="Y210" s="853"/>
      <c r="Z210" s="157"/>
      <c r="AA210" s="152"/>
      <c r="AB210" s="152"/>
      <c r="AC210" s="152"/>
      <c r="AD210" s="152"/>
      <c r="AE210" s="240"/>
      <c r="AF210" s="152"/>
      <c r="AG210" s="151"/>
      <c r="AH210" s="136"/>
      <c r="AI210" s="135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  <c r="AV210" s="141"/>
      <c r="AW210" s="141"/>
      <c r="AX210" s="141"/>
      <c r="AY210" s="141"/>
      <c r="AZ210" s="141"/>
      <c r="BA210" s="141"/>
      <c r="BB210" s="141"/>
      <c r="BC210" s="141"/>
      <c r="BD210" s="141"/>
      <c r="BE210" s="141"/>
      <c r="BF210" s="141"/>
      <c r="BG210" s="141"/>
    </row>
    <row r="211" spans="2:59" ht="17.25" customHeight="1">
      <c r="B211" s="605"/>
      <c r="C211" s="1396" t="s">
        <v>11</v>
      </c>
      <c r="D211" s="2512">
        <v>0.6</v>
      </c>
      <c r="E211" s="2508">
        <f>'7-11л. МЕНЮ '!D205</f>
        <v>46.2</v>
      </c>
      <c r="F211" s="2509">
        <f>'7-11л. МЕНЮ '!E205</f>
        <v>47.4</v>
      </c>
      <c r="G211" s="2510">
        <f>'7-11л. МЕНЮ '!F205</f>
        <v>201</v>
      </c>
      <c r="H211" s="2511">
        <f>'7-11л. МЕНЮ '!G205</f>
        <v>1410</v>
      </c>
      <c r="I211" s="1523">
        <v>36</v>
      </c>
      <c r="J211" s="1060">
        <v>0.72</v>
      </c>
      <c r="K211" s="1061">
        <v>0.84</v>
      </c>
      <c r="L211" s="1461">
        <v>420</v>
      </c>
      <c r="M211" s="1460">
        <v>660</v>
      </c>
      <c r="N211" s="1461">
        <v>660</v>
      </c>
      <c r="O211" s="1461">
        <v>150</v>
      </c>
      <c r="P211" s="2390">
        <v>7.2</v>
      </c>
      <c r="Q211" s="448"/>
      <c r="R211" s="151"/>
      <c r="S211" s="54"/>
      <c r="T211" s="725"/>
      <c r="U211" s="1827"/>
      <c r="V211" s="854"/>
      <c r="W211" s="242"/>
      <c r="X211" s="855"/>
      <c r="Y211" s="433"/>
      <c r="Z211" s="157"/>
      <c r="AA211" s="152"/>
      <c r="AB211" s="152"/>
      <c r="AC211" s="152"/>
      <c r="AD211" s="152"/>
      <c r="AE211" s="240"/>
      <c r="AF211" s="151"/>
      <c r="AG211" s="212"/>
      <c r="AH211" s="165"/>
      <c r="AI211" s="250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  <c r="AX211" s="141"/>
      <c r="AY211" s="141"/>
      <c r="AZ211" s="141"/>
      <c r="BA211" s="141"/>
      <c r="BB211" s="141"/>
      <c r="BC211" s="141"/>
      <c r="BD211" s="141"/>
      <c r="BE211" s="141"/>
      <c r="BF211" s="141"/>
      <c r="BG211" s="141"/>
    </row>
    <row r="212" spans="2:59" ht="15" thickBot="1">
      <c r="B212" s="322"/>
      <c r="C212" s="1502" t="s">
        <v>600</v>
      </c>
      <c r="D212" s="2448" t="s">
        <v>259</v>
      </c>
      <c r="E212" s="2505">
        <f>'7-11л. МЕНЮ '!D206</f>
        <v>-6.1701298701298768</v>
      </c>
      <c r="F212" s="2506">
        <f>'7-11л. МЕНЮ '!E206</f>
        <v>-3.250632911392394</v>
      </c>
      <c r="G212" s="2507">
        <f>'7-11л. МЕНЮ '!F206</f>
        <v>5.825373134328359</v>
      </c>
      <c r="H212" s="2507">
        <f>'7-11л. МЕНЮ '!G206</f>
        <v>-0.15957446808510412</v>
      </c>
      <c r="I212" s="1500">
        <f t="shared" ref="I212:P212" si="66">(I210*100/I620)-60</f>
        <v>1.4474000000000018</v>
      </c>
      <c r="J212" s="1500">
        <f t="shared" si="66"/>
        <v>-15.624999999999993</v>
      </c>
      <c r="K212" s="1500">
        <f t="shared" si="66"/>
        <v>-26.407142857142851</v>
      </c>
      <c r="L212" s="1500">
        <f t="shared" si="66"/>
        <v>-16.977814285714281</v>
      </c>
      <c r="M212" s="1500">
        <f t="shared" si="66"/>
        <v>-24.580704545454545</v>
      </c>
      <c r="N212" s="1500">
        <f t="shared" si="66"/>
        <v>4.8794909090909186</v>
      </c>
      <c r="O212" s="1500">
        <f t="shared" si="66"/>
        <v>13.129252000000008</v>
      </c>
      <c r="P212" s="1501">
        <f t="shared" si="66"/>
        <v>17.967499999999987</v>
      </c>
      <c r="Q212" s="448"/>
      <c r="R212" s="11"/>
      <c r="S212" s="54"/>
      <c r="T212" s="136"/>
      <c r="U212" s="15"/>
      <c r="V212" s="856"/>
      <c r="W212" s="283"/>
      <c r="X212" s="433"/>
      <c r="Y212" s="433"/>
      <c r="Z212" s="157"/>
      <c r="AA212" s="152"/>
      <c r="AB212" s="152"/>
      <c r="AC212" s="152"/>
      <c r="AD212" s="152"/>
      <c r="AE212" s="240"/>
      <c r="AF212" s="151"/>
      <c r="AG212" s="141"/>
      <c r="AH212" s="238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  <c r="AV212" s="141"/>
      <c r="AW212" s="141"/>
      <c r="AX212" s="141"/>
      <c r="AY212" s="141"/>
      <c r="AZ212" s="141"/>
      <c r="BA212" s="141"/>
      <c r="BB212" s="141"/>
      <c r="BC212" s="141"/>
      <c r="BD212" s="141"/>
      <c r="BE212" s="141"/>
      <c r="BF212" s="141"/>
      <c r="BG212" s="141"/>
    </row>
    <row r="213" spans="2:59" ht="15" thickBot="1">
      <c r="E213" s="847"/>
      <c r="F213" s="847"/>
      <c r="G213" s="2465"/>
      <c r="H213" s="2465"/>
      <c r="Q213" s="448"/>
      <c r="R213" s="11"/>
      <c r="S213" s="141"/>
      <c r="T213" s="150"/>
      <c r="U213" s="141"/>
      <c r="V213" s="152"/>
      <c r="W213" s="241"/>
      <c r="X213" s="785"/>
      <c r="Y213" s="857"/>
      <c r="Z213" s="157"/>
      <c r="AA213" s="152"/>
      <c r="AB213" s="152"/>
      <c r="AC213" s="307"/>
      <c r="AD213" s="152"/>
      <c r="AE213" s="240"/>
      <c r="AF213" s="151"/>
      <c r="AG213" s="155"/>
      <c r="AH213" s="136"/>
      <c r="AI213" s="133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  <c r="BA213" s="141"/>
      <c r="BB213" s="141"/>
      <c r="BC213" s="141"/>
      <c r="BD213" s="141"/>
      <c r="BE213" s="141"/>
      <c r="BF213" s="141"/>
      <c r="BG213" s="141"/>
    </row>
    <row r="214" spans="2:59" ht="15.75" customHeight="1">
      <c r="B214" s="1063"/>
      <c r="C214" s="43" t="s">
        <v>450</v>
      </c>
      <c r="D214" s="44"/>
      <c r="E214" s="200">
        <f>'7-11л. МЕНЮ '!D208</f>
        <v>35.237000000000002</v>
      </c>
      <c r="F214" s="328">
        <f>'7-11л. МЕНЮ '!E208</f>
        <v>35.636800000000001</v>
      </c>
      <c r="G214" s="1443">
        <f>'7-11л. МЕНЮ '!F208</f>
        <v>157.38249999999999</v>
      </c>
      <c r="H214" s="2480">
        <f>'7-11л. МЕНЮ '!G208</f>
        <v>1053.8039999999999</v>
      </c>
      <c r="I214" s="328">
        <f t="shared" ref="I214:P214" si="67">I198+I206</f>
        <v>21.516399999999997</v>
      </c>
      <c r="J214" s="328">
        <f t="shared" si="67"/>
        <v>0.36151000000000005</v>
      </c>
      <c r="K214" s="328">
        <f t="shared" si="67"/>
        <v>0.36130000000000001</v>
      </c>
      <c r="L214" s="328">
        <f t="shared" si="67"/>
        <v>201.59390000000002</v>
      </c>
      <c r="M214" s="328">
        <f t="shared" si="67"/>
        <v>299.48099999999999</v>
      </c>
      <c r="N214" s="328">
        <f t="shared" si="67"/>
        <v>477.15470000000005</v>
      </c>
      <c r="O214" s="328">
        <f t="shared" si="67"/>
        <v>139.79500000000002</v>
      </c>
      <c r="P214" s="1064">
        <f t="shared" si="67"/>
        <v>7.2700999999999993</v>
      </c>
      <c r="Q214" s="448"/>
      <c r="R214" s="54"/>
      <c r="S214" s="136"/>
      <c r="T214" s="133"/>
      <c r="U214" s="152"/>
      <c r="V214" s="152"/>
      <c r="W214" s="241"/>
      <c r="X214" s="785"/>
      <c r="Y214" s="784"/>
      <c r="Z214" s="157"/>
      <c r="AA214" s="140"/>
      <c r="AB214" s="300"/>
      <c r="AC214" s="281"/>
      <c r="AD214" s="140"/>
      <c r="AE214" s="131"/>
      <c r="AF214" s="151"/>
      <c r="AG214" s="151"/>
      <c r="AH214" s="136"/>
      <c r="AI214" s="133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1"/>
      <c r="AY214" s="141"/>
      <c r="AZ214" s="141"/>
      <c r="BA214" s="141"/>
      <c r="BB214" s="141"/>
      <c r="BC214" s="141"/>
      <c r="BD214" s="141"/>
      <c r="BE214" s="141"/>
      <c r="BF214" s="141"/>
      <c r="BG214" s="141"/>
    </row>
    <row r="215" spans="2:59">
      <c r="B215" s="605"/>
      <c r="C215" s="1396" t="s">
        <v>11</v>
      </c>
      <c r="D215" s="1739">
        <v>0.45</v>
      </c>
      <c r="E215" s="2508">
        <f>'7-11л. МЕНЮ '!D209</f>
        <v>34.65</v>
      </c>
      <c r="F215" s="2509">
        <f>'7-11л. МЕНЮ '!E209</f>
        <v>35.549999999999997</v>
      </c>
      <c r="G215" s="2510">
        <f>'7-11л. МЕНЮ '!F209</f>
        <v>150.75</v>
      </c>
      <c r="H215" s="2511">
        <f>'7-11л. МЕНЮ '!G209</f>
        <v>1057.5</v>
      </c>
      <c r="I215" s="1523">
        <v>27</v>
      </c>
      <c r="J215" s="1060">
        <v>0.54</v>
      </c>
      <c r="K215" s="1061">
        <v>0.63</v>
      </c>
      <c r="L215" s="1461">
        <v>315</v>
      </c>
      <c r="M215" s="1460">
        <v>495</v>
      </c>
      <c r="N215" s="1461">
        <v>495</v>
      </c>
      <c r="O215" s="1461">
        <v>112.5</v>
      </c>
      <c r="P215" s="2390">
        <v>5.4</v>
      </c>
      <c r="Q215" s="448"/>
      <c r="R215" s="141"/>
      <c r="S215" s="150"/>
      <c r="T215" s="141"/>
      <c r="U215" s="496"/>
      <c r="V215" s="152"/>
      <c r="W215" s="241"/>
      <c r="X215" s="213"/>
      <c r="Y215" s="784"/>
      <c r="Z215" s="157"/>
      <c r="AA215" s="157"/>
      <c r="AB215" s="157"/>
      <c r="AC215" s="157"/>
      <c r="AD215" s="157"/>
      <c r="AE215" s="141"/>
      <c r="AF215" s="155"/>
      <c r="AG215" s="151"/>
      <c r="AH215" s="164"/>
      <c r="AI215" s="495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  <c r="AV215" s="141"/>
      <c r="AW215" s="141"/>
      <c r="AX215" s="141"/>
      <c r="AY215" s="141"/>
      <c r="AZ215" s="141"/>
      <c r="BA215" s="141"/>
      <c r="BB215" s="141"/>
      <c r="BC215" s="141"/>
      <c r="BD215" s="141"/>
      <c r="BE215" s="141"/>
      <c r="BF215" s="141"/>
      <c r="BG215" s="141"/>
    </row>
    <row r="216" spans="2:59" ht="15" thickBot="1">
      <c r="B216" s="322"/>
      <c r="C216" s="1502" t="s">
        <v>600</v>
      </c>
      <c r="D216" s="1540" t="s">
        <v>259</v>
      </c>
      <c r="E216" s="2505">
        <f>'7-11л. МЕНЮ '!D210</f>
        <v>0.76233766233766431</v>
      </c>
      <c r="F216" s="2506">
        <f>'7-11л. МЕНЮ '!E210</f>
        <v>0.10987341772152348</v>
      </c>
      <c r="G216" s="2507">
        <f>'7-11л. МЕНЮ '!F210</f>
        <v>1.9798507462686601</v>
      </c>
      <c r="H216" s="2507">
        <f>'7-11л. МЕНЮ '!G210</f>
        <v>-0.15727659574469044</v>
      </c>
      <c r="I216" s="1500">
        <f t="shared" ref="I216:P216" si="68">(I214*100/I620)-45</f>
        <v>-9.1393333333333331</v>
      </c>
      <c r="J216" s="1500">
        <f t="shared" si="68"/>
        <v>-14.874166666666664</v>
      </c>
      <c r="K216" s="1500">
        <f t="shared" si="68"/>
        <v>-19.19285714285714</v>
      </c>
      <c r="L216" s="1500">
        <f t="shared" si="68"/>
        <v>-16.200871428571425</v>
      </c>
      <c r="M216" s="1500">
        <f t="shared" si="68"/>
        <v>-17.774454545454546</v>
      </c>
      <c r="N216" s="1500">
        <f t="shared" si="68"/>
        <v>-1.6222999999999956</v>
      </c>
      <c r="O216" s="1500">
        <f t="shared" si="68"/>
        <v>10.918000000000006</v>
      </c>
      <c r="P216" s="1501">
        <f t="shared" si="68"/>
        <v>15.584166666666668</v>
      </c>
      <c r="Q216" s="448"/>
      <c r="R216" s="136"/>
      <c r="S216" s="133"/>
      <c r="T216" s="152"/>
      <c r="U216" s="152"/>
      <c r="V216" s="152"/>
      <c r="W216" s="241"/>
      <c r="X216" s="785"/>
      <c r="Y216" s="784"/>
      <c r="Z216" s="157"/>
      <c r="AA216" s="152"/>
      <c r="AB216" s="307"/>
      <c r="AC216" s="152"/>
      <c r="AD216" s="152"/>
      <c r="AE216" s="240"/>
      <c r="AF216" s="141"/>
      <c r="AG216" s="547"/>
      <c r="AH216" s="164"/>
      <c r="AI216" s="548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  <c r="AV216" s="141"/>
      <c r="AW216" s="141"/>
      <c r="AX216" s="141"/>
      <c r="AY216" s="141"/>
      <c r="AZ216" s="141"/>
      <c r="BA216" s="141"/>
      <c r="BB216" s="141"/>
      <c r="BC216" s="141"/>
      <c r="BD216" s="141"/>
      <c r="BE216" s="141"/>
      <c r="BF216" s="141"/>
      <c r="BG216" s="141"/>
    </row>
    <row r="217" spans="2:59" ht="12.75" customHeight="1" thickBot="1">
      <c r="E217" s="847"/>
      <c r="F217" s="847"/>
      <c r="G217" s="2465"/>
      <c r="H217" s="2465"/>
      <c r="Q217" s="448"/>
      <c r="R217" s="136"/>
      <c r="S217" s="133"/>
      <c r="T217" s="152"/>
      <c r="U217" s="152"/>
      <c r="V217" s="152"/>
      <c r="W217" s="241"/>
      <c r="X217" s="785"/>
      <c r="Y217" s="784"/>
      <c r="Z217" s="157"/>
      <c r="AA217" s="152"/>
      <c r="AB217" s="307"/>
      <c r="AC217" s="152"/>
      <c r="AD217" s="152"/>
      <c r="AE217" s="162"/>
      <c r="AF217" s="141"/>
      <c r="AG217" s="547"/>
      <c r="AH217" s="164"/>
      <c r="AI217" s="548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  <c r="AV217" s="141"/>
      <c r="AW217" s="141"/>
      <c r="AX217" s="141"/>
      <c r="AY217" s="141"/>
      <c r="AZ217" s="141"/>
      <c r="BA217" s="141"/>
      <c r="BB217" s="141"/>
      <c r="BC217" s="141"/>
      <c r="BD217" s="141"/>
      <c r="BE217" s="141"/>
      <c r="BF217" s="141"/>
      <c r="BG217" s="141"/>
    </row>
    <row r="218" spans="2:59" ht="13.5" customHeight="1">
      <c r="B218" s="1503" t="s">
        <v>503</v>
      </c>
      <c r="C218" s="43"/>
      <c r="D218" s="44"/>
      <c r="E218" s="200">
        <f>'7-11л. МЕНЮ '!D212</f>
        <v>53.750999999999998</v>
      </c>
      <c r="F218" s="328">
        <f>'7-11л. МЕНЮ '!E212</f>
        <v>50.32180000000001</v>
      </c>
      <c r="G218" s="1443">
        <f>'7-11л. МЕНЮ '!F212</f>
        <v>256.2835</v>
      </c>
      <c r="H218" s="2480">
        <f>'7-11л. МЕНЮ '!G212</f>
        <v>1640.069</v>
      </c>
      <c r="I218" s="127">
        <f t="shared" ref="I218:P218" si="69">I186+I198+I206</f>
        <v>37.617440000000002</v>
      </c>
      <c r="J218" s="127">
        <f t="shared" si="69"/>
        <v>0.60750000000000015</v>
      </c>
      <c r="K218" s="127">
        <f t="shared" si="69"/>
        <v>0.57730000000000004</v>
      </c>
      <c r="L218" s="1518">
        <f t="shared" si="69"/>
        <v>310.23390000000001</v>
      </c>
      <c r="M218" s="1518">
        <f t="shared" si="69"/>
        <v>477.77425000000005</v>
      </c>
      <c r="N218" s="1518">
        <f t="shared" si="69"/>
        <v>836.1604000000001</v>
      </c>
      <c r="O218" s="1518">
        <f t="shared" si="69"/>
        <v>205.56913000000003</v>
      </c>
      <c r="P218" s="329">
        <f t="shared" si="69"/>
        <v>11.173099999999998</v>
      </c>
      <c r="Q218" s="448"/>
      <c r="R218" s="136"/>
      <c r="S218" s="133"/>
      <c r="T218" s="152"/>
      <c r="U218" s="152"/>
      <c r="V218" s="152"/>
      <c r="W218" s="241"/>
      <c r="X218" s="785"/>
      <c r="Y218" s="784"/>
      <c r="Z218" s="157"/>
      <c r="AA218" s="240"/>
      <c r="AB218" s="205"/>
      <c r="AC218" s="240"/>
      <c r="AD218" s="762"/>
      <c r="AE218" s="240"/>
      <c r="AF218" s="141"/>
      <c r="AG218" s="204"/>
      <c r="AH218" s="136"/>
      <c r="AI218" s="133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  <c r="AX218" s="141"/>
      <c r="AY218" s="141"/>
      <c r="AZ218" s="141"/>
      <c r="BA218" s="141"/>
      <c r="BB218" s="141"/>
      <c r="BC218" s="141"/>
      <c r="BD218" s="141"/>
      <c r="BE218" s="141"/>
      <c r="BF218" s="141"/>
      <c r="BG218" s="141"/>
    </row>
    <row r="219" spans="2:59" ht="12.75" customHeight="1">
      <c r="B219" s="1504"/>
      <c r="C219" s="1505" t="s">
        <v>11</v>
      </c>
      <c r="D219" s="1739">
        <v>0.7</v>
      </c>
      <c r="E219" s="2508">
        <f>'7-11л. МЕНЮ '!D213</f>
        <v>53.9</v>
      </c>
      <c r="F219" s="2509">
        <f>'7-11л. МЕНЮ '!E213</f>
        <v>55.3</v>
      </c>
      <c r="G219" s="2510">
        <f>'7-11л. МЕНЮ '!F213</f>
        <v>234.5</v>
      </c>
      <c r="H219" s="2511">
        <f>'7-11л. МЕНЮ '!G213</f>
        <v>1645</v>
      </c>
      <c r="I219" s="1523">
        <v>42</v>
      </c>
      <c r="J219" s="1060">
        <v>0.84</v>
      </c>
      <c r="K219" s="1061">
        <v>0.98</v>
      </c>
      <c r="L219" s="1461">
        <v>490</v>
      </c>
      <c r="M219" s="1460">
        <v>770</v>
      </c>
      <c r="N219" s="1461">
        <v>770</v>
      </c>
      <c r="O219" s="1461">
        <v>175</v>
      </c>
      <c r="P219" s="2390">
        <v>8.4</v>
      </c>
      <c r="Q219" s="448"/>
      <c r="R219" s="136"/>
      <c r="S219" s="133"/>
      <c r="T219" s="152"/>
      <c r="U219" s="496"/>
      <c r="V219" s="152"/>
      <c r="W219" s="241"/>
      <c r="X219" s="795"/>
      <c r="Y219" s="796"/>
      <c r="Z219" s="157"/>
      <c r="AA219" s="240"/>
      <c r="AB219" s="240"/>
      <c r="AC219" s="240"/>
      <c r="AD219" s="240"/>
      <c r="AE219" s="240"/>
      <c r="AF219" s="141"/>
      <c r="AG219" s="141"/>
      <c r="AH219" s="150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  <c r="AV219" s="141"/>
      <c r="AW219" s="141"/>
      <c r="AX219" s="141"/>
      <c r="AY219" s="141"/>
      <c r="AZ219" s="141"/>
      <c r="BA219" s="141"/>
      <c r="BB219" s="141"/>
      <c r="BC219" s="141"/>
      <c r="BD219" s="141"/>
      <c r="BE219" s="141"/>
      <c r="BF219" s="141"/>
      <c r="BG219" s="141"/>
    </row>
    <row r="220" spans="2:59" ht="15.75" customHeight="1" thickBot="1">
      <c r="B220" s="322"/>
      <c r="C220" s="1502" t="s">
        <v>600</v>
      </c>
      <c r="D220" s="1540" t="s">
        <v>259</v>
      </c>
      <c r="E220" s="2505">
        <f>'7-11л. МЕНЮ '!D214</f>
        <v>-0.19350649350650428</v>
      </c>
      <c r="F220" s="2506">
        <f>'7-11л. МЕНЮ '!E214</f>
        <v>-6.3015189873417583</v>
      </c>
      <c r="G220" s="2507">
        <f>'7-11л. МЕНЮ '!F214</f>
        <v>6.5025373134328248</v>
      </c>
      <c r="H220" s="2507">
        <f>'7-11л. МЕНЮ '!G214</f>
        <v>-0.20982978723404244</v>
      </c>
      <c r="I220" s="1500">
        <f t="shared" ref="I220:P220" si="70">(I218*100/I620)-70</f>
        <v>-7.3042666666666634</v>
      </c>
      <c r="J220" s="1500">
        <f t="shared" si="70"/>
        <v>-19.374999999999986</v>
      </c>
      <c r="K220" s="1500">
        <f t="shared" si="70"/>
        <v>-28.764285714285705</v>
      </c>
      <c r="L220" s="1500">
        <f t="shared" si="70"/>
        <v>-25.680871428571429</v>
      </c>
      <c r="M220" s="1500">
        <f t="shared" si="70"/>
        <v>-26.565977272727267</v>
      </c>
      <c r="N220" s="1500">
        <f t="shared" si="70"/>
        <v>6.0145818181818242</v>
      </c>
      <c r="O220" s="1500">
        <f t="shared" si="70"/>
        <v>12.22765200000002</v>
      </c>
      <c r="P220" s="1501">
        <f t="shared" si="70"/>
        <v>23.109166666666638</v>
      </c>
      <c r="Q220" s="448"/>
      <c r="R220" s="141"/>
      <c r="S220" s="135"/>
      <c r="T220" s="858"/>
      <c r="U220" s="858"/>
      <c r="V220" s="858"/>
      <c r="W220" s="859"/>
      <c r="X220" s="280"/>
      <c r="Y220" s="293"/>
      <c r="Z220" s="157"/>
      <c r="AA220" s="152"/>
      <c r="AB220" s="152"/>
      <c r="AC220" s="152"/>
      <c r="AD220" s="152"/>
      <c r="AE220" s="240"/>
      <c r="AF220" s="141"/>
      <c r="AG220" s="163"/>
      <c r="AH220" s="238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  <c r="AV220" s="141"/>
      <c r="AW220" s="141"/>
      <c r="AX220" s="141"/>
      <c r="AY220" s="141"/>
      <c r="AZ220" s="141"/>
      <c r="BA220" s="141"/>
      <c r="BB220" s="141"/>
      <c r="BC220" s="141"/>
      <c r="BD220" s="141"/>
      <c r="BE220" s="141"/>
      <c r="BF220" s="141"/>
      <c r="BG220" s="141"/>
    </row>
    <row r="221" spans="2:59">
      <c r="Q221" s="448"/>
      <c r="R221" s="141"/>
      <c r="S221" s="157"/>
      <c r="T221" s="157"/>
      <c r="U221" s="157"/>
      <c r="V221" s="157"/>
      <c r="W221" s="157"/>
      <c r="X221" s="290"/>
      <c r="Y221" s="238"/>
      <c r="Z221" s="157"/>
      <c r="AA221" s="152"/>
      <c r="AB221" s="152"/>
      <c r="AC221" s="152"/>
      <c r="AD221" s="152"/>
      <c r="AE221" s="240"/>
      <c r="AF221" s="141"/>
      <c r="AG221" s="162"/>
      <c r="AH221" s="149"/>
      <c r="AI221" s="495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  <c r="AV221" s="141"/>
      <c r="AW221" s="141"/>
      <c r="AX221" s="141"/>
      <c r="AY221" s="141"/>
      <c r="AZ221" s="141"/>
      <c r="BA221" s="141"/>
      <c r="BB221" s="141"/>
      <c r="BC221" s="141"/>
      <c r="BD221" s="141"/>
      <c r="BE221" s="141"/>
      <c r="BF221" s="141"/>
      <c r="BG221" s="141"/>
    </row>
    <row r="222" spans="2:59" ht="15" customHeight="1">
      <c r="E222" s="1530"/>
      <c r="F222" s="1529"/>
      <c r="G222" s="1529"/>
      <c r="H222" s="1529"/>
      <c r="I222" s="1530"/>
      <c r="J222" s="1530"/>
      <c r="K222" s="1530"/>
      <c r="L222" s="1530"/>
      <c r="M222" s="1531"/>
      <c r="N222" s="1535"/>
      <c r="O222" s="1529"/>
      <c r="P222" s="1530"/>
      <c r="Q222" s="1572"/>
      <c r="R222" s="238"/>
      <c r="S222" s="213"/>
      <c r="T222" s="157"/>
      <c r="U222" s="157"/>
      <c r="V222" s="157"/>
      <c r="W222" s="157"/>
      <c r="X222" s="157"/>
      <c r="Y222" s="157"/>
      <c r="Z222" s="157"/>
      <c r="AA222" s="152"/>
      <c r="AB222" s="152"/>
      <c r="AC222" s="152"/>
      <c r="AD222" s="152"/>
      <c r="AE222" s="240"/>
      <c r="AF222" s="141"/>
      <c r="AG222" s="151"/>
      <c r="AH222" s="136"/>
      <c r="AI222" s="135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  <c r="AV222" s="141"/>
      <c r="AW222" s="141"/>
      <c r="AX222" s="141"/>
      <c r="AY222" s="141"/>
      <c r="AZ222" s="141"/>
      <c r="BA222" s="141"/>
      <c r="BB222" s="141"/>
      <c r="BC222" s="141"/>
      <c r="BD222" s="141"/>
      <c r="BE222" s="141"/>
      <c r="BF222" s="141"/>
      <c r="BG222" s="141"/>
    </row>
    <row r="223" spans="2:59" ht="16.5" customHeight="1">
      <c r="D223" s="12" t="s">
        <v>265</v>
      </c>
      <c r="P223"/>
      <c r="Q223" s="448"/>
      <c r="R223" s="136"/>
      <c r="S223" s="133"/>
      <c r="T223" s="152"/>
      <c r="U223" s="152"/>
      <c r="V223" s="152"/>
      <c r="W223" s="241"/>
      <c r="X223" s="785"/>
      <c r="Y223" s="784"/>
      <c r="Z223" s="157"/>
      <c r="AA223" s="140"/>
      <c r="AB223" s="300"/>
      <c r="AC223" s="140"/>
      <c r="AD223" s="140"/>
      <c r="AE223" s="131"/>
      <c r="AF223" s="141"/>
      <c r="AG223" s="151"/>
      <c r="AH223" s="136"/>
      <c r="AI223" s="133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1"/>
      <c r="AY223" s="141"/>
      <c r="AZ223" s="141"/>
      <c r="BA223" s="141"/>
      <c r="BB223" s="141"/>
      <c r="BC223" s="141"/>
      <c r="BD223" s="141"/>
      <c r="BE223" s="141"/>
      <c r="BF223" s="141"/>
      <c r="BG223" s="141"/>
    </row>
    <row r="224" spans="2:59" ht="20.25" customHeight="1">
      <c r="C224" s="1399" t="s">
        <v>483</v>
      </c>
      <c r="D224"/>
      <c r="E224" s="450"/>
      <c r="P224"/>
      <c r="Q224" s="448"/>
      <c r="R224" s="136"/>
      <c r="S224" s="133"/>
      <c r="T224" s="152"/>
      <c r="U224" s="152"/>
      <c r="V224" s="152"/>
      <c r="W224" s="241"/>
      <c r="X224" s="785"/>
      <c r="Y224" s="796"/>
      <c r="Z224" s="157"/>
      <c r="AA224" s="778"/>
      <c r="AB224" s="542"/>
      <c r="AC224" s="542"/>
      <c r="AD224" s="543"/>
      <c r="AE224" s="543"/>
      <c r="AF224" s="141"/>
      <c r="AG224" s="153"/>
      <c r="AH224" s="136"/>
      <c r="AI224" s="213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1"/>
      <c r="AY224" s="141"/>
      <c r="AZ224" s="141"/>
      <c r="BA224" s="141"/>
      <c r="BB224" s="141"/>
      <c r="BC224" s="141"/>
      <c r="BD224" s="141"/>
      <c r="BE224" s="141"/>
      <c r="BF224" s="141"/>
      <c r="BG224" s="141"/>
    </row>
    <row r="225" spans="2:59" ht="14.25" customHeight="1">
      <c r="C225" s="13" t="s">
        <v>484</v>
      </c>
      <c r="D225" s="202"/>
      <c r="E225" s="2"/>
      <c r="F225"/>
      <c r="P225"/>
      <c r="Q225" s="448"/>
      <c r="R225" s="136"/>
      <c r="S225" s="133"/>
      <c r="T225" s="152"/>
      <c r="U225" s="152"/>
      <c r="V225" s="152"/>
      <c r="W225" s="241"/>
      <c r="X225" s="785"/>
      <c r="Y225" s="784"/>
      <c r="Z225" s="157"/>
      <c r="AA225" s="540"/>
      <c r="AB225" s="540"/>
      <c r="AC225" s="545"/>
      <c r="AD225" s="545"/>
      <c r="AE225" s="546"/>
      <c r="AF225" s="141"/>
      <c r="AG225" s="151"/>
      <c r="AH225" s="136"/>
      <c r="AI225" s="133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  <c r="BA225" s="141"/>
      <c r="BB225" s="141"/>
      <c r="BC225" s="141"/>
      <c r="BD225" s="141"/>
      <c r="BE225" s="141"/>
      <c r="BF225" s="141"/>
      <c r="BG225" s="141"/>
    </row>
    <row r="226" spans="2:59" ht="18" customHeight="1">
      <c r="E226" s="1399" t="s">
        <v>486</v>
      </c>
      <c r="F226"/>
      <c r="G226" s="25"/>
      <c r="H226" s="25"/>
      <c r="K226" s="134"/>
      <c r="P226"/>
      <c r="Q226" s="448"/>
      <c r="R226" s="136"/>
      <c r="S226" s="133"/>
      <c r="T226" s="152"/>
      <c r="U226" s="152"/>
      <c r="V226" s="152"/>
      <c r="W226" s="241"/>
      <c r="X226" s="785"/>
      <c r="Y226" s="784"/>
      <c r="Z226" s="157"/>
      <c r="AA226" s="548"/>
      <c r="AB226" s="548"/>
      <c r="AC226" s="548"/>
      <c r="AD226" s="548"/>
      <c r="AE226" s="548"/>
      <c r="AF226" s="141"/>
      <c r="AG226" s="151"/>
      <c r="AH226" s="136"/>
      <c r="AI226" s="133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  <c r="AV226" s="141"/>
      <c r="AW226" s="141"/>
      <c r="AX226" s="141"/>
      <c r="AY226" s="141"/>
      <c r="AZ226" s="141"/>
      <c r="BA226" s="141"/>
      <c r="BB226" s="141"/>
      <c r="BC226" s="141"/>
      <c r="BD226" s="141"/>
      <c r="BE226" s="141"/>
      <c r="BF226" s="141"/>
      <c r="BG226" s="141"/>
    </row>
    <row r="227" spans="2:59">
      <c r="C227" s="1" t="s">
        <v>334</v>
      </c>
      <c r="K227" s="450"/>
      <c r="P227"/>
      <c r="Q227" s="448"/>
      <c r="R227" s="135"/>
      <c r="S227" s="133"/>
      <c r="T227" s="152"/>
      <c r="U227" s="152"/>
      <c r="V227" s="152"/>
      <c r="W227" s="241"/>
      <c r="X227" s="785"/>
      <c r="Y227" s="784"/>
      <c r="Z227" s="157"/>
      <c r="AA227" s="157"/>
      <c r="AB227" s="157"/>
      <c r="AC227" s="157"/>
      <c r="AD227" s="157"/>
      <c r="AE227" s="141"/>
      <c r="AF227" s="141"/>
      <c r="AG227" s="151"/>
      <c r="AH227" s="136"/>
      <c r="AI227" s="133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  <c r="AV227" s="141"/>
      <c r="AW227" s="141"/>
      <c r="AX227" s="141"/>
      <c r="AY227" s="141"/>
      <c r="AZ227" s="141"/>
      <c r="BA227" s="141"/>
      <c r="BB227" s="141"/>
      <c r="BC227" s="141"/>
      <c r="BD227" s="141"/>
      <c r="BE227" s="141"/>
      <c r="BF227" s="141"/>
      <c r="BG227" s="141"/>
    </row>
    <row r="228" spans="2:59">
      <c r="C228" s="25" t="s">
        <v>260</v>
      </c>
      <c r="K228" s="456"/>
      <c r="P228"/>
      <c r="Q228" s="448"/>
      <c r="R228" s="136"/>
      <c r="S228" s="133"/>
      <c r="T228" s="152"/>
      <c r="U228" s="152"/>
      <c r="V228" s="152"/>
      <c r="W228" s="241"/>
      <c r="X228" s="785"/>
      <c r="Y228" s="784"/>
      <c r="Z228" s="157"/>
      <c r="AA228" s="141"/>
      <c r="AB228" s="141"/>
      <c r="AC228" s="141"/>
      <c r="AD228" s="141"/>
      <c r="AE228" s="141"/>
      <c r="AF228" s="141"/>
      <c r="AG228" s="141"/>
      <c r="AH228" s="150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  <c r="AV228" s="141"/>
      <c r="AW228" s="141"/>
      <c r="AX228" s="141"/>
      <c r="AY228" s="141"/>
      <c r="AZ228" s="141"/>
      <c r="BA228" s="141"/>
      <c r="BB228" s="141"/>
      <c r="BC228" s="141"/>
      <c r="BD228" s="141"/>
      <c r="BE228" s="141"/>
      <c r="BF228" s="141"/>
      <c r="BG228" s="141"/>
    </row>
    <row r="229" spans="2:59" ht="15.6">
      <c r="B229" s="28" t="s">
        <v>510</v>
      </c>
      <c r="C229" s="26"/>
      <c r="D229"/>
      <c r="J229" s="29" t="s">
        <v>0</v>
      </c>
      <c r="K229"/>
      <c r="L229" s="2" t="s">
        <v>298</v>
      </c>
      <c r="M229" s="26"/>
      <c r="N229" s="26"/>
      <c r="O229" s="33"/>
      <c r="Q229" s="448"/>
      <c r="R229" s="541"/>
      <c r="S229" s="135"/>
      <c r="T229" s="290"/>
      <c r="U229" s="290"/>
      <c r="V229" s="290"/>
      <c r="W229" s="860"/>
      <c r="X229" s="280"/>
      <c r="Y229" s="293"/>
      <c r="Z229" s="157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  <c r="AX229" s="141"/>
      <c r="AY229" s="141"/>
      <c r="AZ229" s="141"/>
      <c r="BA229" s="141"/>
      <c r="BB229" s="141"/>
      <c r="BC229" s="141"/>
      <c r="BD229" s="141"/>
      <c r="BE229" s="141"/>
      <c r="BF229" s="141"/>
      <c r="BG229" s="141"/>
    </row>
    <row r="230" spans="2:59" ht="21.6" thickBot="1">
      <c r="C230" s="134" t="s">
        <v>515</v>
      </c>
      <c r="D230" s="32" t="s">
        <v>1</v>
      </c>
      <c r="E230"/>
      <c r="F230"/>
      <c r="H230" s="25"/>
      <c r="I230" s="1498"/>
      <c r="J230" s="1543"/>
      <c r="K230" s="1498"/>
      <c r="L230" s="1498"/>
      <c r="M230" s="1498"/>
      <c r="N230" s="1498"/>
      <c r="O230" s="1498"/>
      <c r="P230" s="1498"/>
      <c r="Q230" s="1498"/>
      <c r="R230" s="541"/>
      <c r="S230" s="1532"/>
      <c r="T230" s="141"/>
      <c r="U230" s="141"/>
      <c r="V230" s="141"/>
      <c r="W230" s="141"/>
      <c r="X230" s="290"/>
      <c r="Y230" s="238"/>
      <c r="Z230" s="157"/>
      <c r="AA230" s="157"/>
      <c r="AB230" s="157"/>
      <c r="AC230" s="157"/>
      <c r="AD230" s="157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41"/>
      <c r="BC230" s="141"/>
      <c r="BD230" s="141"/>
      <c r="BE230" s="141"/>
      <c r="BF230" s="141"/>
      <c r="BG230" s="141"/>
    </row>
    <row r="231" spans="2:59" ht="15" thickBot="1">
      <c r="B231" s="1495" t="s">
        <v>514</v>
      </c>
      <c r="C231" s="116"/>
      <c r="D231" s="1446" t="s">
        <v>234</v>
      </c>
      <c r="E231" s="2385" t="s">
        <v>795</v>
      </c>
      <c r="F231" s="581"/>
      <c r="G231" s="2386"/>
      <c r="H231" s="2387" t="s">
        <v>796</v>
      </c>
      <c r="I231" s="1411" t="s">
        <v>487</v>
      </c>
      <c r="J231" s="1412"/>
      <c r="K231" s="1412"/>
      <c r="L231" s="1413"/>
      <c r="M231" s="1414" t="s">
        <v>488</v>
      </c>
      <c r="N231" s="40"/>
      <c r="O231" s="1415"/>
      <c r="P231" s="40"/>
      <c r="Q231" s="1495" t="s">
        <v>540</v>
      </c>
      <c r="R231" s="544"/>
      <c r="S231" s="141"/>
      <c r="T231" s="546"/>
      <c r="U231" s="546"/>
      <c r="V231" s="546"/>
      <c r="W231" s="546"/>
      <c r="X231" s="290"/>
      <c r="Y231" s="157"/>
      <c r="Z231" s="157"/>
      <c r="AA231" s="164"/>
      <c r="AB231" s="141"/>
      <c r="AC231" s="141"/>
      <c r="AD231" s="772"/>
      <c r="AE231" s="155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  <c r="BA231" s="141"/>
      <c r="BB231" s="141"/>
      <c r="BC231" s="141"/>
      <c r="BD231" s="141"/>
      <c r="BE231" s="141"/>
      <c r="BF231" s="141"/>
      <c r="BG231" s="141"/>
    </row>
    <row r="232" spans="2:59">
      <c r="B232" s="626" t="s">
        <v>489</v>
      </c>
      <c r="C232" s="621" t="s">
        <v>240</v>
      </c>
      <c r="D232" s="1447" t="s">
        <v>241</v>
      </c>
      <c r="E232" s="1495" t="s">
        <v>242</v>
      </c>
      <c r="F232" s="1495" t="s">
        <v>55</v>
      </c>
      <c r="G232" s="2382" t="s">
        <v>56</v>
      </c>
      <c r="H232" s="2388" t="s">
        <v>797</v>
      </c>
      <c r="I232" s="1417" t="s">
        <v>490</v>
      </c>
      <c r="J232" s="1418" t="s">
        <v>491</v>
      </c>
      <c r="K232" s="1419" t="s">
        <v>492</v>
      </c>
      <c r="L232" s="1420" t="s">
        <v>493</v>
      </c>
      <c r="M232" s="1421" t="s">
        <v>494</v>
      </c>
      <c r="N232" s="1422" t="s">
        <v>495</v>
      </c>
      <c r="O232" s="1423" t="s">
        <v>496</v>
      </c>
      <c r="P232" s="1424" t="s">
        <v>497</v>
      </c>
      <c r="Q232" s="1573" t="s">
        <v>534</v>
      </c>
      <c r="S232" s="157"/>
      <c r="T232" s="157"/>
      <c r="U232" s="157"/>
      <c r="V232" s="157"/>
      <c r="W232" s="157"/>
      <c r="X232" s="157"/>
      <c r="Y232" s="157"/>
      <c r="Z232" s="157"/>
      <c r="AA232" s="157"/>
      <c r="AB232" s="157"/>
      <c r="AC232" s="157"/>
      <c r="AD232" s="157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  <c r="BA232" s="141"/>
      <c r="BB232" s="141"/>
      <c r="BC232" s="141"/>
      <c r="BD232" s="141"/>
      <c r="BE232" s="141"/>
      <c r="BF232" s="141"/>
      <c r="BG232" s="141"/>
    </row>
    <row r="233" spans="2:59" ht="15" thickBot="1">
      <c r="B233" s="626" t="s">
        <v>498</v>
      </c>
      <c r="C233" s="2664"/>
      <c r="D233" s="628"/>
      <c r="E233" s="629" t="s">
        <v>6</v>
      </c>
      <c r="F233" s="629" t="s">
        <v>7</v>
      </c>
      <c r="G233" s="629" t="s">
        <v>8</v>
      </c>
      <c r="H233" s="632" t="s">
        <v>610</v>
      </c>
      <c r="I233" s="65"/>
      <c r="J233" s="1448"/>
      <c r="L233" s="1448"/>
      <c r="M233" s="1449" t="s">
        <v>499</v>
      </c>
      <c r="N233" s="1450" t="s">
        <v>500</v>
      </c>
      <c r="O233" s="1451" t="s">
        <v>501</v>
      </c>
      <c r="P233" s="1452" t="s">
        <v>502</v>
      </c>
      <c r="Q233" s="1571" t="s">
        <v>454</v>
      </c>
      <c r="S233" s="157"/>
      <c r="T233" s="157"/>
      <c r="U233" s="157"/>
      <c r="V233" s="157"/>
      <c r="W233" s="157"/>
      <c r="X233" s="157"/>
      <c r="Y233" s="157"/>
      <c r="Z233" s="157"/>
      <c r="AA233" s="157"/>
      <c r="AB233" s="157"/>
      <c r="AC233" s="157"/>
      <c r="AD233" s="157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  <c r="AX233" s="141"/>
      <c r="AY233" s="141"/>
      <c r="AZ233" s="141"/>
      <c r="BA233" s="141"/>
      <c r="BB233" s="141"/>
      <c r="BC233" s="141"/>
      <c r="BD233" s="141"/>
      <c r="BE233" s="141"/>
      <c r="BF233" s="141"/>
      <c r="BG233" s="141"/>
    </row>
    <row r="234" spans="2:59">
      <c r="B234" s="102"/>
      <c r="C234" s="2377" t="s">
        <v>189</v>
      </c>
      <c r="D234" s="2376"/>
      <c r="E234" s="1432"/>
      <c r="F234" s="636"/>
      <c r="G234" s="636"/>
      <c r="H234" s="829"/>
      <c r="I234" s="636"/>
      <c r="J234" s="636"/>
      <c r="K234" s="636"/>
      <c r="L234" s="1464"/>
      <c r="M234" s="1457"/>
      <c r="N234" s="1457"/>
      <c r="O234" s="1458"/>
      <c r="P234" s="1457"/>
      <c r="Q234" s="1578"/>
      <c r="S234" s="136"/>
      <c r="T234" s="133"/>
      <c r="U234" s="152"/>
      <c r="V234" s="152"/>
      <c r="W234" s="741"/>
      <c r="X234" s="844"/>
      <c r="Y234" s="785"/>
      <c r="Z234" s="784"/>
      <c r="AA234" s="279"/>
      <c r="AB234" s="164"/>
      <c r="AC234" s="164"/>
      <c r="AD234" s="164"/>
      <c r="AE234" s="164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  <c r="AV234" s="141"/>
      <c r="AW234" s="141"/>
      <c r="AX234" s="141"/>
      <c r="AY234" s="141"/>
      <c r="AZ234" s="141"/>
      <c r="BA234" s="141"/>
      <c r="BB234" s="141"/>
      <c r="BC234" s="141"/>
      <c r="BD234" s="141"/>
      <c r="BE234" s="141"/>
      <c r="BF234" s="141"/>
      <c r="BG234" s="141"/>
    </row>
    <row r="235" spans="2:59" ht="14.25" customHeight="1">
      <c r="B235" s="2470" t="str">
        <f>'7-11л. МЕНЮ '!I227</f>
        <v>223 /17</v>
      </c>
      <c r="C235" s="373" t="str">
        <f>'7-11л. МЕНЮ '!B227</f>
        <v>запеканка из творога с молоком сгущённым</v>
      </c>
      <c r="D235" s="377" t="str">
        <f>'7-11л. МЕНЮ '!C227</f>
        <v>135 / 15</v>
      </c>
      <c r="E235" s="2095">
        <f>'7-11л. МЕНЮ '!D227</f>
        <v>16.937000000000001</v>
      </c>
      <c r="F235" s="1534">
        <f>'7-11л. МЕНЮ '!E227</f>
        <v>14.62</v>
      </c>
      <c r="G235" s="2104">
        <f>'7-11л. МЕНЮ '!F227</f>
        <v>47.12</v>
      </c>
      <c r="H235" s="2098">
        <f>'7-11л. МЕНЮ '!G227</f>
        <v>363.738</v>
      </c>
      <c r="I235" s="1534">
        <v>0.08</v>
      </c>
      <c r="J235" s="1534">
        <v>0.155</v>
      </c>
      <c r="K235" s="2104">
        <v>0.28999999999999998</v>
      </c>
      <c r="L235" s="1534">
        <v>126.95</v>
      </c>
      <c r="M235" s="2104">
        <v>195.76</v>
      </c>
      <c r="N235" s="1534">
        <v>209.05</v>
      </c>
      <c r="O235" s="2104">
        <v>32.450000000000003</v>
      </c>
      <c r="P235" s="1534">
        <v>0.18</v>
      </c>
      <c r="Q235" s="692">
        <f>'7-11л. МЕНЮ '!H227</f>
        <v>62</v>
      </c>
      <c r="S235" s="141"/>
      <c r="T235" s="141"/>
      <c r="U235" s="152"/>
      <c r="V235" s="152"/>
      <c r="W235" s="152"/>
      <c r="X235" s="844"/>
      <c r="Y235" s="141"/>
      <c r="Z235" s="784"/>
      <c r="AA235" s="548"/>
      <c r="AB235" s="548"/>
      <c r="AC235" s="548"/>
      <c r="AD235" s="548"/>
      <c r="AE235" s="548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  <c r="AV235" s="141"/>
      <c r="AW235" s="141"/>
      <c r="AX235" s="141"/>
      <c r="AY235" s="141"/>
      <c r="AZ235" s="141"/>
      <c r="BA235" s="141"/>
      <c r="BB235" s="141"/>
      <c r="BC235" s="141"/>
      <c r="BD235" s="141"/>
      <c r="BE235" s="141"/>
      <c r="BF235" s="141"/>
      <c r="BG235" s="141"/>
    </row>
    <row r="236" spans="2:59" ht="14.25" customHeight="1">
      <c r="B236" s="2470" t="str">
        <f>'7-11л. МЕНЮ '!I228</f>
        <v>54-2гн/22</v>
      </c>
      <c r="C236" s="373" t="str">
        <f>'7-11л. МЕНЮ '!B228</f>
        <v>Чай с сахаром</v>
      </c>
      <c r="D236" s="377">
        <f>'7-11л. МЕНЮ '!C228</f>
        <v>200</v>
      </c>
      <c r="E236" s="2095">
        <f>'7-11л. МЕНЮ '!D228</f>
        <v>0.2</v>
      </c>
      <c r="F236" s="1534">
        <f>'7-11л. МЕНЮ '!E228</f>
        <v>0</v>
      </c>
      <c r="G236" s="2104">
        <f>'7-11л. МЕНЮ '!F228</f>
        <v>6.5</v>
      </c>
      <c r="H236" s="2098">
        <f>'7-11л. МЕНЮ '!G228</f>
        <v>26.8</v>
      </c>
      <c r="I236" s="488">
        <v>0.04</v>
      </c>
      <c r="J236" s="488">
        <v>0</v>
      </c>
      <c r="K236" s="488">
        <v>0.01</v>
      </c>
      <c r="L236" s="1439">
        <v>0.3</v>
      </c>
      <c r="M236" s="2087">
        <v>4.5</v>
      </c>
      <c r="N236" s="2087">
        <v>7.2</v>
      </c>
      <c r="O236" s="2087">
        <v>3.8</v>
      </c>
      <c r="P236" s="2087">
        <v>0.73</v>
      </c>
      <c r="Q236" s="692">
        <f>'7-11л. МЕНЮ '!H228</f>
        <v>67</v>
      </c>
      <c r="R236" s="730"/>
      <c r="S236" s="141"/>
      <c r="T236" s="141"/>
      <c r="U236" s="152"/>
      <c r="V236" s="152"/>
      <c r="W236" s="152"/>
      <c r="X236" s="844"/>
      <c r="Y236" s="141"/>
      <c r="Z236" s="882"/>
      <c r="AA236" s="157"/>
      <c r="AB236" s="157"/>
      <c r="AC236" s="157"/>
      <c r="AD236" s="157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  <c r="AX236" s="141"/>
      <c r="AY236" s="141"/>
      <c r="AZ236" s="141"/>
      <c r="BA236" s="141"/>
      <c r="BB236" s="141"/>
      <c r="BC236" s="141"/>
      <c r="BD236" s="141"/>
      <c r="BE236" s="141"/>
      <c r="BF236" s="141"/>
      <c r="BG236" s="141"/>
    </row>
    <row r="237" spans="2:59" ht="16.5" customHeight="1">
      <c r="B237" s="2470" t="str">
        <f>'7-11л. МЕНЮ '!I229</f>
        <v>14/17</v>
      </c>
      <c r="C237" s="373" t="str">
        <f>'7-11л. МЕНЮ '!B229</f>
        <v xml:space="preserve">Масло порциями </v>
      </c>
      <c r="D237" s="377">
        <f>'7-11л. МЕНЮ '!C229</f>
        <v>10</v>
      </c>
      <c r="E237" s="2095">
        <f>'7-11л. МЕНЮ '!D229</f>
        <v>0.08</v>
      </c>
      <c r="F237" s="1534">
        <f>'7-11л. МЕНЮ '!E229</f>
        <v>7.25</v>
      </c>
      <c r="G237" s="2104">
        <f>'7-11л. МЕНЮ '!F229</f>
        <v>0.13</v>
      </c>
      <c r="H237" s="2098">
        <f>'7-11л. МЕНЮ '!G229</f>
        <v>66.09</v>
      </c>
      <c r="I237" s="482">
        <v>0</v>
      </c>
      <c r="J237" s="482">
        <v>0</v>
      </c>
      <c r="K237" s="482">
        <v>0.01</v>
      </c>
      <c r="L237" s="1439">
        <v>40</v>
      </c>
      <c r="M237" s="326">
        <v>2.4</v>
      </c>
      <c r="N237" s="326">
        <v>3</v>
      </c>
      <c r="O237" s="482">
        <v>0</v>
      </c>
      <c r="P237" s="326">
        <v>0.02</v>
      </c>
      <c r="Q237" s="692">
        <f>'7-11л. МЕНЮ '!H229</f>
        <v>9</v>
      </c>
      <c r="R237" s="141"/>
      <c r="S237" s="141"/>
      <c r="T237" s="141"/>
      <c r="U237" s="152"/>
      <c r="V237" s="152"/>
      <c r="W237" s="152"/>
      <c r="X237" s="844"/>
      <c r="Y237" s="141"/>
      <c r="Z237" s="784"/>
      <c r="AA237" s="152"/>
      <c r="AB237" s="152"/>
      <c r="AC237" s="152"/>
      <c r="AD237" s="152"/>
      <c r="AE237" s="240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1"/>
      <c r="AY237" s="141"/>
      <c r="AZ237" s="141"/>
      <c r="BA237" s="141"/>
      <c r="BB237" s="141"/>
      <c r="BC237" s="141"/>
      <c r="BD237" s="141"/>
      <c r="BE237" s="141"/>
      <c r="BF237" s="141"/>
      <c r="BG237" s="141"/>
    </row>
    <row r="238" spans="2:59" ht="15" customHeight="1">
      <c r="B238" s="2470" t="str">
        <f>'7-11л. МЕНЮ '!I230</f>
        <v>Пром.пр.</v>
      </c>
      <c r="C238" s="373" t="str">
        <f>'7-11л. МЕНЮ '!B230</f>
        <v>Хлеб пшеничный</v>
      </c>
      <c r="D238" s="377">
        <f>'7-11л. МЕНЮ '!C230</f>
        <v>30</v>
      </c>
      <c r="E238" s="2095">
        <f>'7-11л. МЕНЮ '!D230</f>
        <v>1.58</v>
      </c>
      <c r="F238" s="1534">
        <f>'7-11л. МЕНЮ '!E230</f>
        <v>0.21</v>
      </c>
      <c r="G238" s="2104">
        <f>'7-11л. МЕНЮ '!F230</f>
        <v>12.24</v>
      </c>
      <c r="H238" s="2098">
        <f>'7-11л. МЕНЮ '!G230</f>
        <v>57.17</v>
      </c>
      <c r="I238" s="482">
        <v>0</v>
      </c>
      <c r="J238" s="482">
        <v>1.2E-2</v>
      </c>
      <c r="K238" s="482">
        <v>0</v>
      </c>
      <c r="L238" s="1439">
        <v>0</v>
      </c>
      <c r="M238" s="326">
        <v>47.5</v>
      </c>
      <c r="N238" s="326">
        <v>38.700000000000003</v>
      </c>
      <c r="O238" s="482">
        <v>12.3</v>
      </c>
      <c r="P238" s="1580">
        <v>0.03</v>
      </c>
      <c r="Q238" s="692">
        <f>'7-11л. МЕНЮ '!H230</f>
        <v>12</v>
      </c>
      <c r="R238" s="151"/>
      <c r="S238" s="141"/>
      <c r="T238" s="141"/>
      <c r="U238" s="152"/>
      <c r="V238" s="496"/>
      <c r="W238" s="152"/>
      <c r="X238" s="844"/>
      <c r="Y238" s="141"/>
      <c r="Z238" s="857"/>
      <c r="AA238" s="152"/>
      <c r="AB238" s="152"/>
      <c r="AC238" s="152"/>
      <c r="AD238" s="152"/>
      <c r="AE238" s="240"/>
      <c r="AF238" s="141"/>
      <c r="AG238" s="273"/>
      <c r="AH238" s="273"/>
      <c r="AI238" s="273"/>
      <c r="AJ238" s="252"/>
      <c r="AK238" s="745"/>
      <c r="AL238" s="273"/>
      <c r="AM238" s="252"/>
      <c r="AN238" s="252"/>
      <c r="AO238" s="273"/>
      <c r="AP238" s="746"/>
      <c r="AQ238" s="273"/>
      <c r="AR238" s="273"/>
      <c r="AS238" s="141"/>
      <c r="AT238" s="164"/>
      <c r="AU238" s="141"/>
      <c r="AV238" s="141"/>
      <c r="AW238" s="141"/>
      <c r="AX238" s="141"/>
      <c r="AY238" s="141"/>
      <c r="AZ238" s="141"/>
      <c r="BA238" s="141"/>
      <c r="BB238" s="141"/>
      <c r="BC238" s="141"/>
      <c r="BD238" s="141"/>
      <c r="BE238" s="141"/>
      <c r="BF238" s="141"/>
      <c r="BG238" s="141"/>
    </row>
    <row r="239" spans="2:59" ht="15" customHeight="1" thickBot="1">
      <c r="B239" s="2407" t="str">
        <f>'7-11л. МЕНЮ '!I231</f>
        <v>82 / 21</v>
      </c>
      <c r="C239" s="259" t="str">
        <f>'7-11л. МЕНЮ '!B231</f>
        <v>Плоды свежие (яблоко)</v>
      </c>
      <c r="D239" s="529">
        <f>'7-11л. МЕНЮ '!C231</f>
        <v>150</v>
      </c>
      <c r="E239" s="2095">
        <f>'7-11л. МЕНЮ '!D231</f>
        <v>0.62</v>
      </c>
      <c r="F239" s="1534">
        <f>'7-11л. МЕНЮ '!E231</f>
        <v>0.62</v>
      </c>
      <c r="G239" s="2104">
        <f>'7-11л. МЕНЮ '!F231</f>
        <v>15.19</v>
      </c>
      <c r="H239" s="2098">
        <f>'7-11л. МЕНЮ '!G231</f>
        <v>70.5</v>
      </c>
      <c r="I239" s="491">
        <v>10.5</v>
      </c>
      <c r="J239" s="2451">
        <v>4.4999999999999998E-2</v>
      </c>
      <c r="K239" s="2451">
        <v>0.03</v>
      </c>
      <c r="L239" s="2402">
        <v>0</v>
      </c>
      <c r="M239" s="478">
        <v>24.15</v>
      </c>
      <c r="N239" s="478">
        <v>20.25</v>
      </c>
      <c r="O239" s="2655">
        <v>13.5</v>
      </c>
      <c r="P239" s="478">
        <v>4.0599999999999996</v>
      </c>
      <c r="Q239" s="2667">
        <f>'7-11л. МЕНЮ '!H231</f>
        <v>78</v>
      </c>
      <c r="R239" s="141"/>
      <c r="S239" s="141"/>
      <c r="T239" s="141"/>
      <c r="U239" s="763"/>
      <c r="V239" s="1767"/>
      <c r="W239" s="1768"/>
      <c r="X239" s="1769"/>
      <c r="Y239" s="290"/>
      <c r="Z239" s="548"/>
      <c r="AA239" s="152"/>
      <c r="AB239" s="152"/>
      <c r="AC239" s="152"/>
      <c r="AD239" s="152"/>
      <c r="AE239" s="240"/>
      <c r="AF239" s="141"/>
      <c r="AG239" s="273"/>
      <c r="AH239" s="273"/>
      <c r="AI239" s="273"/>
      <c r="AJ239" s="273"/>
      <c r="AK239" s="273"/>
      <c r="AL239" s="273"/>
      <c r="AM239" s="273"/>
      <c r="AN239" s="273"/>
      <c r="AO239" s="273"/>
      <c r="AP239" s="273"/>
      <c r="AQ239" s="273"/>
      <c r="AR239" s="273"/>
      <c r="AS239" s="141"/>
      <c r="AT239" s="141"/>
      <c r="AU239" s="141"/>
      <c r="AV239" s="141"/>
      <c r="AW239" s="141"/>
      <c r="AX239" s="141"/>
      <c r="AY239" s="141"/>
      <c r="AZ239" s="141"/>
      <c r="BA239" s="141"/>
      <c r="BB239" s="141"/>
      <c r="BC239" s="141"/>
      <c r="BD239" s="141"/>
      <c r="BE239" s="141"/>
      <c r="BF239" s="141"/>
      <c r="BG239" s="141"/>
    </row>
    <row r="240" spans="2:59" ht="15.6">
      <c r="B240" s="1528" t="s">
        <v>262</v>
      </c>
      <c r="C240" s="75"/>
      <c r="D240" s="2456">
        <f>'7-11л. МЕНЮ '!C232</f>
        <v>540</v>
      </c>
      <c r="E240" s="2663">
        <f>'7-11л. МЕНЮ '!D232</f>
        <v>19.416999999999998</v>
      </c>
      <c r="F240" s="2657">
        <f>'7-11л. МЕНЮ '!E232</f>
        <v>22.7</v>
      </c>
      <c r="G240" s="2658">
        <f>'7-11л. МЕНЮ '!F232</f>
        <v>81.179999999999993</v>
      </c>
      <c r="H240" s="2659">
        <f>'7-11л. МЕНЮ '!G232</f>
        <v>584.298</v>
      </c>
      <c r="I240" s="328">
        <f t="shared" ref="I240:P240" si="71">SUM(I235:I239)</f>
        <v>10.62</v>
      </c>
      <c r="J240" s="328">
        <f t="shared" si="71"/>
        <v>0.21200000000000002</v>
      </c>
      <c r="K240" s="328">
        <f t="shared" si="71"/>
        <v>0.33999999999999997</v>
      </c>
      <c r="L240" s="328">
        <f t="shared" si="71"/>
        <v>167.25</v>
      </c>
      <c r="M240" s="328">
        <f t="shared" si="71"/>
        <v>274.31</v>
      </c>
      <c r="N240" s="328">
        <f t="shared" si="71"/>
        <v>278.2</v>
      </c>
      <c r="O240" s="328">
        <f t="shared" si="71"/>
        <v>62.05</v>
      </c>
      <c r="P240" s="1064">
        <f t="shared" si="71"/>
        <v>5.0199999999999996</v>
      </c>
      <c r="Q240" s="1574"/>
      <c r="R240" s="151"/>
      <c r="S240" s="544"/>
      <c r="T240" s="141"/>
      <c r="U240" s="1070"/>
      <c r="V240" s="1070"/>
      <c r="W240" s="1070"/>
      <c r="X240" s="1070"/>
      <c r="Y240" s="1775"/>
      <c r="Z240" s="157"/>
      <c r="AA240" s="152"/>
      <c r="AB240" s="152"/>
      <c r="AC240" s="307"/>
      <c r="AD240" s="152"/>
      <c r="AE240" s="240"/>
      <c r="AF240" s="141"/>
      <c r="AG240" s="141"/>
      <c r="AH240" s="141"/>
      <c r="AI240" s="141"/>
      <c r="AJ240" s="252"/>
      <c r="AK240" s="252"/>
      <c r="AL240" s="141"/>
      <c r="AM240" s="252"/>
      <c r="AN240" s="252"/>
      <c r="AO240" s="141"/>
      <c r="AP240" s="136"/>
      <c r="AQ240" s="141"/>
      <c r="AR240" s="141"/>
      <c r="AS240" s="141"/>
      <c r="AT240" s="141"/>
      <c r="AU240" s="141"/>
      <c r="AV240" s="141"/>
      <c r="AW240" s="141"/>
      <c r="AX240" s="141"/>
      <c r="AY240" s="141"/>
      <c r="AZ240" s="141"/>
      <c r="BA240" s="141"/>
      <c r="BB240" s="141"/>
      <c r="BC240" s="141"/>
      <c r="BD240" s="141"/>
      <c r="BE240" s="141"/>
      <c r="BF240" s="141"/>
      <c r="BG240" s="141"/>
    </row>
    <row r="241" spans="2:59" ht="15.6">
      <c r="B241" s="1504"/>
      <c r="C241" s="1505" t="s">
        <v>11</v>
      </c>
      <c r="D241" s="2457">
        <v>0.25</v>
      </c>
      <c r="E241" s="2665">
        <f>'7-11л. МЕНЮ '!D233</f>
        <v>19.25</v>
      </c>
      <c r="F241" s="2660">
        <f>'7-11л. МЕНЮ '!E233</f>
        <v>19.75</v>
      </c>
      <c r="G241" s="2661">
        <f>'7-11л. МЕНЮ '!F233</f>
        <v>83.75</v>
      </c>
      <c r="H241" s="2662">
        <f>'7-11л. МЕНЮ '!G233</f>
        <v>587.5</v>
      </c>
      <c r="I241" s="1060">
        <v>15</v>
      </c>
      <c r="J241" s="1060">
        <v>0.3</v>
      </c>
      <c r="K241" s="1061">
        <v>0.35</v>
      </c>
      <c r="L241" s="1461">
        <v>175</v>
      </c>
      <c r="M241" s="1460">
        <v>275</v>
      </c>
      <c r="N241" s="1461">
        <v>275</v>
      </c>
      <c r="O241" s="1461">
        <v>62.5</v>
      </c>
      <c r="P241" s="2390">
        <v>3</v>
      </c>
      <c r="Q241" s="1574"/>
      <c r="R241" s="1082"/>
      <c r="S241" s="141"/>
      <c r="T241" s="157"/>
      <c r="U241" s="157"/>
      <c r="V241" s="157"/>
      <c r="W241" s="157"/>
      <c r="X241" s="157"/>
      <c r="Y241" s="157"/>
      <c r="Z241" s="157"/>
      <c r="AA241" s="140"/>
      <c r="AB241" s="300"/>
      <c r="AC241" s="281"/>
      <c r="AD241" s="140"/>
      <c r="AE241" s="131"/>
      <c r="AF241" s="141"/>
      <c r="AG241" s="750"/>
      <c r="AH241" s="751"/>
      <c r="AI241" s="752"/>
      <c r="AJ241" s="753"/>
      <c r="AK241" s="754"/>
      <c r="AL241" s="754"/>
      <c r="AM241" s="754"/>
      <c r="AN241" s="754"/>
      <c r="AO241" s="754"/>
      <c r="AP241" s="754"/>
      <c r="AQ241" s="750"/>
      <c r="AR241" s="750"/>
      <c r="AS241" s="755"/>
      <c r="AT241" s="141"/>
      <c r="AU241" s="141"/>
      <c r="AV241" s="141"/>
      <c r="AW241" s="141"/>
      <c r="AX241" s="141"/>
      <c r="AY241" s="141"/>
      <c r="AZ241" s="141"/>
      <c r="BA241" s="141"/>
      <c r="BB241" s="141"/>
      <c r="BC241" s="141"/>
      <c r="BD241" s="141"/>
      <c r="BE241" s="141"/>
      <c r="BF241" s="141"/>
      <c r="BG241" s="141"/>
    </row>
    <row r="242" spans="2:59" ht="15" thickBot="1">
      <c r="B242" s="322"/>
      <c r="C242" s="1502" t="s">
        <v>600</v>
      </c>
      <c r="D242" s="2448" t="s">
        <v>259</v>
      </c>
      <c r="E242" s="2666">
        <f>'7-11л. МЕНЮ '!D234</f>
        <v>0.21688311688311401</v>
      </c>
      <c r="F242" s="1526">
        <f>'7-11л. МЕНЮ '!E234</f>
        <v>3.7341772151898738</v>
      </c>
      <c r="G242" s="2656">
        <f>'7-11л. МЕНЮ '!F234</f>
        <v>-0.76716417910447987</v>
      </c>
      <c r="H242" s="1765">
        <f>'7-11л. МЕНЮ '!G234</f>
        <v>-0.1362553191489333</v>
      </c>
      <c r="I242" s="1526">
        <f t="shared" ref="I242:P242" si="72">(I240*100/I620)-25</f>
        <v>-7.3000000000000007</v>
      </c>
      <c r="J242" s="1526">
        <f t="shared" si="72"/>
        <v>-7.3333333333333286</v>
      </c>
      <c r="K242" s="1526">
        <f t="shared" si="72"/>
        <v>-0.71428571428571175</v>
      </c>
      <c r="L242" s="1526">
        <f t="shared" si="72"/>
        <v>-1.1071428571428577</v>
      </c>
      <c r="M242" s="1526">
        <f t="shared" si="72"/>
        <v>-6.2727272727272521E-2</v>
      </c>
      <c r="N242" s="1526">
        <f t="shared" si="72"/>
        <v>0.29090909090908923</v>
      </c>
      <c r="O242" s="1526">
        <f t="shared" si="72"/>
        <v>-0.17999999999999972</v>
      </c>
      <c r="P242" s="1533">
        <f t="shared" si="72"/>
        <v>16.833333333333329</v>
      </c>
      <c r="Q242" s="1574"/>
      <c r="R242" s="151"/>
      <c r="S242" s="238"/>
      <c r="T242" s="141"/>
      <c r="U242" s="157"/>
      <c r="V242" s="157"/>
      <c r="W242" s="157"/>
      <c r="X242" s="157"/>
      <c r="Y242" s="157"/>
      <c r="Z242" s="157"/>
      <c r="AA242" s="157"/>
      <c r="AB242" s="157"/>
      <c r="AC242" s="157"/>
      <c r="AD242" s="157"/>
      <c r="AE242" s="141"/>
      <c r="AF242" s="141"/>
      <c r="AG242" s="284"/>
      <c r="AH242" s="284"/>
      <c r="AI242" s="284"/>
      <c r="AJ242" s="756"/>
      <c r="AK242" s="284"/>
      <c r="AL242" s="284"/>
      <c r="AM242" s="284"/>
      <c r="AN242" s="284"/>
      <c r="AO242" s="284"/>
      <c r="AP242" s="284"/>
      <c r="AQ242" s="284"/>
      <c r="AR242" s="284"/>
      <c r="AS242" s="284"/>
      <c r="AT242" s="141"/>
      <c r="AU242" s="141"/>
      <c r="AV242" s="141"/>
      <c r="AW242" s="141"/>
      <c r="AX242" s="141"/>
      <c r="AY242" s="141"/>
      <c r="AZ242" s="141"/>
      <c r="BA242" s="141"/>
      <c r="BB242" s="141"/>
      <c r="BC242" s="141"/>
      <c r="BD242" s="141"/>
      <c r="BE242" s="141"/>
      <c r="BF242" s="141"/>
      <c r="BG242" s="141"/>
    </row>
    <row r="243" spans="2:59">
      <c r="B243" s="106"/>
      <c r="C243" s="2680" t="s">
        <v>144</v>
      </c>
      <c r="D243" s="78"/>
      <c r="E243" s="1467"/>
      <c r="F243" s="1468"/>
      <c r="G243" s="1468"/>
      <c r="H243" s="1576"/>
      <c r="I243" s="1468"/>
      <c r="J243" s="1468"/>
      <c r="K243" s="1468"/>
      <c r="L243" s="1468"/>
      <c r="M243" s="1468"/>
      <c r="N243" s="1468"/>
      <c r="O243" s="1468"/>
      <c r="P243" s="1468"/>
      <c r="Q243" s="1574"/>
      <c r="R243" s="155"/>
      <c r="S243" s="141"/>
      <c r="T243" s="141"/>
      <c r="U243" s="152"/>
      <c r="V243" s="152"/>
      <c r="W243" s="152"/>
      <c r="X243" s="844"/>
      <c r="Y243" s="141"/>
      <c r="Z243" s="141"/>
      <c r="AA243" s="152"/>
      <c r="AB243" s="307"/>
      <c r="AC243" s="152"/>
      <c r="AD243" s="152"/>
      <c r="AE243" s="240"/>
      <c r="AF243" s="141"/>
      <c r="AG243" s="152"/>
      <c r="AH243" s="152"/>
      <c r="AI243" s="152"/>
      <c r="AJ243" s="241"/>
      <c r="AK243" s="152"/>
      <c r="AL243" s="152"/>
      <c r="AM243" s="152"/>
      <c r="AN243" s="152"/>
      <c r="AO243" s="152"/>
      <c r="AP243" s="152"/>
      <c r="AQ243" s="152"/>
      <c r="AR243" s="152"/>
      <c r="AS243" s="240"/>
      <c r="AT243" s="141"/>
      <c r="AU243" s="141"/>
      <c r="AV243" s="141"/>
      <c r="AW243" s="141"/>
      <c r="AX243" s="141"/>
      <c r="AY243" s="141"/>
      <c r="AZ243" s="141"/>
      <c r="BA243" s="141"/>
      <c r="BB243" s="141"/>
      <c r="BC243" s="141"/>
      <c r="BD243" s="141"/>
      <c r="BE243" s="141"/>
      <c r="BF243" s="141"/>
      <c r="BG243" s="141"/>
    </row>
    <row r="244" spans="2:59">
      <c r="B244" s="1758" t="str">
        <f>'7-11л. МЕНЮ '!I236</f>
        <v>54-2з/22</v>
      </c>
      <c r="C244" s="254" t="str">
        <f>'7-11л. МЕНЮ '!B236</f>
        <v>огурец  свежий в нарезке</v>
      </c>
      <c r="D244" s="324">
        <f>'7-11л. МЕНЮ '!C236</f>
        <v>60</v>
      </c>
      <c r="E244" s="302">
        <f>'7-11л. МЕНЮ '!D236</f>
        <v>0.48</v>
      </c>
      <c r="F244" s="482">
        <f>'7-11л. МЕНЮ '!E236</f>
        <v>0.12</v>
      </c>
      <c r="G244" s="482">
        <f>'7-11л. МЕНЮ '!F236</f>
        <v>1.5</v>
      </c>
      <c r="H244" s="824">
        <f>'7-11л. МЕНЮ '!G236</f>
        <v>8.52</v>
      </c>
      <c r="I244" s="482">
        <v>6</v>
      </c>
      <c r="J244" s="482">
        <v>1.7999999999999999E-2</v>
      </c>
      <c r="K244" s="482">
        <v>1.7999999999999999E-2</v>
      </c>
      <c r="L244" s="830">
        <v>6</v>
      </c>
      <c r="M244" s="1650">
        <v>13.8</v>
      </c>
      <c r="N244" s="326">
        <v>25.2</v>
      </c>
      <c r="O244" s="326">
        <v>8.4</v>
      </c>
      <c r="P244" s="326">
        <v>0.36</v>
      </c>
      <c r="Q244" s="647">
        <f>'7-11л. МЕНЮ '!H236</f>
        <v>1</v>
      </c>
      <c r="R244" s="141"/>
      <c r="S244" s="141"/>
      <c r="T244" s="141"/>
      <c r="U244" s="152"/>
      <c r="V244" s="152"/>
      <c r="W244" s="152"/>
      <c r="X244" s="844"/>
      <c r="Y244" s="141"/>
      <c r="Z244" s="141"/>
      <c r="AA244" s="152"/>
      <c r="AB244" s="307"/>
      <c r="AC244" s="307"/>
      <c r="AD244" s="152"/>
      <c r="AE244" s="240"/>
      <c r="AF244" s="141"/>
      <c r="AG244" s="767"/>
      <c r="AH244" s="767"/>
      <c r="AI244" s="767"/>
      <c r="AJ244" s="777"/>
      <c r="AK244" s="767"/>
      <c r="AL244" s="767"/>
      <c r="AM244" s="767"/>
      <c r="AN244" s="767"/>
      <c r="AO244" s="768"/>
      <c r="AP244" s="768"/>
      <c r="AQ244" s="767"/>
      <c r="AR244" s="767"/>
      <c r="AS244" s="767"/>
      <c r="AT244" s="141"/>
      <c r="AU244" s="141"/>
      <c r="AV244" s="141"/>
      <c r="AW244" s="141"/>
      <c r="AX244" s="141"/>
      <c r="AY244" s="141"/>
      <c r="AZ244" s="141"/>
      <c r="BA244" s="141"/>
      <c r="BB244" s="141"/>
      <c r="BC244" s="141"/>
      <c r="BD244" s="141"/>
      <c r="BE244" s="141"/>
      <c r="BF244" s="141"/>
      <c r="BG244" s="141"/>
    </row>
    <row r="245" spans="2:59">
      <c r="B245" s="1758" t="str">
        <f>'7-11л. МЕНЮ '!I237</f>
        <v>ТТК/102/17</v>
      </c>
      <c r="C245" s="254" t="str">
        <f>'7-11л. МЕНЮ '!B237</f>
        <v>Суп  картофельный с горохом</v>
      </c>
      <c r="D245" s="324">
        <f>'7-11л. МЕНЮ '!C237</f>
        <v>200</v>
      </c>
      <c r="E245" s="302">
        <f>'7-11л. МЕНЮ '!D237</f>
        <v>4.2350000000000003</v>
      </c>
      <c r="F245" s="482">
        <f>'7-11л. МЕНЮ '!E237</f>
        <v>3.27</v>
      </c>
      <c r="G245" s="482">
        <f>'7-11л. МЕНЮ '!F237</f>
        <v>23.86</v>
      </c>
      <c r="H245" s="824">
        <f>'7-11л. МЕНЮ '!G237</f>
        <v>101.786</v>
      </c>
      <c r="I245" s="488">
        <v>0.37019999999999997</v>
      </c>
      <c r="J245" s="488">
        <v>0.13100000000000001</v>
      </c>
      <c r="K245" s="488">
        <v>5.4600000000000003E-2</v>
      </c>
      <c r="L245" s="1439">
        <v>107.715</v>
      </c>
      <c r="M245" s="2087">
        <v>25.972000000000001</v>
      </c>
      <c r="N245" s="2087">
        <v>75.706900000000005</v>
      </c>
      <c r="O245" s="2087">
        <v>26.02</v>
      </c>
      <c r="P245" s="2087">
        <v>0.37869999999999998</v>
      </c>
      <c r="Q245" s="647">
        <f>'7-11л. МЕНЮ '!H237</f>
        <v>20</v>
      </c>
      <c r="R245" s="141"/>
      <c r="S245" s="141"/>
      <c r="T245" s="141"/>
      <c r="U245" s="152"/>
      <c r="V245" s="152"/>
      <c r="W245" s="741"/>
      <c r="X245" s="844"/>
      <c r="Y245" s="141"/>
      <c r="Z245" s="141"/>
      <c r="AA245" s="240"/>
      <c r="AB245" s="205"/>
      <c r="AC245" s="240"/>
      <c r="AD245" s="240"/>
      <c r="AE245" s="240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  <c r="AV245" s="141"/>
      <c r="AW245" s="141"/>
      <c r="AX245" s="141"/>
      <c r="AY245" s="141"/>
      <c r="AZ245" s="141"/>
      <c r="BA245" s="141"/>
      <c r="BB245" s="141"/>
      <c r="BC245" s="141"/>
      <c r="BD245" s="141"/>
      <c r="BE245" s="141"/>
      <c r="BF245" s="141"/>
      <c r="BG245" s="141"/>
    </row>
    <row r="246" spans="2:59">
      <c r="B246" s="1758" t="str">
        <f>'7-11л. МЕНЮ '!I238</f>
        <v>258/17</v>
      </c>
      <c r="C246" s="254" t="str">
        <f>'7-11л. МЕНЮ '!B238</f>
        <v>Мясо духовое</v>
      </c>
      <c r="D246" s="324">
        <f>'7-11л. МЕНЮ '!C238</f>
        <v>195</v>
      </c>
      <c r="E246" s="302">
        <f>'7-11л. МЕНЮ '!D238</f>
        <v>10.018000000000001</v>
      </c>
      <c r="F246" s="482">
        <f>'7-11л. МЕНЮ '!E238</f>
        <v>12.955</v>
      </c>
      <c r="G246" s="482">
        <f>'7-11л. МЕНЮ '!F238</f>
        <v>39.960999999999999</v>
      </c>
      <c r="H246" s="824">
        <f>'7-11л. МЕНЮ '!G238</f>
        <v>355.24</v>
      </c>
      <c r="I246" s="488">
        <v>1.0419</v>
      </c>
      <c r="J246" s="1807">
        <v>0.25800000000000001</v>
      </c>
      <c r="K246" s="1807">
        <v>0.28699999999999998</v>
      </c>
      <c r="L246" s="1439">
        <v>82.462999999999994</v>
      </c>
      <c r="M246" s="2087">
        <v>19.4727</v>
      </c>
      <c r="N246" s="2087">
        <v>167.191</v>
      </c>
      <c r="O246" s="2087">
        <v>38.829000000000001</v>
      </c>
      <c r="P246" s="899">
        <v>0.2485</v>
      </c>
      <c r="Q246" s="647">
        <f>'7-11л. МЕНЮ '!H238</f>
        <v>51</v>
      </c>
      <c r="R246" s="163"/>
      <c r="S246" s="141"/>
      <c r="T246" s="141"/>
      <c r="U246" s="152"/>
      <c r="V246" s="152"/>
      <c r="W246" s="741"/>
      <c r="X246" s="844"/>
      <c r="Y246" s="141"/>
      <c r="Z246" s="141"/>
      <c r="AA246" s="240"/>
      <c r="AB246" s="240"/>
      <c r="AC246" s="240"/>
      <c r="AD246" s="240"/>
      <c r="AE246" s="240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746"/>
      <c r="AQ246" s="141"/>
      <c r="AR246" s="746"/>
      <c r="AS246" s="141"/>
      <c r="AT246" s="141"/>
      <c r="AU246" s="141"/>
      <c r="AV246" s="141"/>
      <c r="AW246" s="141"/>
      <c r="AX246" s="141"/>
      <c r="AY246" s="141"/>
      <c r="AZ246" s="141"/>
      <c r="BA246" s="141"/>
      <c r="BB246" s="141"/>
      <c r="BC246" s="141"/>
      <c r="BD246" s="141"/>
      <c r="BE246" s="141"/>
      <c r="BF246" s="141"/>
      <c r="BG246" s="141"/>
    </row>
    <row r="247" spans="2:59">
      <c r="B247" s="1758" t="str">
        <f>'7-11л. МЕНЮ '!I239</f>
        <v>ТТК/502/21</v>
      </c>
      <c r="C247" s="254" t="str">
        <f>'7-11л. МЕНЮ '!B239</f>
        <v>Какао с молоком и витаминами</v>
      </c>
      <c r="D247" s="324">
        <f>'7-11л. МЕНЮ '!C239</f>
        <v>200</v>
      </c>
      <c r="E247" s="302">
        <f>'7-11л. МЕНЮ '!D239</f>
        <v>5.8970000000000002</v>
      </c>
      <c r="F247" s="482">
        <f>'7-11л. МЕНЮ '!E239</f>
        <v>4.7880000000000003</v>
      </c>
      <c r="G247" s="482">
        <f>'7-11л. МЕНЮ '!F239</f>
        <v>15.401999999999999</v>
      </c>
      <c r="H247" s="824">
        <f>'7-11л. МЕНЮ '!G239</f>
        <v>127.486</v>
      </c>
      <c r="I247" s="488">
        <v>1.0462</v>
      </c>
      <c r="J247" s="488">
        <v>6.1539999999999997E-2</v>
      </c>
      <c r="K247" s="488">
        <v>0.25</v>
      </c>
      <c r="L247" s="1439">
        <v>26.504000000000001</v>
      </c>
      <c r="M247" s="2087">
        <v>213.47880000000001</v>
      </c>
      <c r="N247" s="2087">
        <v>169.971</v>
      </c>
      <c r="O247" s="488">
        <v>33.003300000000003</v>
      </c>
      <c r="P247" s="2087">
        <v>0.63700000000000001</v>
      </c>
      <c r="Q247" s="647">
        <f>'7-11л. МЕНЮ '!H239</f>
        <v>65</v>
      </c>
      <c r="R247" s="155"/>
      <c r="S247" s="141"/>
      <c r="T247" s="141"/>
      <c r="U247" s="152"/>
      <c r="V247" s="152"/>
      <c r="W247" s="152"/>
      <c r="X247" s="844"/>
      <c r="Y247" s="141"/>
      <c r="Z247" s="141"/>
      <c r="AA247" s="496"/>
      <c r="AB247" s="496"/>
      <c r="AC247" s="496"/>
      <c r="AD247" s="496"/>
      <c r="AE247" s="240"/>
      <c r="AF247" s="141"/>
      <c r="AG247" s="141"/>
      <c r="AH247" s="141"/>
      <c r="AI247" s="141"/>
      <c r="AJ247" s="779"/>
      <c r="AK247" s="141"/>
      <c r="AL247" s="141"/>
      <c r="AM247" s="141"/>
      <c r="AN247" s="141"/>
      <c r="AO247" s="141"/>
      <c r="AP247" s="141"/>
      <c r="AQ247" s="141"/>
      <c r="AR247" s="746"/>
      <c r="AS247" s="141"/>
      <c r="AT247" s="141"/>
      <c r="AU247" s="141"/>
      <c r="AV247" s="141"/>
      <c r="AW247" s="141"/>
      <c r="AX247" s="141"/>
      <c r="AY247" s="141"/>
      <c r="AZ247" s="141"/>
      <c r="BA247" s="141"/>
      <c r="BB247" s="141"/>
      <c r="BC247" s="141"/>
      <c r="BD247" s="141"/>
      <c r="BE247" s="141"/>
      <c r="BF247" s="141"/>
      <c r="BG247" s="141"/>
    </row>
    <row r="248" spans="2:59">
      <c r="B248" s="1758" t="str">
        <f>'7-11л. МЕНЮ '!I240</f>
        <v>54-2з/22г.</v>
      </c>
      <c r="C248" s="254" t="str">
        <f>'7-11л. МЕНЮ '!B240</f>
        <v>Сыр твёрдых сортов в нарезке ( полутвёрдый )</v>
      </c>
      <c r="D248" s="324">
        <f>'7-11л. МЕНЮ '!C240</f>
        <v>20</v>
      </c>
      <c r="E248" s="302">
        <f>'7-11л. МЕНЮ '!D240</f>
        <v>4.6669999999999998</v>
      </c>
      <c r="F248" s="482">
        <f>'7-11л. МЕНЮ '!E240</f>
        <v>5.867</v>
      </c>
      <c r="G248" s="482">
        <f>'7-11л. МЕНЮ '!F240</f>
        <v>0</v>
      </c>
      <c r="H248" s="824">
        <f>'7-11л. МЕНЮ '!G240</f>
        <v>71.471000000000004</v>
      </c>
      <c r="I248" s="326">
        <v>0.152</v>
      </c>
      <c r="J248" s="326">
        <v>8.0000000000000002E-3</v>
      </c>
      <c r="K248" s="326">
        <v>6.4000000000000001E-2</v>
      </c>
      <c r="L248" s="1439">
        <v>52</v>
      </c>
      <c r="M248" s="326">
        <v>176</v>
      </c>
      <c r="N248" s="326">
        <v>100</v>
      </c>
      <c r="O248" s="326">
        <v>7.3280000000000003</v>
      </c>
      <c r="P248" s="2090">
        <v>0.2</v>
      </c>
      <c r="Q248" s="647">
        <f>'7-11л. МЕНЮ '!H240</f>
        <v>10</v>
      </c>
      <c r="R248" s="163"/>
      <c r="S248" s="141"/>
      <c r="T248" s="141"/>
      <c r="U248" s="152"/>
      <c r="V248" s="152"/>
      <c r="W248" s="152"/>
      <c r="X248" s="844"/>
      <c r="Y248" s="141"/>
      <c r="Z248" s="141"/>
      <c r="AA248" s="152"/>
      <c r="AB248" s="878"/>
      <c r="AC248" s="211"/>
      <c r="AD248" s="211"/>
      <c r="AE248" s="211"/>
      <c r="AF248" s="211"/>
      <c r="AG248" s="211"/>
      <c r="AH248" s="211"/>
      <c r="AI248" s="211"/>
      <c r="AJ248" s="211"/>
      <c r="AK248" s="70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  <c r="AV248" s="141"/>
      <c r="AW248" s="141"/>
      <c r="AX248" s="141"/>
      <c r="AY248" s="141"/>
      <c r="AZ248" s="141"/>
      <c r="BA248" s="141"/>
      <c r="BB248" s="141"/>
      <c r="BC248" s="141"/>
      <c r="BD248" s="141"/>
      <c r="BE248" s="141"/>
      <c r="BF248" s="141"/>
      <c r="BG248" s="141"/>
    </row>
    <row r="249" spans="2:59" ht="15.6">
      <c r="B249" s="1758" t="str">
        <f>'7-11л. МЕНЮ '!I241</f>
        <v>Пром.пр.</v>
      </c>
      <c r="C249" s="254" t="str">
        <f>'7-11л. МЕНЮ '!B241</f>
        <v>Хлеб пшеничный</v>
      </c>
      <c r="D249" s="324">
        <f>'7-11л. МЕНЮ '!C241</f>
        <v>50</v>
      </c>
      <c r="E249" s="302">
        <f>'7-11л. МЕНЮ '!D241</f>
        <v>2.63</v>
      </c>
      <c r="F249" s="482">
        <f>'7-11л. МЕНЮ '!E241</f>
        <v>0.35</v>
      </c>
      <c r="G249" s="482">
        <f>'7-11л. МЕНЮ '!F241</f>
        <v>20.399999999999999</v>
      </c>
      <c r="H249" s="824">
        <f>'7-11л. МЕНЮ '!G241</f>
        <v>95.284000000000006</v>
      </c>
      <c r="I249" s="491">
        <v>0</v>
      </c>
      <c r="J249" s="491">
        <v>1.7999999999999999E-2</v>
      </c>
      <c r="K249" s="491">
        <v>0</v>
      </c>
      <c r="L249" s="2402">
        <v>0</v>
      </c>
      <c r="M249" s="478">
        <v>78.58</v>
      </c>
      <c r="N249" s="478">
        <v>64.5</v>
      </c>
      <c r="O249" s="478">
        <v>20.5</v>
      </c>
      <c r="P249" s="478">
        <v>0.05</v>
      </c>
      <c r="Q249" s="647">
        <f>'7-11л. МЕНЮ '!H241</f>
        <v>12</v>
      </c>
      <c r="R249" s="163"/>
      <c r="S249" s="141"/>
      <c r="T249" s="141"/>
      <c r="U249" s="152"/>
      <c r="V249" s="152"/>
      <c r="W249" s="152"/>
      <c r="X249" s="844"/>
      <c r="Y249" s="141"/>
      <c r="Z249" s="141"/>
      <c r="AA249" s="152"/>
      <c r="AB249" s="152"/>
      <c r="AC249" s="152"/>
      <c r="AD249" s="152"/>
      <c r="AE249" s="240"/>
      <c r="AF249" s="141"/>
      <c r="AG249" s="156"/>
      <c r="AH249" s="136"/>
      <c r="AI249" s="150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  <c r="AV249" s="141"/>
      <c r="AW249" s="141"/>
      <c r="AX249" s="141"/>
      <c r="AY249" s="141"/>
      <c r="AZ249" s="141"/>
      <c r="BA249" s="141"/>
      <c r="BB249" s="141"/>
      <c r="BC249" s="141"/>
      <c r="BD249" s="141"/>
      <c r="BE249" s="141"/>
      <c r="BF249" s="141"/>
      <c r="BG249" s="141"/>
    </row>
    <row r="250" spans="2:59" ht="16.2" thickBot="1">
      <c r="B250" s="2668" t="str">
        <f>'7-11л. МЕНЮ '!I242</f>
        <v>Пром.пр.</v>
      </c>
      <c r="C250" s="267" t="str">
        <f>'7-11л. МЕНЮ '!B242</f>
        <v>Хлеб ржаной</v>
      </c>
      <c r="D250" s="230">
        <f>'7-11л. МЕНЮ '!C242</f>
        <v>30</v>
      </c>
      <c r="E250" s="489">
        <f>'7-11л. МЕНЮ '!D242</f>
        <v>1.6950000000000001</v>
      </c>
      <c r="F250" s="491">
        <f>'7-11л. МЕНЮ '!E242</f>
        <v>0.36</v>
      </c>
      <c r="G250" s="491">
        <f>'7-11л. МЕНЮ '!F242</f>
        <v>12.56</v>
      </c>
      <c r="H250" s="823">
        <f>'7-11л. МЕНЮ '!G242</f>
        <v>60.26</v>
      </c>
      <c r="I250" s="482">
        <v>0</v>
      </c>
      <c r="J250" s="482">
        <v>0.06</v>
      </c>
      <c r="K250" s="482">
        <v>0</v>
      </c>
      <c r="L250" s="830">
        <v>0</v>
      </c>
      <c r="M250" s="326">
        <v>24.9</v>
      </c>
      <c r="N250" s="326">
        <v>37.905000000000001</v>
      </c>
      <c r="O250" s="482">
        <v>13.26</v>
      </c>
      <c r="P250" s="1580">
        <v>0.03</v>
      </c>
      <c r="Q250" s="647">
        <f>'7-11л. МЕНЮ '!H242</f>
        <v>13</v>
      </c>
      <c r="R250" s="151"/>
      <c r="S250" s="541"/>
      <c r="T250" s="141"/>
      <c r="U250" s="763"/>
      <c r="V250" s="1767"/>
      <c r="W250" s="1769"/>
      <c r="X250" s="1769"/>
      <c r="Y250" s="290"/>
      <c r="Z250" s="548"/>
      <c r="AA250" s="570"/>
      <c r="AB250" s="300"/>
      <c r="AC250" s="140"/>
      <c r="AD250" s="140"/>
      <c r="AE250" s="139"/>
      <c r="AF250" s="141"/>
      <c r="AG250" s="156"/>
      <c r="AH250" s="141"/>
      <c r="AI250" s="150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  <c r="AV250" s="141"/>
      <c r="AW250" s="141"/>
      <c r="AX250" s="141"/>
      <c r="AY250" s="141"/>
      <c r="AZ250" s="141"/>
      <c r="BA250" s="141"/>
      <c r="BB250" s="141"/>
      <c r="BC250" s="141"/>
      <c r="BD250" s="141"/>
      <c r="BE250" s="141"/>
      <c r="BF250" s="141"/>
      <c r="BG250" s="141"/>
    </row>
    <row r="251" spans="2:59">
      <c r="B251" s="1754" t="s">
        <v>249</v>
      </c>
      <c r="C251" s="1763"/>
      <c r="D251" s="2669">
        <f>'7-11л. МЕНЮ '!C243</f>
        <v>755</v>
      </c>
      <c r="E251" s="2403">
        <f>'7-11л. МЕНЮ '!D243</f>
        <v>29.622000000000003</v>
      </c>
      <c r="F251" s="2404">
        <f>'7-11л. МЕНЮ '!E243</f>
        <v>27.71</v>
      </c>
      <c r="G251" s="2404">
        <f>'7-11л. МЕНЮ '!F243</f>
        <v>113.68299999999999</v>
      </c>
      <c r="H251" s="2670">
        <f>'7-11л. МЕНЮ '!G243</f>
        <v>820.04700000000003</v>
      </c>
      <c r="I251" s="328">
        <f>SUM(I244:I250)</f>
        <v>8.6102999999999987</v>
      </c>
      <c r="J251" s="328">
        <f t="shared" ref="J251:P251" si="73">SUM(J244:J250)</f>
        <v>0.55454000000000003</v>
      </c>
      <c r="K251" s="328">
        <f t="shared" si="73"/>
        <v>0.67359999999999998</v>
      </c>
      <c r="L251" s="328">
        <f t="shared" si="73"/>
        <v>274.68200000000002</v>
      </c>
      <c r="M251" s="328">
        <f t="shared" si="73"/>
        <v>552.20349999999996</v>
      </c>
      <c r="N251" s="328">
        <f t="shared" si="73"/>
        <v>640.47389999999996</v>
      </c>
      <c r="O251" s="328">
        <f t="shared" si="73"/>
        <v>147.34029999999998</v>
      </c>
      <c r="P251" s="1064">
        <f t="shared" si="73"/>
        <v>1.9041999999999999</v>
      </c>
      <c r="Q251" s="1574"/>
      <c r="R251" s="151"/>
      <c r="S251" s="544"/>
      <c r="T251" s="141"/>
      <c r="U251" s="1070"/>
      <c r="V251" s="1070"/>
      <c r="W251" s="1070"/>
      <c r="X251" s="1070"/>
      <c r="Y251" s="1778"/>
      <c r="Z251" s="157"/>
      <c r="AA251" s="778"/>
      <c r="AB251" s="542"/>
      <c r="AC251" s="542"/>
      <c r="AD251" s="543"/>
      <c r="AE251" s="543"/>
      <c r="AF251" s="141"/>
      <c r="AG251" s="141"/>
      <c r="AH251" s="238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  <c r="AV251" s="141"/>
      <c r="AW251" s="141"/>
      <c r="AX251" s="141"/>
      <c r="AY251" s="141"/>
      <c r="AZ251" s="141"/>
      <c r="BA251" s="141"/>
      <c r="BB251" s="141"/>
      <c r="BC251" s="141"/>
      <c r="BD251" s="141"/>
      <c r="BE251" s="141"/>
      <c r="BF251" s="141"/>
      <c r="BG251" s="141"/>
    </row>
    <row r="252" spans="2:59">
      <c r="B252" s="68"/>
      <c r="C252" s="850" t="s">
        <v>11</v>
      </c>
      <c r="D252" s="1745">
        <v>0.35</v>
      </c>
      <c r="E252" s="2399">
        <f>'7-11л. МЕНЮ '!D244</f>
        <v>26.95</v>
      </c>
      <c r="F252" s="2400">
        <f>'7-11л. МЕНЮ '!E244</f>
        <v>27.65</v>
      </c>
      <c r="G252" s="2400">
        <f>'7-11л. МЕНЮ '!F244</f>
        <v>117.25</v>
      </c>
      <c r="H252" s="2671">
        <f>'7-11л. МЕНЮ '!G244</f>
        <v>822.5</v>
      </c>
      <c r="I252" s="1060">
        <v>21</v>
      </c>
      <c r="J252" s="1060">
        <v>0.42</v>
      </c>
      <c r="K252" s="1061">
        <v>0.49</v>
      </c>
      <c r="L252" s="1461">
        <v>245</v>
      </c>
      <c r="M252" s="1460">
        <v>385</v>
      </c>
      <c r="N252" s="1461">
        <v>385</v>
      </c>
      <c r="O252" s="1461">
        <v>87.5</v>
      </c>
      <c r="P252" s="2390">
        <v>4.2</v>
      </c>
      <c r="Q252" s="1574"/>
      <c r="R252" s="151"/>
      <c r="S252" s="238"/>
      <c r="T252" s="141"/>
      <c r="U252" s="157"/>
      <c r="V252" s="157"/>
      <c r="W252" s="157"/>
      <c r="X252" s="157"/>
      <c r="Y252" s="157"/>
      <c r="Z252" s="157"/>
      <c r="AA252" s="540"/>
      <c r="AB252" s="540"/>
      <c r="AC252" s="545"/>
      <c r="AD252" s="545"/>
      <c r="AE252" s="546"/>
      <c r="AF252" s="141"/>
      <c r="AG252" s="547"/>
      <c r="AH252" s="136"/>
      <c r="AI252" s="133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  <c r="AV252" s="141"/>
      <c r="AW252" s="141"/>
      <c r="AX252" s="141"/>
      <c r="AY252" s="141"/>
      <c r="AZ252" s="141"/>
      <c r="BA252" s="141"/>
      <c r="BB252" s="141"/>
      <c r="BC252" s="141"/>
      <c r="BD252" s="141"/>
      <c r="BE252" s="141"/>
      <c r="BF252" s="141"/>
      <c r="BG252" s="141"/>
    </row>
    <row r="253" spans="2:59" ht="18.75" customHeight="1" thickBot="1">
      <c r="B253" s="322"/>
      <c r="C253" s="1502" t="s">
        <v>600</v>
      </c>
      <c r="D253" s="1540" t="s">
        <v>259</v>
      </c>
      <c r="E253" s="674">
        <f>'7-11л. МЕНЮ '!D245</f>
        <v>3.470129870129874</v>
      </c>
      <c r="F253" s="676">
        <f>'7-11л. МЕНЮ '!E245</f>
        <v>7.5949367088604447E-2</v>
      </c>
      <c r="G253" s="676">
        <f>'7-11л. МЕНЮ '!F245</f>
        <v>-1.0647761194029854</v>
      </c>
      <c r="H253" s="863">
        <f>'7-11л. МЕНЮ '!G245</f>
        <v>-0.1043829787234074</v>
      </c>
      <c r="I253" s="1526">
        <f t="shared" ref="I253:P253" si="74">(I251*100/I620)-35</f>
        <v>-20.649500000000003</v>
      </c>
      <c r="J253" s="1526">
        <f t="shared" si="74"/>
        <v>11.211666666666666</v>
      </c>
      <c r="K253" s="1526">
        <f t="shared" si="74"/>
        <v>13.114285714285714</v>
      </c>
      <c r="L253" s="1526">
        <f t="shared" si="74"/>
        <v>4.2402857142857187</v>
      </c>
      <c r="M253" s="1526">
        <f t="shared" si="74"/>
        <v>15.200318181818183</v>
      </c>
      <c r="N253" s="1526">
        <f t="shared" si="74"/>
        <v>23.224899999999998</v>
      </c>
      <c r="O253" s="1526">
        <f t="shared" si="74"/>
        <v>23.936119999999995</v>
      </c>
      <c r="P253" s="1533">
        <f t="shared" si="74"/>
        <v>-19.131666666666668</v>
      </c>
      <c r="Q253" s="1574"/>
      <c r="R253" s="141"/>
      <c r="S253" s="136"/>
      <c r="T253" s="133"/>
      <c r="U253" s="152"/>
      <c r="V253" s="152"/>
      <c r="W253" s="152"/>
      <c r="X253" s="844"/>
      <c r="Y253" s="141"/>
      <c r="Z253" s="784"/>
      <c r="AA253" s="157"/>
      <c r="AB253" s="157"/>
      <c r="AC253" s="157"/>
      <c r="AD253" s="157"/>
      <c r="AE253" s="141"/>
      <c r="AF253" s="141"/>
      <c r="AG253" s="141"/>
      <c r="AH253" s="149"/>
      <c r="AI253" s="213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  <c r="AV253" s="141"/>
      <c r="AW253" s="141"/>
      <c r="AX253" s="141"/>
      <c r="AY253" s="141"/>
      <c r="AZ253" s="141"/>
      <c r="BA253" s="141"/>
      <c r="BB253" s="141"/>
      <c r="BC253" s="141"/>
      <c r="BD253" s="141"/>
      <c r="BE253" s="141"/>
      <c r="BF253" s="141"/>
      <c r="BG253" s="141"/>
    </row>
    <row r="254" spans="2:59">
      <c r="B254" s="1402"/>
      <c r="C254" s="2406" t="s">
        <v>304</v>
      </c>
      <c r="D254" s="63"/>
      <c r="E254" s="2674"/>
      <c r="F254" s="1459"/>
      <c r="G254" s="1459"/>
      <c r="H254" s="2553"/>
      <c r="I254" s="1459"/>
      <c r="J254" s="1459"/>
      <c r="K254" s="1459"/>
      <c r="L254" s="1459"/>
      <c r="M254" s="1459"/>
      <c r="N254" s="1459"/>
      <c r="O254" s="1459"/>
      <c r="P254" s="1459"/>
      <c r="Q254" s="1574"/>
      <c r="R254" s="286"/>
      <c r="AI254" s="495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  <c r="AY254" s="141"/>
      <c r="AZ254" s="141"/>
      <c r="BA254" s="141"/>
      <c r="BB254" s="141"/>
      <c r="BC254" s="141"/>
      <c r="BD254" s="141"/>
      <c r="BE254" s="141"/>
      <c r="BF254" s="141"/>
      <c r="BG254" s="141"/>
    </row>
    <row r="255" spans="2:59">
      <c r="B255" s="2673" t="str">
        <f>'7-11л. МЕНЮ '!I247</f>
        <v>ТТК/54-гн/22</v>
      </c>
      <c r="C255" s="373" t="str">
        <f>'7-11л. МЕНЮ '!B247</f>
        <v>Чай без сахара</v>
      </c>
      <c r="D255" s="377">
        <f>'7-11л. МЕНЮ '!C247</f>
        <v>180</v>
      </c>
      <c r="E255" s="2675">
        <f>'7-11л. МЕНЮ '!D247</f>
        <v>0.18</v>
      </c>
      <c r="F255" s="490">
        <f>'7-11л. МЕНЮ '!E247</f>
        <v>0</v>
      </c>
      <c r="G255" s="490">
        <f>'7-11л. МЕНЮ '!F247</f>
        <v>0.09</v>
      </c>
      <c r="H255" s="1456">
        <f>'7-11л. МЕНЮ '!G247</f>
        <v>1.26</v>
      </c>
      <c r="I255" s="488">
        <v>3.5999999999999997E-2</v>
      </c>
      <c r="J255" s="488">
        <v>0</v>
      </c>
      <c r="K255" s="488">
        <v>8.9999999999999993E-3</v>
      </c>
      <c r="L255" s="1439">
        <v>0.27</v>
      </c>
      <c r="M255" s="2087">
        <v>3.96</v>
      </c>
      <c r="N255" s="2087">
        <v>6.48</v>
      </c>
      <c r="O255" s="2087">
        <v>3.42</v>
      </c>
      <c r="P255" s="2087">
        <v>0.63900000000000001</v>
      </c>
      <c r="Q255" s="662">
        <f>'7-11л. МЕНЮ '!H247</f>
        <v>71</v>
      </c>
      <c r="R255" s="141"/>
      <c r="AI255" s="133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  <c r="AV255" s="141"/>
      <c r="AW255" s="141"/>
      <c r="AX255" s="141"/>
      <c r="AY255" s="141"/>
      <c r="AZ255" s="141"/>
      <c r="BA255" s="141"/>
      <c r="BB255" s="141"/>
      <c r="BC255" s="141"/>
      <c r="BD255" s="141"/>
      <c r="BE255" s="141"/>
      <c r="BF255" s="141"/>
      <c r="BG255" s="141"/>
    </row>
    <row r="256" spans="2:59" ht="13.5" customHeight="1">
      <c r="B256" s="2673" t="str">
        <f>'7-11л. МЕНЮ '!I248</f>
        <v>224 /17</v>
      </c>
      <c r="C256" s="373" t="str">
        <f>'7-11л. МЕНЮ '!B248</f>
        <v xml:space="preserve">запеканка из творога и моркови с </v>
      </c>
      <c r="D256" s="377" t="str">
        <f>'7-11л. МЕНЮ '!C248</f>
        <v>130 / 20</v>
      </c>
      <c r="E256" s="2094">
        <f>'7-11л. МЕНЮ '!D248</f>
        <v>7.68</v>
      </c>
      <c r="F256" s="490">
        <f>'7-11л. МЕНЮ '!E248</f>
        <v>7.79</v>
      </c>
      <c r="G256" s="2094">
        <f>'7-11л. МЕНЮ '!F248</f>
        <v>33.052</v>
      </c>
      <c r="H256" s="1512">
        <f>'7-11л. МЕНЮ '!G248</f>
        <v>233.03800000000001</v>
      </c>
      <c r="I256" s="2094">
        <v>5.99</v>
      </c>
      <c r="J256" s="490">
        <v>0.12</v>
      </c>
      <c r="K256" s="2094">
        <v>0.13800000000000001</v>
      </c>
      <c r="L256" s="1512">
        <v>69.94</v>
      </c>
      <c r="M256" s="2104">
        <v>109.12</v>
      </c>
      <c r="N256" s="1534">
        <v>108.6</v>
      </c>
      <c r="O256" s="2104">
        <v>24.24</v>
      </c>
      <c r="P256" s="1534">
        <v>1.0580000000000001</v>
      </c>
      <c r="Q256" s="680">
        <f>'7-11л. МЕНЮ '!H248</f>
        <v>61</v>
      </c>
      <c r="R256" s="141"/>
      <c r="AI256" s="133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1"/>
      <c r="AY256" s="141"/>
      <c r="AZ256" s="141"/>
      <c r="BA256" s="141"/>
      <c r="BB256" s="141"/>
      <c r="BC256" s="141"/>
      <c r="BD256" s="141"/>
      <c r="BE256" s="141"/>
      <c r="BF256" s="141"/>
      <c r="BG256" s="141"/>
    </row>
    <row r="257" spans="1:59" ht="12" customHeight="1" thickBot="1">
      <c r="B257" s="2676"/>
      <c r="C257" s="2309" t="str">
        <f>'7-11л. МЕНЮ '!B249</f>
        <v>с молоком сгущённым</v>
      </c>
      <c r="D257" s="1627"/>
      <c r="E257" s="210"/>
      <c r="F257" s="2217"/>
      <c r="G257" s="210"/>
      <c r="H257" s="2497"/>
      <c r="I257" s="211"/>
      <c r="J257" s="802"/>
      <c r="K257" s="211"/>
      <c r="L257" s="1537"/>
      <c r="M257" s="5"/>
      <c r="N257" s="1448"/>
      <c r="O257" s="5"/>
      <c r="P257" s="1448"/>
      <c r="Q257" s="1579"/>
      <c r="R257" s="163"/>
      <c r="AI257" s="133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  <c r="AV257" s="141"/>
      <c r="AW257" s="141"/>
      <c r="AX257" s="141"/>
      <c r="AY257" s="141"/>
      <c r="AZ257" s="141"/>
      <c r="BA257" s="141"/>
      <c r="BB257" s="141"/>
      <c r="BC257" s="141"/>
      <c r="BD257" s="141"/>
      <c r="BE257" s="141"/>
      <c r="BF257" s="141"/>
      <c r="BG257" s="141"/>
    </row>
    <row r="258" spans="1:59">
      <c r="B258" s="654" t="s">
        <v>332</v>
      </c>
      <c r="C258" s="849"/>
      <c r="D258" s="2677">
        <f>'7-11л. МЕНЮ '!C250</f>
        <v>330</v>
      </c>
      <c r="E258" s="1472">
        <f>'7-11л. МЕНЮ '!D250</f>
        <v>7.8599999999999994</v>
      </c>
      <c r="F258" s="1473">
        <f>'7-11л. МЕНЮ '!E250</f>
        <v>7.79</v>
      </c>
      <c r="G258" s="1473">
        <f>'7-11л. МЕНЮ '!F250</f>
        <v>33.142000000000003</v>
      </c>
      <c r="H258" s="2392">
        <f>'7-11л. МЕНЮ '!G250</f>
        <v>234.298</v>
      </c>
      <c r="I258" s="328">
        <f t="shared" ref="I258:P258" si="75">SUM(I255:I257)</f>
        <v>6.0259999999999998</v>
      </c>
      <c r="J258" s="328">
        <f t="shared" si="75"/>
        <v>0.12</v>
      </c>
      <c r="K258" s="328">
        <f t="shared" si="75"/>
        <v>0.14700000000000002</v>
      </c>
      <c r="L258" s="328">
        <f t="shared" si="75"/>
        <v>70.209999999999994</v>
      </c>
      <c r="M258" s="328">
        <f t="shared" si="75"/>
        <v>113.08</v>
      </c>
      <c r="N258" s="328">
        <f t="shared" si="75"/>
        <v>115.08</v>
      </c>
      <c r="O258" s="328">
        <f t="shared" si="75"/>
        <v>27.659999999999997</v>
      </c>
      <c r="P258" s="1064">
        <f t="shared" si="75"/>
        <v>1.6970000000000001</v>
      </c>
      <c r="Q258" s="448"/>
      <c r="R258" s="434"/>
      <c r="S258" s="544"/>
      <c r="T258" s="141"/>
      <c r="U258" s="1070"/>
      <c r="V258" s="1070"/>
      <c r="W258" s="1070"/>
      <c r="X258" s="1070"/>
      <c r="Y258" s="1775"/>
      <c r="Z258" s="157"/>
      <c r="AA258" s="157"/>
      <c r="AB258" s="157"/>
      <c r="AC258" s="157"/>
      <c r="AD258" s="157"/>
      <c r="AE258" s="141"/>
      <c r="AF258" s="141"/>
      <c r="AG258" s="141"/>
      <c r="AH258" s="150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  <c r="AV258" s="141"/>
      <c r="AW258" s="141"/>
      <c r="AX258" s="141"/>
      <c r="AY258" s="141"/>
      <c r="AZ258" s="141"/>
      <c r="BA258" s="141"/>
      <c r="BB258" s="141"/>
      <c r="BC258" s="141"/>
      <c r="BD258" s="141"/>
      <c r="BE258" s="141"/>
      <c r="BF258" s="141"/>
      <c r="BG258" s="141"/>
    </row>
    <row r="259" spans="1:59">
      <c r="B259" s="1504"/>
      <c r="C259" s="1505" t="s">
        <v>11</v>
      </c>
      <c r="D259" s="1745">
        <v>0.1</v>
      </c>
      <c r="E259" s="2393">
        <f>'7-11л. МЕНЮ '!D251</f>
        <v>7.7</v>
      </c>
      <c r="F259" s="2394">
        <f>'7-11л. МЕНЮ '!E251</f>
        <v>7.9</v>
      </c>
      <c r="G259" s="2394">
        <f>'7-11л. МЕНЮ '!F251</f>
        <v>33.5</v>
      </c>
      <c r="H259" s="2395">
        <f>'7-11л. МЕНЮ '!G251</f>
        <v>235</v>
      </c>
      <c r="I259" s="1060">
        <v>6</v>
      </c>
      <c r="J259" s="1060">
        <v>0.12</v>
      </c>
      <c r="K259" s="1061">
        <v>0.14000000000000001</v>
      </c>
      <c r="L259" s="1461">
        <v>70</v>
      </c>
      <c r="M259" s="1460">
        <v>110</v>
      </c>
      <c r="N259" s="1461">
        <v>110</v>
      </c>
      <c r="O259" s="1461">
        <v>25</v>
      </c>
      <c r="P259" s="2390">
        <v>1.2</v>
      </c>
      <c r="Q259" s="448"/>
      <c r="R259" s="151"/>
      <c r="S259" s="136"/>
      <c r="T259" s="152"/>
      <c r="U259" s="152"/>
      <c r="V259" s="152"/>
      <c r="W259" s="241"/>
      <c r="X259" s="785"/>
      <c r="Y259" s="784"/>
      <c r="Z259" s="157"/>
      <c r="AA259" s="152"/>
      <c r="AB259" s="307"/>
      <c r="AC259" s="152"/>
      <c r="AD259" s="152"/>
      <c r="AE259" s="240"/>
      <c r="AF259" s="141"/>
      <c r="AG259" s="163"/>
      <c r="AH259" s="238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  <c r="AV259" s="141"/>
      <c r="AW259" s="141"/>
      <c r="AX259" s="141"/>
      <c r="AY259" s="141"/>
      <c r="AZ259" s="141"/>
      <c r="BA259" s="141"/>
      <c r="BB259" s="141"/>
      <c r="BC259" s="141"/>
      <c r="BD259" s="141"/>
      <c r="BE259" s="141"/>
      <c r="BF259" s="141"/>
      <c r="BG259" s="141"/>
    </row>
    <row r="260" spans="1:59" ht="15" thickBot="1">
      <c r="B260" s="322"/>
      <c r="C260" s="1502" t="s">
        <v>600</v>
      </c>
      <c r="D260" s="1540" t="s">
        <v>259</v>
      </c>
      <c r="E260" s="2391">
        <f>'7-11л. МЕНЮ '!D252</f>
        <v>0.20779220779220786</v>
      </c>
      <c r="F260" s="675">
        <f>'7-11л. МЕНЮ '!E252</f>
        <v>-0.13924050632911467</v>
      </c>
      <c r="G260" s="675">
        <f>'7-11л. МЕНЮ '!F252</f>
        <v>-0.10686567164179017</v>
      </c>
      <c r="H260" s="2125">
        <f>'7-11л. МЕНЮ '!G252</f>
        <v>-2.9872340425532329E-2</v>
      </c>
      <c r="I260" s="1526">
        <f t="shared" ref="I260:P260" si="76">(I258*100/I620)-10</f>
        <v>4.3333333333333002E-2</v>
      </c>
      <c r="J260" s="1526">
        <f t="shared" si="76"/>
        <v>0</v>
      </c>
      <c r="K260" s="1526">
        <f t="shared" si="76"/>
        <v>0.50000000000000355</v>
      </c>
      <c r="L260" s="1526">
        <f t="shared" si="76"/>
        <v>2.9999999999999361E-2</v>
      </c>
      <c r="M260" s="1526">
        <f t="shared" si="76"/>
        <v>0.27999999999999936</v>
      </c>
      <c r="N260" s="1526">
        <f t="shared" si="76"/>
        <v>0.46181818181818102</v>
      </c>
      <c r="O260" s="1526">
        <f t="shared" si="76"/>
        <v>1.0639999999999983</v>
      </c>
      <c r="P260" s="1533">
        <f t="shared" si="76"/>
        <v>4.1416666666666675</v>
      </c>
      <c r="Q260" s="448"/>
      <c r="R260" s="141"/>
      <c r="S260" s="136"/>
      <c r="T260" s="141"/>
      <c r="U260" s="152"/>
      <c r="V260" s="152"/>
      <c r="W260" s="241"/>
      <c r="X260" s="785"/>
      <c r="Y260" s="784"/>
      <c r="Z260" s="157"/>
      <c r="AA260" s="240"/>
      <c r="AB260" s="240"/>
      <c r="AC260" s="240"/>
      <c r="AD260" s="240"/>
      <c r="AE260" s="240"/>
      <c r="AF260" s="141"/>
      <c r="AG260" s="151"/>
      <c r="AH260" s="136"/>
      <c r="AI260" s="135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  <c r="AV260" s="141"/>
      <c r="AW260" s="141"/>
      <c r="AX260" s="141"/>
      <c r="AY260" s="141"/>
      <c r="AZ260" s="141"/>
      <c r="BA260" s="141"/>
      <c r="BB260" s="141"/>
      <c r="BC260" s="141"/>
      <c r="BD260" s="141"/>
      <c r="BE260" s="141"/>
      <c r="BF260" s="141"/>
      <c r="BG260" s="141"/>
    </row>
    <row r="261" spans="1:59">
      <c r="A261" s="11"/>
      <c r="Q261" s="448"/>
      <c r="R261" s="141"/>
      <c r="S261" s="136"/>
      <c r="T261" s="141"/>
      <c r="U261" s="859"/>
      <c r="V261" s="858"/>
      <c r="W261" s="859"/>
      <c r="X261" s="280"/>
      <c r="Y261" s="293"/>
      <c r="Z261" s="157"/>
      <c r="AA261" s="152"/>
      <c r="AB261" s="152"/>
      <c r="AC261" s="152"/>
      <c r="AD261" s="152"/>
      <c r="AE261" s="240"/>
      <c r="AF261" s="141"/>
      <c r="AG261" s="151"/>
      <c r="AH261" s="136"/>
      <c r="AI261" s="136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41"/>
      <c r="BC261" s="141"/>
      <c r="BD261" s="141"/>
      <c r="BE261" s="141"/>
      <c r="BF261" s="141"/>
      <c r="BG261" s="141"/>
    </row>
    <row r="262" spans="1:59" ht="15" thickBot="1">
      <c r="R262" s="141"/>
      <c r="S262" s="150"/>
      <c r="T262" s="141"/>
      <c r="U262" s="141"/>
      <c r="V262" s="141"/>
      <c r="W262" s="141"/>
      <c r="X262" s="290"/>
      <c r="Y262" s="238"/>
      <c r="Z262" s="157"/>
      <c r="AA262" s="152"/>
      <c r="AB262" s="152"/>
      <c r="AC262" s="152"/>
      <c r="AD262" s="152"/>
      <c r="AE262" s="240"/>
      <c r="AF262" s="141"/>
      <c r="AG262" s="151"/>
      <c r="AH262" s="136"/>
      <c r="AI262" s="133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41"/>
      <c r="BC262" s="141"/>
      <c r="BD262" s="141"/>
      <c r="BE262" s="141"/>
      <c r="BF262" s="141"/>
      <c r="BG262" s="141"/>
    </row>
    <row r="263" spans="1:59">
      <c r="B263" s="1063"/>
      <c r="C263" s="43" t="s">
        <v>451</v>
      </c>
      <c r="D263" s="44"/>
      <c r="E263" s="200">
        <f>'7-11л. МЕНЮ '!D255</f>
        <v>49.039000000000001</v>
      </c>
      <c r="F263" s="328">
        <f>'7-11л. МЕНЮ '!E255</f>
        <v>50.41</v>
      </c>
      <c r="G263" s="328">
        <f>'7-11л. МЕНЮ '!F255</f>
        <v>194.863</v>
      </c>
      <c r="H263" s="328">
        <f>'7-11л. МЕНЮ '!G255</f>
        <v>1404.345</v>
      </c>
      <c r="I263" s="2427">
        <f t="shared" ref="I263:P263" si="77">I240+I251</f>
        <v>19.2303</v>
      </c>
      <c r="J263" s="328">
        <f t="shared" si="77"/>
        <v>0.76654</v>
      </c>
      <c r="K263" s="328">
        <f t="shared" si="77"/>
        <v>1.0135999999999998</v>
      </c>
      <c r="L263" s="328">
        <f t="shared" si="77"/>
        <v>441.93200000000002</v>
      </c>
      <c r="M263" s="328">
        <f t="shared" si="77"/>
        <v>826.51350000000002</v>
      </c>
      <c r="N263" s="328">
        <f t="shared" si="77"/>
        <v>918.6739</v>
      </c>
      <c r="O263" s="328">
        <f t="shared" si="77"/>
        <v>209.39029999999997</v>
      </c>
      <c r="P263" s="1064">
        <f t="shared" si="77"/>
        <v>6.924199999999999</v>
      </c>
      <c r="Q263" s="448"/>
      <c r="R263" s="141"/>
      <c r="S263" s="150"/>
      <c r="T263" s="141"/>
      <c r="U263" s="546"/>
      <c r="V263" s="546"/>
      <c r="W263" s="546"/>
      <c r="X263" s="290"/>
      <c r="Y263" s="157"/>
      <c r="Z263" s="157"/>
      <c r="AA263" s="152"/>
      <c r="AB263" s="152"/>
      <c r="AC263" s="152"/>
      <c r="AD263" s="152"/>
      <c r="AE263" s="240"/>
      <c r="AF263" s="141"/>
      <c r="AG263" s="155"/>
      <c r="AH263" s="136"/>
      <c r="AI263" s="133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  <c r="AV263" s="141"/>
      <c r="AW263" s="141"/>
      <c r="AX263" s="141"/>
      <c r="AY263" s="141"/>
      <c r="AZ263" s="141"/>
      <c r="BA263" s="141"/>
      <c r="BB263" s="141"/>
      <c r="BC263" s="141"/>
      <c r="BD263" s="141"/>
      <c r="BE263" s="141"/>
      <c r="BF263" s="141"/>
      <c r="BG263" s="141"/>
    </row>
    <row r="264" spans="1:59">
      <c r="B264" s="605"/>
      <c r="C264" s="1396" t="s">
        <v>11</v>
      </c>
      <c r="D264" s="1739">
        <v>0.6</v>
      </c>
      <c r="E264" s="2421">
        <f>'7-11л. МЕНЮ '!D256</f>
        <v>46.2</v>
      </c>
      <c r="F264" s="2418">
        <f>'7-11л. МЕНЮ '!E256</f>
        <v>47.4</v>
      </c>
      <c r="G264" s="2418">
        <f>'7-11л. МЕНЮ '!F256</f>
        <v>201</v>
      </c>
      <c r="H264" s="2418">
        <f>'7-11л. МЕНЮ '!G256</f>
        <v>1410</v>
      </c>
      <c r="I264" s="2416">
        <v>36</v>
      </c>
      <c r="J264" s="1060">
        <v>0.72</v>
      </c>
      <c r="K264" s="1061">
        <v>0.84</v>
      </c>
      <c r="L264" s="1461">
        <v>420</v>
      </c>
      <c r="M264" s="1460">
        <v>660</v>
      </c>
      <c r="N264" s="1461">
        <v>660</v>
      </c>
      <c r="O264" s="1461">
        <v>150</v>
      </c>
      <c r="P264" s="2390">
        <v>7.2</v>
      </c>
      <c r="Q264" s="448"/>
      <c r="R264" s="141"/>
      <c r="S264" s="157"/>
      <c r="T264" s="157"/>
      <c r="U264" s="157"/>
      <c r="V264" s="157"/>
      <c r="W264" s="157"/>
      <c r="X264" s="157"/>
      <c r="Y264" s="157"/>
      <c r="Z264" s="157"/>
      <c r="AA264" s="140"/>
      <c r="AB264" s="300"/>
      <c r="AC264" s="281"/>
      <c r="AD264" s="140"/>
      <c r="AE264" s="131"/>
      <c r="AF264" s="141"/>
      <c r="AG264" s="151"/>
      <c r="AH264" s="136"/>
      <c r="AI264" s="133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  <c r="AV264" s="141"/>
      <c r="AW264" s="141"/>
      <c r="AX264" s="141"/>
      <c r="AY264" s="141"/>
      <c r="AZ264" s="141"/>
      <c r="BA264" s="141"/>
      <c r="BB264" s="141"/>
      <c r="BC264" s="141"/>
      <c r="BD264" s="141"/>
      <c r="BE264" s="141"/>
      <c r="BF264" s="141"/>
      <c r="BG264" s="141"/>
    </row>
    <row r="265" spans="1:59" ht="15" thickBot="1">
      <c r="B265" s="322"/>
      <c r="C265" s="1502" t="s">
        <v>600</v>
      </c>
      <c r="D265" s="1540" t="s">
        <v>259</v>
      </c>
      <c r="E265" s="2423">
        <f>'7-11л. МЕНЮ '!D257</f>
        <v>3.6870129870129915</v>
      </c>
      <c r="F265" s="2424">
        <f>'7-11л. МЕНЮ '!E257</f>
        <v>3.8101265822784782</v>
      </c>
      <c r="G265" s="2424">
        <f>'7-11л. МЕНЮ '!F257</f>
        <v>-1.8319402985074618</v>
      </c>
      <c r="H265" s="2424">
        <f>'7-11л. МЕНЮ '!G257</f>
        <v>-0.24063829787233715</v>
      </c>
      <c r="I265" s="2666">
        <f t="shared" ref="I265:P265" si="78">(I263*100/I620)-60</f>
        <v>-27.9495</v>
      </c>
      <c r="J265" s="1526">
        <f t="shared" si="78"/>
        <v>3.8783333333333303</v>
      </c>
      <c r="K265" s="1526">
        <f t="shared" si="78"/>
        <v>12.399999999999991</v>
      </c>
      <c r="L265" s="1526">
        <f t="shared" si="78"/>
        <v>3.1331428571428646</v>
      </c>
      <c r="M265" s="1526">
        <f t="shared" si="78"/>
        <v>15.137590909090918</v>
      </c>
      <c r="N265" s="1526">
        <f t="shared" si="78"/>
        <v>23.515809090909087</v>
      </c>
      <c r="O265" s="1526">
        <f t="shared" si="78"/>
        <v>23.756119999999981</v>
      </c>
      <c r="P265" s="1533">
        <f t="shared" si="78"/>
        <v>-2.2983333333333462</v>
      </c>
      <c r="Q265" s="448"/>
      <c r="S265" s="141"/>
      <c r="T265" s="141"/>
      <c r="U265" s="141"/>
      <c r="V265" s="141"/>
      <c r="W265" s="141"/>
      <c r="X265" s="141"/>
      <c r="Y265" s="141"/>
      <c r="Z265" s="141"/>
      <c r="AA265" s="157"/>
      <c r="AB265" s="157"/>
      <c r="AC265" s="157"/>
      <c r="AD265" s="157"/>
      <c r="AE265" s="141"/>
      <c r="AF265" s="141"/>
      <c r="AG265" s="151"/>
      <c r="AH265" s="136"/>
      <c r="AI265" s="133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  <c r="AV265" s="141"/>
      <c r="AW265" s="141"/>
      <c r="AX265" s="141"/>
      <c r="AY265" s="141"/>
      <c r="AZ265" s="141"/>
      <c r="BA265" s="141"/>
      <c r="BB265" s="141"/>
      <c r="BC265" s="141"/>
      <c r="BD265" s="141"/>
      <c r="BE265" s="141"/>
      <c r="BF265" s="141"/>
      <c r="BG265" s="141"/>
    </row>
    <row r="266" spans="1:59" ht="15" thickBot="1">
      <c r="E266" s="847"/>
      <c r="F266" s="847"/>
      <c r="G266" s="847"/>
      <c r="H266" s="847"/>
      <c r="Q266" s="448"/>
      <c r="S266" s="141"/>
      <c r="T266" s="141"/>
      <c r="U266" s="141"/>
      <c r="V266" s="141"/>
      <c r="W266" s="141"/>
      <c r="X266" s="141"/>
      <c r="Y266" s="141"/>
      <c r="Z266" s="141"/>
      <c r="AA266" s="494"/>
      <c r="AB266" s="783"/>
      <c r="AC266" s="494"/>
      <c r="AD266" s="494"/>
      <c r="AE266" s="240"/>
      <c r="AF266" s="141"/>
      <c r="AG266" s="151"/>
      <c r="AH266" s="136"/>
      <c r="AI266" s="133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  <c r="AX266" s="141"/>
      <c r="AY266" s="141"/>
      <c r="AZ266" s="141"/>
      <c r="BA266" s="141"/>
      <c r="BB266" s="141"/>
      <c r="BC266" s="141"/>
      <c r="BD266" s="141"/>
      <c r="BE266" s="141"/>
      <c r="BF266" s="141"/>
      <c r="BG266" s="141"/>
    </row>
    <row r="267" spans="1:59">
      <c r="B267" s="1063"/>
      <c r="C267" s="43" t="s">
        <v>450</v>
      </c>
      <c r="D267" s="44"/>
      <c r="E267" s="200">
        <f>'7-11л. МЕНЮ '!D259</f>
        <v>37.481999999999999</v>
      </c>
      <c r="F267" s="328">
        <f>'7-11л. МЕНЮ '!E259</f>
        <v>35.5</v>
      </c>
      <c r="G267" s="328">
        <f>'7-11л. МЕНЮ '!F259</f>
        <v>146.82499999999999</v>
      </c>
      <c r="H267" s="328">
        <f>'7-11л. МЕНЮ '!G259</f>
        <v>1054.345</v>
      </c>
      <c r="I267" s="2427">
        <f t="shared" ref="I267:P267" si="79">I251+I258</f>
        <v>14.636299999999999</v>
      </c>
      <c r="J267" s="328">
        <f t="shared" si="79"/>
        <v>0.67454000000000003</v>
      </c>
      <c r="K267" s="328">
        <f t="shared" si="79"/>
        <v>0.8206</v>
      </c>
      <c r="L267" s="328">
        <f t="shared" si="79"/>
        <v>344.892</v>
      </c>
      <c r="M267" s="328">
        <f t="shared" si="79"/>
        <v>665.2835</v>
      </c>
      <c r="N267" s="328">
        <f t="shared" si="79"/>
        <v>755.5539</v>
      </c>
      <c r="O267" s="328">
        <f t="shared" si="79"/>
        <v>175.00029999999998</v>
      </c>
      <c r="P267" s="1064">
        <f t="shared" si="79"/>
        <v>3.6012</v>
      </c>
      <c r="Q267" s="448"/>
      <c r="S267" s="141"/>
      <c r="T267" s="141"/>
      <c r="U267" s="141"/>
      <c r="V267" s="141"/>
      <c r="W267" s="141"/>
      <c r="X267" s="141"/>
      <c r="Y267" s="141"/>
      <c r="Z267" s="141"/>
      <c r="AA267" s="152"/>
      <c r="AB267" s="307"/>
      <c r="AC267" s="152"/>
      <c r="AD267" s="152"/>
      <c r="AE267" s="240"/>
      <c r="AF267" s="141"/>
      <c r="AG267" s="141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  <c r="AV267" s="141"/>
      <c r="AW267" s="141"/>
      <c r="AX267" s="141"/>
      <c r="AY267" s="141"/>
      <c r="AZ267" s="141"/>
      <c r="BA267" s="141"/>
      <c r="BB267" s="141"/>
      <c r="BC267" s="141"/>
      <c r="BD267" s="141"/>
      <c r="BE267" s="141"/>
      <c r="BF267" s="141"/>
      <c r="BG267" s="141"/>
    </row>
    <row r="268" spans="1:59">
      <c r="B268" s="605"/>
      <c r="C268" s="1396" t="s">
        <v>11</v>
      </c>
      <c r="D268" s="1739">
        <v>0.45</v>
      </c>
      <c r="E268" s="2421">
        <f>'7-11л. МЕНЮ '!D260</f>
        <v>34.65</v>
      </c>
      <c r="F268" s="2418">
        <f>'7-11л. МЕНЮ '!E260</f>
        <v>35.549999999999997</v>
      </c>
      <c r="G268" s="2418">
        <f>'7-11л. МЕНЮ '!F260</f>
        <v>150.75</v>
      </c>
      <c r="H268" s="2418">
        <f>'7-11л. МЕНЮ '!G260</f>
        <v>1057.5</v>
      </c>
      <c r="I268" s="2416">
        <v>27</v>
      </c>
      <c r="J268" s="1060">
        <v>0.54</v>
      </c>
      <c r="K268" s="1061">
        <v>0.63</v>
      </c>
      <c r="L268" s="1461">
        <v>315</v>
      </c>
      <c r="M268" s="1460">
        <v>495</v>
      </c>
      <c r="N268" s="1461">
        <v>495</v>
      </c>
      <c r="O268" s="1461">
        <v>112.5</v>
      </c>
      <c r="P268" s="2390">
        <v>5.4</v>
      </c>
      <c r="Q268" s="448"/>
      <c r="S268" s="141"/>
      <c r="T268" s="141"/>
      <c r="U268" s="141"/>
      <c r="V268" s="141"/>
      <c r="W268" s="141"/>
      <c r="X268" s="141"/>
      <c r="Y268" s="141"/>
      <c r="Z268" s="141"/>
      <c r="AA268" s="152"/>
      <c r="AB268" s="152"/>
      <c r="AC268" s="152"/>
      <c r="AD268" s="152"/>
      <c r="AE268" s="240"/>
      <c r="AF268" s="141"/>
      <c r="AG268" s="141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  <c r="AV268" s="141"/>
      <c r="AW268" s="141"/>
      <c r="AX268" s="141"/>
      <c r="AY268" s="141"/>
      <c r="AZ268" s="141"/>
      <c r="BA268" s="141"/>
      <c r="BB268" s="141"/>
      <c r="BC268" s="141"/>
      <c r="BD268" s="141"/>
      <c r="BE268" s="141"/>
      <c r="BF268" s="141"/>
      <c r="BG268" s="141"/>
    </row>
    <row r="269" spans="1:59" ht="15" thickBot="1">
      <c r="B269" s="322"/>
      <c r="C269" s="1502" t="s">
        <v>600</v>
      </c>
      <c r="D269" s="1540" t="s">
        <v>259</v>
      </c>
      <c r="E269" s="2423">
        <f>'7-11л. МЕНЮ '!D261</f>
        <v>3.6779220779220765</v>
      </c>
      <c r="F269" s="2424">
        <f>'7-11л. МЕНЮ '!E261</f>
        <v>-6.329113924050489E-2</v>
      </c>
      <c r="G269" s="2424">
        <f>'7-11л. МЕНЮ '!F261</f>
        <v>-1.1716417910447845</v>
      </c>
      <c r="H269" s="2424">
        <f>'7-11л. МЕНЮ '!G261</f>
        <v>-0.1342553191489344</v>
      </c>
      <c r="I269" s="2666">
        <f t="shared" ref="I269:P269" si="80">(I267*100/I620)-45</f>
        <v>-20.60616666666667</v>
      </c>
      <c r="J269" s="1526">
        <f t="shared" si="80"/>
        <v>11.211666666666673</v>
      </c>
      <c r="K269" s="1526">
        <f t="shared" si="80"/>
        <v>13.614285714285721</v>
      </c>
      <c r="L269" s="1526">
        <f t="shared" si="80"/>
        <v>4.2702857142857127</v>
      </c>
      <c r="M269" s="1526">
        <f t="shared" si="80"/>
        <v>15.480318181818184</v>
      </c>
      <c r="N269" s="1526">
        <f t="shared" si="80"/>
        <v>23.686718181818179</v>
      </c>
      <c r="O269" s="1526">
        <f t="shared" si="80"/>
        <v>25.000119999999995</v>
      </c>
      <c r="P269" s="1533">
        <f t="shared" si="80"/>
        <v>-14.989999999999998</v>
      </c>
      <c r="Q269" s="448"/>
      <c r="S269" s="141"/>
      <c r="T269" s="141"/>
      <c r="U269" s="141"/>
      <c r="V269" s="141"/>
      <c r="W269" s="141"/>
      <c r="X269" s="141"/>
      <c r="Y269" s="141"/>
      <c r="Z269" s="141"/>
      <c r="AA269" s="152"/>
      <c r="AB269" s="152"/>
      <c r="AC269" s="152"/>
      <c r="AD269" s="152"/>
      <c r="AE269" s="240"/>
      <c r="AF269" s="141"/>
      <c r="AG269" s="141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  <c r="AV269" s="141"/>
      <c r="AW269" s="141"/>
      <c r="AX269" s="141"/>
      <c r="AY269" s="141"/>
      <c r="AZ269" s="141"/>
      <c r="BA269" s="141"/>
      <c r="BB269" s="141"/>
      <c r="BC269" s="141"/>
      <c r="BD269" s="141"/>
      <c r="BE269" s="141"/>
      <c r="BF269" s="141"/>
      <c r="BG269" s="141"/>
    </row>
    <row r="270" spans="1:59" ht="15" thickBot="1">
      <c r="E270" s="847"/>
      <c r="F270" s="847"/>
      <c r="G270" s="847"/>
      <c r="H270" s="847"/>
      <c r="O270"/>
      <c r="Q270" s="448"/>
      <c r="S270" s="141"/>
      <c r="T270" s="141"/>
      <c r="U270" s="141"/>
      <c r="V270" s="141"/>
      <c r="W270" s="141"/>
      <c r="X270" s="141"/>
      <c r="Y270" s="141"/>
      <c r="Z270" s="141"/>
      <c r="AA270" s="152"/>
      <c r="AB270" s="152"/>
      <c r="AC270" s="152"/>
      <c r="AD270" s="152"/>
      <c r="AE270" s="240"/>
      <c r="AF270" s="141"/>
      <c r="AG270" s="141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  <c r="AV270" s="141"/>
      <c r="AW270" s="141"/>
      <c r="AX270" s="141"/>
      <c r="AY270" s="141"/>
      <c r="AZ270" s="141"/>
      <c r="BA270" s="141"/>
      <c r="BB270" s="141"/>
      <c r="BC270" s="141"/>
      <c r="BD270" s="141"/>
      <c r="BE270" s="141"/>
      <c r="BF270" s="141"/>
      <c r="BG270" s="141"/>
    </row>
    <row r="271" spans="1:59">
      <c r="B271" s="1746" t="s">
        <v>503</v>
      </c>
      <c r="C271" s="1747"/>
      <c r="D271" s="1748"/>
      <c r="E271" s="200">
        <f>'7-11л. МЕНЮ '!D263</f>
        <v>56.899000000000001</v>
      </c>
      <c r="F271" s="328">
        <f>'7-11л. МЕНЮ '!E263</f>
        <v>58.199999999999996</v>
      </c>
      <c r="G271" s="328">
        <f>'7-11л. МЕНЮ '!F263</f>
        <v>228.005</v>
      </c>
      <c r="H271" s="328">
        <f>'7-11л. МЕНЮ '!G263</f>
        <v>1638.643</v>
      </c>
      <c r="I271" s="2678">
        <f t="shared" ref="I271:P271" si="81">I240+I251+I258</f>
        <v>25.2563</v>
      </c>
      <c r="J271" s="1473">
        <f t="shared" si="81"/>
        <v>0.88653999999999999</v>
      </c>
      <c r="K271" s="1473">
        <f t="shared" si="81"/>
        <v>1.1605999999999999</v>
      </c>
      <c r="L271" s="1473">
        <f t="shared" si="81"/>
        <v>512.14200000000005</v>
      </c>
      <c r="M271" s="1473">
        <f t="shared" si="81"/>
        <v>939.59350000000006</v>
      </c>
      <c r="N271" s="2851">
        <f t="shared" si="81"/>
        <v>1033.7538999999999</v>
      </c>
      <c r="O271" s="1473">
        <f t="shared" si="81"/>
        <v>237.05029999999996</v>
      </c>
      <c r="P271" s="1536">
        <f t="shared" si="81"/>
        <v>8.6211999999999982</v>
      </c>
      <c r="Q271" s="448"/>
      <c r="S271" s="141"/>
      <c r="T271" s="141"/>
      <c r="U271" s="141"/>
      <c r="V271" s="141"/>
      <c r="W271" s="141"/>
      <c r="X271" s="141"/>
      <c r="Y271" s="141"/>
      <c r="Z271" s="141"/>
      <c r="AA271" s="152"/>
      <c r="AB271" s="152"/>
      <c r="AC271" s="307"/>
      <c r="AD271" s="152"/>
      <c r="AE271" s="240"/>
      <c r="AF271" s="141"/>
      <c r="AG271" s="141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  <c r="AV271" s="141"/>
      <c r="AW271" s="141"/>
      <c r="AX271" s="141"/>
      <c r="AY271" s="141"/>
      <c r="AZ271" s="141"/>
      <c r="BA271" s="141"/>
      <c r="BB271" s="141"/>
      <c r="BC271" s="141"/>
      <c r="BD271" s="141"/>
      <c r="BE271" s="141"/>
      <c r="BF271" s="141"/>
      <c r="BG271" s="141"/>
    </row>
    <row r="272" spans="1:59">
      <c r="B272" s="68"/>
      <c r="C272" s="850" t="s">
        <v>11</v>
      </c>
      <c r="D272" s="1745">
        <v>0.7</v>
      </c>
      <c r="E272" s="2421">
        <f>'7-11л. МЕНЮ '!D264</f>
        <v>53.9</v>
      </c>
      <c r="F272" s="2418">
        <f>'7-11л. МЕНЮ '!E264</f>
        <v>55.3</v>
      </c>
      <c r="G272" s="2418">
        <f>'7-11л. МЕНЮ '!F264</f>
        <v>234.5</v>
      </c>
      <c r="H272" s="2418">
        <f>'7-11л. МЕНЮ '!G264</f>
        <v>1645</v>
      </c>
      <c r="I272" s="2416">
        <v>42</v>
      </c>
      <c r="J272" s="1060">
        <v>0.84</v>
      </c>
      <c r="K272" s="1061">
        <v>0.98</v>
      </c>
      <c r="L272" s="1461">
        <v>490</v>
      </c>
      <c r="M272" s="1460">
        <v>770</v>
      </c>
      <c r="N272" s="1461">
        <v>770</v>
      </c>
      <c r="O272" s="1461">
        <v>175</v>
      </c>
      <c r="P272" s="2390">
        <v>8.4</v>
      </c>
      <c r="Q272" s="448"/>
      <c r="S272" s="141"/>
      <c r="T272" s="141"/>
      <c r="U272" s="141"/>
      <c r="V272" s="141"/>
      <c r="W272" s="141"/>
      <c r="X272" s="141"/>
      <c r="Y272" s="141"/>
      <c r="Z272" s="141"/>
      <c r="AA272" s="140"/>
      <c r="AB272" s="300"/>
      <c r="AC272" s="140"/>
      <c r="AD272" s="140"/>
      <c r="AE272" s="131"/>
      <c r="AF272" s="141"/>
      <c r="AG272" s="141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  <c r="AV272" s="141"/>
      <c r="AW272" s="141"/>
      <c r="AX272" s="141"/>
      <c r="AY272" s="141"/>
      <c r="AZ272" s="141"/>
      <c r="BA272" s="141"/>
      <c r="BB272" s="141"/>
      <c r="BC272" s="141"/>
      <c r="BD272" s="141"/>
      <c r="BE272" s="141"/>
      <c r="BF272" s="141"/>
      <c r="BG272" s="141"/>
    </row>
    <row r="273" spans="2:59" ht="15" thickBot="1">
      <c r="B273" s="322"/>
      <c r="C273" s="1502" t="s">
        <v>600</v>
      </c>
      <c r="D273" s="1540" t="s">
        <v>259</v>
      </c>
      <c r="E273" s="2423">
        <f>'7-11л. МЕНЮ '!D265</f>
        <v>3.8948051948051869</v>
      </c>
      <c r="F273" s="2424">
        <f>'7-11л. МЕНЮ '!E265</f>
        <v>3.6708860759493689</v>
      </c>
      <c r="G273" s="2424">
        <f>'7-11л. МЕНЮ '!F265</f>
        <v>-1.9388059701492608</v>
      </c>
      <c r="H273" s="2424">
        <f>'7-11л. МЕНЮ '!G265</f>
        <v>-0.27051063829787836</v>
      </c>
      <c r="I273" s="2666">
        <f t="shared" ref="I273:P273" si="82">(I271*100/I620)-70</f>
        <v>-27.906166666666664</v>
      </c>
      <c r="J273" s="1526">
        <f t="shared" si="82"/>
        <v>3.8783333333333303</v>
      </c>
      <c r="K273" s="1526">
        <f t="shared" si="82"/>
        <v>12.899999999999991</v>
      </c>
      <c r="L273" s="1526">
        <f t="shared" si="82"/>
        <v>3.1631428571428586</v>
      </c>
      <c r="M273" s="1526">
        <f t="shared" si="82"/>
        <v>15.417590909090919</v>
      </c>
      <c r="N273" s="1526">
        <f t="shared" si="82"/>
        <v>23.977627272727275</v>
      </c>
      <c r="O273" s="1526">
        <f t="shared" si="82"/>
        <v>24.820119999999974</v>
      </c>
      <c r="P273" s="1533">
        <f t="shared" si="82"/>
        <v>1.8433333333333195</v>
      </c>
      <c r="Q273" s="448"/>
      <c r="S273" s="141"/>
      <c r="T273" s="141"/>
      <c r="U273" s="141"/>
      <c r="V273" s="141"/>
      <c r="W273" s="141"/>
      <c r="X273" s="141"/>
      <c r="Y273" s="141"/>
      <c r="Z273" s="141"/>
      <c r="AA273" s="778"/>
      <c r="AB273" s="542"/>
      <c r="AC273" s="542"/>
      <c r="AD273" s="543"/>
      <c r="AE273" s="543"/>
      <c r="AF273" s="141"/>
      <c r="AG273" s="141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  <c r="AV273" s="141"/>
      <c r="AW273" s="141"/>
      <c r="AX273" s="141"/>
      <c r="AY273" s="141"/>
      <c r="AZ273" s="141"/>
      <c r="BA273" s="141"/>
      <c r="BB273" s="141"/>
      <c r="BC273" s="141"/>
      <c r="BD273" s="141"/>
      <c r="BE273" s="141"/>
      <c r="BF273" s="141"/>
      <c r="BG273" s="141"/>
    </row>
    <row r="274" spans="2:59">
      <c r="Q274" s="448"/>
      <c r="S274" s="141"/>
      <c r="T274" s="141"/>
      <c r="U274" s="141"/>
      <c r="V274" s="141"/>
      <c r="W274" s="141"/>
      <c r="X274" s="141"/>
      <c r="Y274" s="141"/>
      <c r="Z274" s="141"/>
      <c r="AA274" s="540"/>
      <c r="AB274" s="540"/>
      <c r="AC274" s="545"/>
      <c r="AD274" s="545"/>
      <c r="AE274" s="546"/>
      <c r="AF274" s="141"/>
      <c r="AG274" s="141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  <c r="AV274" s="141"/>
      <c r="AW274" s="141"/>
      <c r="AX274" s="141"/>
      <c r="AY274" s="141"/>
      <c r="AZ274" s="141"/>
      <c r="BA274" s="141"/>
      <c r="BB274" s="141"/>
      <c r="BC274" s="141"/>
      <c r="BD274" s="141"/>
      <c r="BE274" s="141"/>
      <c r="BF274" s="141"/>
      <c r="BG274" s="141"/>
    </row>
    <row r="275" spans="2:59">
      <c r="Q275" s="448"/>
      <c r="S275" s="141"/>
      <c r="T275" s="141"/>
      <c r="U275" s="141"/>
      <c r="V275" s="141"/>
      <c r="W275" s="141"/>
      <c r="X275" s="141"/>
      <c r="Y275" s="141"/>
      <c r="Z275" s="141"/>
      <c r="AA275" s="157"/>
      <c r="AB275" s="157"/>
      <c r="AC275" s="157"/>
      <c r="AD275" s="157"/>
      <c r="AE275" s="141"/>
      <c r="AF275" s="141"/>
      <c r="AG275" s="141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  <c r="AV275" s="141"/>
      <c r="AW275" s="141"/>
      <c r="AX275" s="141"/>
      <c r="AY275" s="141"/>
      <c r="AZ275" s="141"/>
      <c r="BA275" s="141"/>
      <c r="BB275" s="141"/>
      <c r="BC275" s="141"/>
      <c r="BD275" s="141"/>
      <c r="BE275" s="141"/>
      <c r="BF275" s="141"/>
      <c r="BG275" s="141"/>
    </row>
    <row r="276" spans="2:59">
      <c r="Q276" s="448"/>
      <c r="S276" s="141"/>
      <c r="T276" s="141"/>
      <c r="U276" s="141"/>
      <c r="V276" s="141"/>
      <c r="W276" s="141"/>
      <c r="X276" s="141"/>
      <c r="Y276" s="141"/>
      <c r="Z276" s="141"/>
      <c r="AA276" s="157"/>
      <c r="AB276" s="157"/>
      <c r="AC276" s="157"/>
      <c r="AD276" s="157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  <c r="AV276" s="141"/>
      <c r="AW276" s="141"/>
      <c r="AX276" s="141"/>
      <c r="AY276" s="141"/>
      <c r="AZ276" s="141"/>
      <c r="BA276" s="141"/>
      <c r="BB276" s="141"/>
      <c r="BC276" s="141"/>
      <c r="BD276" s="141"/>
      <c r="BE276" s="141"/>
      <c r="BF276" s="141"/>
      <c r="BG276" s="141"/>
    </row>
    <row r="277" spans="2:59" ht="15.6">
      <c r="C277" s="1399" t="s">
        <v>483</v>
      </c>
      <c r="D277"/>
      <c r="E277" s="450"/>
      <c r="K277" s="1445"/>
      <c r="P277"/>
      <c r="Q277" s="448"/>
      <c r="S277" s="141"/>
      <c r="T277" s="141"/>
      <c r="U277" s="141"/>
      <c r="V277" s="141"/>
      <c r="W277" s="141"/>
      <c r="X277" s="141"/>
      <c r="Y277" s="141"/>
      <c r="Z277" s="141"/>
      <c r="AA277" s="157"/>
      <c r="AB277" s="157"/>
      <c r="AC277" s="157"/>
      <c r="AD277" s="157"/>
      <c r="AE277" s="141"/>
      <c r="AF277" s="141"/>
      <c r="AG277" s="273"/>
      <c r="AH277" s="273"/>
      <c r="AI277" s="273"/>
      <c r="AJ277" s="252"/>
      <c r="AK277" s="745"/>
      <c r="AL277" s="273"/>
      <c r="AM277" s="252"/>
      <c r="AN277" s="252"/>
      <c r="AO277" s="273"/>
      <c r="AP277" s="746"/>
      <c r="AQ277" s="273"/>
      <c r="AR277" s="273"/>
      <c r="AS277" s="141"/>
      <c r="AT277" s="164"/>
      <c r="AU277" s="141"/>
      <c r="AV277" s="141"/>
      <c r="AW277" s="141"/>
      <c r="AX277" s="141"/>
      <c r="AY277" s="141"/>
      <c r="AZ277" s="141"/>
      <c r="BA277" s="141"/>
      <c r="BB277" s="141"/>
      <c r="BC277" s="141"/>
      <c r="BD277" s="141"/>
      <c r="BE277" s="141"/>
      <c r="BF277" s="141"/>
      <c r="BG277" s="141"/>
    </row>
    <row r="278" spans="2:59">
      <c r="C278" s="13" t="s">
        <v>484</v>
      </c>
      <c r="D278" s="202"/>
      <c r="E278" s="2"/>
      <c r="K278"/>
      <c r="P278"/>
      <c r="Q278" s="448"/>
      <c r="S278" s="141"/>
      <c r="T278" s="141"/>
      <c r="U278" s="141"/>
      <c r="V278" s="141"/>
      <c r="W278" s="141"/>
      <c r="X278" s="141"/>
      <c r="Y278" s="141"/>
      <c r="Z278" s="141"/>
      <c r="AA278" s="157"/>
      <c r="AB278" s="157"/>
      <c r="AC278" s="157"/>
      <c r="AD278" s="157"/>
      <c r="AE278" s="141"/>
      <c r="AF278" s="141"/>
      <c r="AG278" s="273"/>
      <c r="AH278" s="273"/>
      <c r="AI278" s="273"/>
      <c r="AJ278" s="273"/>
      <c r="AK278" s="273"/>
      <c r="AL278" s="273"/>
      <c r="AM278" s="273"/>
      <c r="AN278" s="273"/>
      <c r="AO278" s="273"/>
      <c r="AP278" s="273"/>
      <c r="AQ278" s="273"/>
      <c r="AR278" s="273"/>
      <c r="AS278" s="141"/>
      <c r="AT278" s="141"/>
      <c r="AU278" s="141"/>
      <c r="AV278" s="141"/>
      <c r="AW278" s="141"/>
      <c r="AX278" s="141"/>
      <c r="AY278" s="141"/>
      <c r="AZ278" s="141"/>
      <c r="BA278" s="141"/>
      <c r="BB278" s="141"/>
      <c r="BC278" s="141"/>
      <c r="BD278" s="141"/>
      <c r="BE278" s="141"/>
      <c r="BF278" s="141"/>
      <c r="BG278" s="141"/>
    </row>
    <row r="279" spans="2:59" ht="15.6">
      <c r="C279" s="1" t="s">
        <v>334</v>
      </c>
      <c r="D279"/>
      <c r="E279"/>
      <c r="F279"/>
      <c r="K279" s="71"/>
      <c r="P279"/>
      <c r="Q279" s="448"/>
      <c r="S279" s="141"/>
      <c r="T279" s="141"/>
      <c r="U279" s="141"/>
      <c r="V279" s="141"/>
      <c r="W279" s="141"/>
      <c r="X279" s="141"/>
      <c r="Y279" s="141"/>
      <c r="Z279" s="141"/>
      <c r="AA279" s="157"/>
      <c r="AB279" s="157"/>
      <c r="AC279" s="157"/>
      <c r="AD279" s="157"/>
      <c r="AE279" s="141"/>
      <c r="AF279" s="141"/>
      <c r="AG279" s="141"/>
      <c r="AH279" s="141"/>
      <c r="AI279" s="141"/>
      <c r="AJ279" s="252"/>
      <c r="AK279" s="252"/>
      <c r="AL279" s="141"/>
      <c r="AM279" s="252"/>
      <c r="AN279" s="252"/>
      <c r="AO279" s="141"/>
      <c r="AP279" s="136"/>
      <c r="AQ279" s="141"/>
      <c r="AR279" s="141"/>
      <c r="AS279" s="141"/>
      <c r="AT279" s="141"/>
      <c r="AU279" s="141"/>
      <c r="AV279" s="141"/>
      <c r="AW279" s="141"/>
      <c r="AX279" s="141"/>
      <c r="AY279" s="141"/>
      <c r="AZ279" s="141"/>
      <c r="BA279" s="141"/>
      <c r="BB279" s="141"/>
      <c r="BC279" s="141"/>
      <c r="BD279" s="141"/>
      <c r="BE279" s="141"/>
      <c r="BF279" s="141"/>
      <c r="BG279" s="141"/>
    </row>
    <row r="280" spans="2:59" ht="15.6">
      <c r="C280" s="25" t="s">
        <v>260</v>
      </c>
      <c r="E280"/>
      <c r="F280"/>
      <c r="G280" s="25"/>
      <c r="H280" s="25"/>
      <c r="K280" s="1450"/>
      <c r="P280"/>
      <c r="Q280" s="448"/>
      <c r="S280" s="141"/>
      <c r="T280" s="141"/>
      <c r="U280" s="141"/>
      <c r="V280" s="141"/>
      <c r="W280" s="141"/>
      <c r="X280" s="141"/>
      <c r="Y280" s="141"/>
      <c r="Z280" s="141"/>
      <c r="AA280" s="157"/>
      <c r="AB280" s="157"/>
      <c r="AC280" s="157"/>
      <c r="AD280" s="157"/>
      <c r="AE280" s="141"/>
      <c r="AF280" s="141"/>
      <c r="AG280" s="750"/>
      <c r="AH280" s="751"/>
      <c r="AI280" s="752"/>
      <c r="AJ280" s="753"/>
      <c r="AK280" s="754"/>
      <c r="AL280" s="754"/>
      <c r="AM280" s="754"/>
      <c r="AN280" s="754"/>
      <c r="AO280" s="754"/>
      <c r="AP280" s="754"/>
      <c r="AQ280" s="750"/>
      <c r="AR280" s="750"/>
      <c r="AS280" s="755"/>
      <c r="AT280" s="141"/>
      <c r="AU280" s="141"/>
      <c r="AV280" s="141"/>
      <c r="AW280" s="141"/>
      <c r="AX280" s="141"/>
      <c r="AY280" s="141"/>
      <c r="AZ280" s="141"/>
      <c r="BA280" s="141"/>
      <c r="BB280" s="141"/>
      <c r="BC280" s="141"/>
      <c r="BD280" s="141"/>
      <c r="BE280" s="141"/>
      <c r="BF280" s="141"/>
      <c r="BG280" s="141"/>
    </row>
    <row r="281" spans="2:59" ht="15.6">
      <c r="C281" s="1399" t="s">
        <v>486</v>
      </c>
      <c r="D281"/>
      <c r="J281" s="29" t="s">
        <v>0</v>
      </c>
      <c r="K281"/>
      <c r="L281" s="2" t="s">
        <v>298</v>
      </c>
      <c r="M281" s="26"/>
      <c r="N281" s="26"/>
      <c r="O281" s="33"/>
      <c r="Q281" s="448"/>
      <c r="S281" s="141"/>
      <c r="T281" s="141"/>
      <c r="U281" s="141"/>
      <c r="V281" s="141"/>
      <c r="W281" s="141"/>
      <c r="X281" s="141"/>
      <c r="Y281" s="141"/>
      <c r="Z281" s="141"/>
      <c r="AA281" s="157"/>
      <c r="AB281" s="157"/>
      <c r="AC281" s="157"/>
      <c r="AD281" s="157"/>
      <c r="AE281" s="141"/>
      <c r="AF281" s="141"/>
      <c r="AG281" s="284"/>
      <c r="AH281" s="284"/>
      <c r="AI281" s="284"/>
      <c r="AJ281" s="756"/>
      <c r="AK281" s="284"/>
      <c r="AL281" s="284"/>
      <c r="AM281" s="284"/>
      <c r="AN281" s="284"/>
      <c r="AO281" s="284"/>
      <c r="AP281" s="284"/>
      <c r="AQ281" s="284"/>
      <c r="AR281" s="284"/>
      <c r="AS281" s="284"/>
      <c r="AT281" s="141"/>
      <c r="AU281" s="141"/>
      <c r="AV281" s="141"/>
      <c r="AW281" s="141"/>
      <c r="AX281" s="141"/>
      <c r="AY281" s="141"/>
      <c r="AZ281" s="141"/>
      <c r="BA281" s="141"/>
      <c r="BB281" s="141"/>
      <c r="BC281" s="141"/>
      <c r="BD281" s="141"/>
      <c r="BE281" s="141"/>
      <c r="BF281" s="141"/>
      <c r="BG281" s="141"/>
    </row>
    <row r="282" spans="2:59" ht="21.6" thickBot="1">
      <c r="B282" s="28" t="s">
        <v>510</v>
      </c>
      <c r="E282"/>
      <c r="F282"/>
      <c r="G282" s="32" t="s">
        <v>1</v>
      </c>
      <c r="H282" s="25"/>
      <c r="K282" s="450"/>
      <c r="P282"/>
      <c r="Q282" s="448"/>
      <c r="S282" s="141"/>
      <c r="T282" s="141"/>
      <c r="U282" s="141"/>
      <c r="V282" s="141"/>
      <c r="W282" s="141"/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52"/>
      <c r="AH282" s="152"/>
      <c r="AI282" s="496"/>
      <c r="AJ282" s="241"/>
      <c r="AK282" s="152"/>
      <c r="AL282" s="240"/>
      <c r="AM282" s="240"/>
      <c r="AN282" s="240"/>
      <c r="AO282" s="240"/>
      <c r="AP282" s="240"/>
      <c r="AQ282" s="240"/>
      <c r="AR282" s="240"/>
      <c r="AS282" s="240"/>
      <c r="AT282" s="141"/>
      <c r="AU282" s="141"/>
      <c r="AV282" s="141"/>
      <c r="AW282" s="141"/>
      <c r="AX282" s="141"/>
      <c r="AY282" s="141"/>
      <c r="AZ282" s="141"/>
      <c r="BA282" s="141"/>
      <c r="BB282" s="141"/>
      <c r="BC282" s="141"/>
      <c r="BD282" s="141"/>
      <c r="BE282" s="141"/>
      <c r="BF282" s="141"/>
      <c r="BG282" s="141"/>
    </row>
    <row r="283" spans="2:59" ht="15" thickBot="1">
      <c r="B283" s="1495" t="s">
        <v>514</v>
      </c>
      <c r="C283" s="1494" t="s">
        <v>513</v>
      </c>
      <c r="D283" s="1446" t="s">
        <v>234</v>
      </c>
      <c r="E283" s="2385" t="s">
        <v>795</v>
      </c>
      <c r="F283" s="581"/>
      <c r="G283" s="2386"/>
      <c r="H283" s="2387" t="s">
        <v>796</v>
      </c>
      <c r="I283" s="2556" t="s">
        <v>487</v>
      </c>
      <c r="J283" s="1412"/>
      <c r="K283" s="1412"/>
      <c r="L283" s="1413"/>
      <c r="M283" s="1414" t="s">
        <v>488</v>
      </c>
      <c r="N283" s="40"/>
      <c r="O283" s="1415"/>
      <c r="P283" s="40"/>
      <c r="Q283" s="1495" t="s">
        <v>540</v>
      </c>
      <c r="S283" s="141"/>
      <c r="T283" s="141"/>
      <c r="U283" s="141"/>
      <c r="V283" s="141"/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767"/>
      <c r="AH283" s="767"/>
      <c r="AI283" s="767"/>
      <c r="AJ283" s="777"/>
      <c r="AK283" s="767"/>
      <c r="AL283" s="767"/>
      <c r="AM283" s="767"/>
      <c r="AN283" s="767"/>
      <c r="AO283" s="768"/>
      <c r="AP283" s="768"/>
      <c r="AQ283" s="767"/>
      <c r="AR283" s="767"/>
      <c r="AS283" s="767"/>
      <c r="AT283" s="141"/>
      <c r="AU283" s="141"/>
      <c r="AV283" s="141"/>
      <c r="AW283" s="141"/>
      <c r="AX283" s="141"/>
      <c r="AY283" s="141"/>
      <c r="AZ283" s="141"/>
      <c r="BA283" s="141"/>
      <c r="BB283" s="141"/>
      <c r="BC283" s="141"/>
      <c r="BD283" s="141"/>
      <c r="BE283" s="141"/>
      <c r="BF283" s="141"/>
      <c r="BG283" s="141"/>
    </row>
    <row r="284" spans="2:59" ht="16.5" customHeight="1">
      <c r="B284" s="1496" t="s">
        <v>489</v>
      </c>
      <c r="C284" s="621" t="s">
        <v>240</v>
      </c>
      <c r="D284" s="1447" t="s">
        <v>241</v>
      </c>
      <c r="E284" s="1495" t="s">
        <v>242</v>
      </c>
      <c r="F284" s="1495" t="s">
        <v>55</v>
      </c>
      <c r="G284" s="2382" t="s">
        <v>56</v>
      </c>
      <c r="H284" s="2388" t="s">
        <v>797</v>
      </c>
      <c r="I284" s="2557" t="s">
        <v>490</v>
      </c>
      <c r="J284" s="1418" t="s">
        <v>491</v>
      </c>
      <c r="K284" s="842" t="s">
        <v>492</v>
      </c>
      <c r="L284" s="1420" t="s">
        <v>493</v>
      </c>
      <c r="M284" s="1421" t="s">
        <v>494</v>
      </c>
      <c r="N284" s="1422" t="s">
        <v>495</v>
      </c>
      <c r="O284" s="1423" t="s">
        <v>496</v>
      </c>
      <c r="P284" s="1424" t="s">
        <v>497</v>
      </c>
      <c r="Q284" s="1573" t="s">
        <v>534</v>
      </c>
      <c r="R284" s="11"/>
      <c r="S284" s="238"/>
      <c r="T284" s="133"/>
      <c r="U284" s="141"/>
      <c r="V284" s="141"/>
      <c r="W284" s="141"/>
      <c r="X284" s="141"/>
      <c r="Y284" s="141"/>
      <c r="Z284" s="141"/>
      <c r="AA284" s="164"/>
      <c r="AB284" s="141"/>
      <c r="AC284" s="141"/>
      <c r="AD284" s="772"/>
      <c r="AE284" s="155"/>
      <c r="AF284" s="141"/>
      <c r="AG284" s="141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1"/>
      <c r="AZ284" s="141"/>
      <c r="BA284" s="141"/>
      <c r="BB284" s="141"/>
      <c r="BC284" s="141"/>
      <c r="BD284" s="141"/>
      <c r="BE284" s="141"/>
      <c r="BF284" s="141"/>
      <c r="BG284" s="141"/>
    </row>
    <row r="285" spans="2:59" ht="14.25" customHeight="1" thickBot="1">
      <c r="B285" s="632" t="s">
        <v>498</v>
      </c>
      <c r="C285" s="667"/>
      <c r="D285" s="628"/>
      <c r="E285" s="629" t="s">
        <v>6</v>
      </c>
      <c r="F285" s="629" t="s">
        <v>7</v>
      </c>
      <c r="G285" s="629" t="s">
        <v>8</v>
      </c>
      <c r="H285" s="632" t="s">
        <v>610</v>
      </c>
      <c r="I285" s="2555"/>
      <c r="J285" s="1426"/>
      <c r="K285" s="1427"/>
      <c r="L285" s="1426"/>
      <c r="M285" s="1428" t="s">
        <v>499</v>
      </c>
      <c r="N285" s="1429" t="s">
        <v>500</v>
      </c>
      <c r="O285" s="1430" t="s">
        <v>501</v>
      </c>
      <c r="P285" s="1431" t="s">
        <v>502</v>
      </c>
      <c r="Q285" s="1571" t="s">
        <v>454</v>
      </c>
      <c r="R285" s="233"/>
      <c r="S285" s="136"/>
      <c r="T285" s="133"/>
      <c r="U285" s="141"/>
      <c r="V285" s="141"/>
      <c r="W285" s="141"/>
      <c r="X285" s="141"/>
      <c r="Y285" s="141"/>
      <c r="Z285" s="141"/>
      <c r="AA285" s="141"/>
      <c r="AB285" s="283"/>
      <c r="AC285" s="141"/>
      <c r="AD285" s="214"/>
      <c r="AE285" s="151"/>
      <c r="AF285" s="141"/>
      <c r="AG285" s="141"/>
      <c r="AH285" s="141"/>
      <c r="AI285" s="141"/>
      <c r="AJ285" s="141"/>
      <c r="AK285" s="141"/>
      <c r="AL285" s="141"/>
      <c r="AM285" s="141"/>
      <c r="AN285" s="141"/>
      <c r="AO285" s="141"/>
      <c r="AP285" s="746"/>
      <c r="AQ285" s="141"/>
      <c r="AR285" s="746"/>
      <c r="AS285" s="141"/>
      <c r="AT285" s="141"/>
      <c r="AU285" s="141"/>
      <c r="AV285" s="141"/>
      <c r="AW285" s="141"/>
      <c r="AX285" s="141"/>
      <c r="AY285" s="141"/>
      <c r="AZ285" s="141"/>
      <c r="BA285" s="141"/>
      <c r="BB285" s="141"/>
      <c r="BC285" s="141"/>
      <c r="BD285" s="141"/>
      <c r="BE285" s="141"/>
      <c r="BF285" s="141"/>
      <c r="BG285" s="141"/>
    </row>
    <row r="286" spans="2:59" ht="15.75" customHeight="1">
      <c r="B286" s="102"/>
      <c r="C286" s="2377" t="s">
        <v>189</v>
      </c>
      <c r="D286" s="2376"/>
      <c r="E286" s="1432"/>
      <c r="F286" s="636"/>
      <c r="G286" s="636"/>
      <c r="H286" s="829"/>
      <c r="I286" s="636"/>
      <c r="J286" s="636"/>
      <c r="K286" s="636"/>
      <c r="L286" s="829"/>
      <c r="M286" s="1457"/>
      <c r="N286" s="1457"/>
      <c r="O286" s="1470"/>
      <c r="P286" s="2692"/>
      <c r="Q286" s="1578"/>
      <c r="R286" s="825"/>
      <c r="S286" s="136"/>
      <c r="T286" s="15"/>
      <c r="U286" s="240"/>
      <c r="V286" s="240"/>
      <c r="W286" s="240"/>
      <c r="X286" s="844"/>
      <c r="Y286" s="141"/>
      <c r="Z286" s="141"/>
      <c r="AA286" s="736"/>
      <c r="AB286" s="725"/>
      <c r="AC286" s="725"/>
      <c r="AD286" s="725"/>
      <c r="AE286" s="725"/>
      <c r="AF286" s="141"/>
      <c r="AG286" s="141"/>
      <c r="AH286" s="141"/>
      <c r="AI286" s="141"/>
      <c r="AJ286" s="779"/>
      <c r="AK286" s="141"/>
      <c r="AL286" s="141"/>
      <c r="AM286" s="141"/>
      <c r="AN286" s="141"/>
      <c r="AO286" s="141"/>
      <c r="AP286" s="141"/>
      <c r="AQ286" s="141"/>
      <c r="AR286" s="746"/>
      <c r="AS286" s="141"/>
      <c r="AT286" s="141"/>
      <c r="AU286" s="141"/>
      <c r="AV286" s="141"/>
      <c r="AW286" s="141"/>
      <c r="AX286" s="141"/>
      <c r="AY286" s="141"/>
      <c r="AZ286" s="141"/>
      <c r="BA286" s="141"/>
      <c r="BB286" s="141"/>
      <c r="BC286" s="141"/>
      <c r="BD286" s="141"/>
      <c r="BE286" s="141"/>
      <c r="BF286" s="141"/>
      <c r="BG286" s="141"/>
    </row>
    <row r="287" spans="2:59" ht="13.5" customHeight="1">
      <c r="B287" s="2176" t="str">
        <f>'7-11л. МЕНЮ '!I279</f>
        <v>47/17</v>
      </c>
      <c r="C287" s="380" t="str">
        <f>'7-11л. МЕНЮ '!B279</f>
        <v>Салат из квашеной капусты</v>
      </c>
      <c r="D287" s="377">
        <f>'7-11л. МЕНЮ '!C279</f>
        <v>60</v>
      </c>
      <c r="E287" s="2088">
        <f>'7-11л. МЕНЮ '!D279</f>
        <v>1.0249999999999999</v>
      </c>
      <c r="F287" s="490">
        <f>'7-11л. МЕНЮ '!E279</f>
        <v>3.0030000000000001</v>
      </c>
      <c r="G287" s="490">
        <f>'7-11л. МЕНЮ '!F279</f>
        <v>5.0750000000000002</v>
      </c>
      <c r="H287" s="1456">
        <f>'7-11л. МЕНЮ '!G279</f>
        <v>51.42</v>
      </c>
      <c r="I287" s="490">
        <v>11.885999999999999</v>
      </c>
      <c r="J287" s="490">
        <v>1.4E-2</v>
      </c>
      <c r="K287" s="490">
        <v>1.7000000000000001E-2</v>
      </c>
      <c r="L287" s="1456">
        <v>0</v>
      </c>
      <c r="M287" s="2087">
        <v>31.346</v>
      </c>
      <c r="N287" s="2087">
        <v>20.372</v>
      </c>
      <c r="O287" s="488">
        <v>9.6069999999999993</v>
      </c>
      <c r="P287" s="2086">
        <v>0.40100000000000002</v>
      </c>
      <c r="Q287" s="680">
        <f>'7-11л. МЕНЮ '!H279</f>
        <v>6</v>
      </c>
      <c r="R287" s="826"/>
      <c r="S287" s="483"/>
      <c r="T287" s="15"/>
      <c r="U287" s="741"/>
      <c r="V287" s="792"/>
      <c r="W287" s="741"/>
      <c r="X287" s="1546"/>
      <c r="Y287" s="141"/>
      <c r="Z287" s="141"/>
      <c r="AA287" s="737"/>
      <c r="AB287" s="737"/>
      <c r="AC287" s="737"/>
      <c r="AD287" s="737"/>
      <c r="AE287" s="737"/>
      <c r="AF287" s="141"/>
      <c r="AG287" s="550"/>
      <c r="AH287" s="150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  <c r="AV287" s="141"/>
      <c r="AW287" s="141"/>
      <c r="AX287" s="141"/>
      <c r="AY287" s="141"/>
      <c r="AZ287" s="141"/>
      <c r="BA287" s="141"/>
      <c r="BB287" s="141"/>
      <c r="BC287" s="141"/>
      <c r="BD287" s="141"/>
      <c r="BE287" s="141"/>
      <c r="BF287" s="141"/>
      <c r="BG287" s="141"/>
    </row>
    <row r="288" spans="2:59">
      <c r="B288" s="2176" t="str">
        <f>'7-11л. МЕНЮ '!I280</f>
        <v>ТТК/269 /17</v>
      </c>
      <c r="C288" s="380" t="str">
        <f>'7-11л. МЕНЮ '!B280</f>
        <v>Биточки  (особые )   мясные</v>
      </c>
      <c r="D288" s="377">
        <f>'7-11л. МЕНЮ '!C280</f>
        <v>90</v>
      </c>
      <c r="E288" s="2088">
        <f>'7-11л. МЕНЮ '!D280</f>
        <v>10.195</v>
      </c>
      <c r="F288" s="490">
        <f>'7-11л. МЕНЮ '!E280</f>
        <v>7.0346000000000002</v>
      </c>
      <c r="G288" s="490">
        <f>'7-11л. МЕНЮ '!F280</f>
        <v>18.937999999999999</v>
      </c>
      <c r="H288" s="1456">
        <f>'7-11л. МЕНЮ '!G280</f>
        <v>175.0504</v>
      </c>
      <c r="I288" s="2536">
        <v>0.78</v>
      </c>
      <c r="J288" s="488">
        <v>0.39</v>
      </c>
      <c r="K288" s="499">
        <v>0.2</v>
      </c>
      <c r="L288" s="1454">
        <v>4.82</v>
      </c>
      <c r="M288" s="326">
        <v>24.48</v>
      </c>
      <c r="N288" s="326">
        <v>58.02</v>
      </c>
      <c r="O288" s="326">
        <v>12.18</v>
      </c>
      <c r="P288" s="2086">
        <v>0.35</v>
      </c>
      <c r="Q288" s="680">
        <f>'7-11л. МЕНЮ '!H280</f>
        <v>46</v>
      </c>
      <c r="R288" s="827"/>
      <c r="S288" s="7"/>
      <c r="T288" s="15"/>
      <c r="U288" s="152"/>
      <c r="V288" s="152"/>
      <c r="W288" s="741"/>
      <c r="X288" s="1546"/>
      <c r="Y288" s="141"/>
      <c r="Z288" s="141"/>
      <c r="AA288" s="157"/>
      <c r="AB288" s="157"/>
      <c r="AC288" s="157"/>
      <c r="AD288" s="157"/>
      <c r="AE288" s="141"/>
      <c r="AF288" s="141"/>
      <c r="AG288" s="141"/>
      <c r="AH288" s="150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  <c r="AV288" s="141"/>
      <c r="AW288" s="141"/>
      <c r="AX288" s="141"/>
      <c r="AY288" s="141"/>
      <c r="AZ288" s="141"/>
      <c r="BA288" s="141"/>
      <c r="BB288" s="141"/>
      <c r="BC288" s="141"/>
      <c r="BD288" s="141"/>
      <c r="BE288" s="141"/>
      <c r="BF288" s="141"/>
      <c r="BG288" s="141"/>
    </row>
    <row r="289" spans="2:59">
      <c r="B289" s="2176" t="str">
        <f>'7-11л. МЕНЮ '!I281</f>
        <v>ТТК/142/17</v>
      </c>
      <c r="C289" s="318" t="str">
        <f>'7-11л. МЕНЮ '!B281</f>
        <v>Картофель и овощи тушёные в соусе</v>
      </c>
      <c r="D289" s="377">
        <f>'7-11л. МЕНЮ '!C281</f>
        <v>160</v>
      </c>
      <c r="E289" s="2088">
        <f>'7-11л. МЕНЮ '!D281</f>
        <v>4.6120000000000001</v>
      </c>
      <c r="F289" s="490">
        <f>'7-11л. МЕНЮ '!E281</f>
        <v>7.9279999999999999</v>
      </c>
      <c r="G289" s="490">
        <f>'7-11л. МЕНЮ '!F281</f>
        <v>27.315000000000001</v>
      </c>
      <c r="H289" s="1456">
        <f>'7-11л. МЕНЮ '!G281</f>
        <v>189.24799999999999</v>
      </c>
      <c r="I289" s="488">
        <v>1.214</v>
      </c>
      <c r="J289" s="488">
        <v>0.01</v>
      </c>
      <c r="K289" s="488">
        <v>0.01</v>
      </c>
      <c r="L289" s="1454">
        <v>226.28</v>
      </c>
      <c r="M289" s="2087">
        <v>31.43</v>
      </c>
      <c r="N289" s="2087">
        <v>92.212999999999994</v>
      </c>
      <c r="O289" s="2087">
        <v>37.26</v>
      </c>
      <c r="P289" s="2086">
        <v>0.41</v>
      </c>
      <c r="Q289" s="680">
        <f>'7-11л. МЕНЮ '!H281</f>
        <v>35</v>
      </c>
      <c r="R289" s="827"/>
      <c r="S289" s="7"/>
      <c r="T289" s="15"/>
      <c r="U289" s="152"/>
      <c r="V289" s="152"/>
      <c r="W289" s="741"/>
      <c r="X289" s="844"/>
      <c r="Y289" s="141"/>
      <c r="Z289" s="141"/>
      <c r="AA289" s="152"/>
      <c r="AB289" s="307"/>
      <c r="AC289" s="152"/>
      <c r="AD289" s="152"/>
      <c r="AE289" s="240"/>
      <c r="AF289" s="141"/>
      <c r="AG289" s="214"/>
      <c r="AH289" s="150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  <c r="AV289" s="141"/>
      <c r="AW289" s="141"/>
      <c r="AX289" s="141"/>
      <c r="AY289" s="141"/>
      <c r="AZ289" s="141"/>
      <c r="BA289" s="141"/>
      <c r="BB289" s="141"/>
      <c r="BC289" s="141"/>
      <c r="BD289" s="141"/>
      <c r="BE289" s="141"/>
      <c r="BF289" s="141"/>
      <c r="BG289" s="141"/>
    </row>
    <row r="290" spans="2:59">
      <c r="B290" s="2176" t="str">
        <f>'7-11л. МЕНЮ '!I282</f>
        <v>389/17</v>
      </c>
      <c r="C290" s="380" t="str">
        <f>'7-11л. МЕНЮ '!B282</f>
        <v>Сок фруктовый (яблочный)</v>
      </c>
      <c r="D290" s="377">
        <f>'7-11л. МЕНЮ '!C282</f>
        <v>200</v>
      </c>
      <c r="E290" s="2088">
        <f>'7-11л. МЕНЮ '!D282</f>
        <v>1</v>
      </c>
      <c r="F290" s="490">
        <f>'7-11л. МЕНЮ '!E282</f>
        <v>0</v>
      </c>
      <c r="G290" s="490">
        <f>'7-11л. МЕНЮ '!F282</f>
        <v>16.920000000000002</v>
      </c>
      <c r="H290" s="1456">
        <f>'7-11л. МЕНЮ '!G282</f>
        <v>71.680000000000007</v>
      </c>
      <c r="I290" s="488">
        <v>4</v>
      </c>
      <c r="J290" s="488">
        <v>0.02</v>
      </c>
      <c r="K290" s="488">
        <v>0.02</v>
      </c>
      <c r="L290" s="1454">
        <v>0</v>
      </c>
      <c r="M290" s="2087">
        <v>14</v>
      </c>
      <c r="N290" s="2087">
        <v>14</v>
      </c>
      <c r="O290" s="488">
        <v>8</v>
      </c>
      <c r="P290" s="2086">
        <v>1.1679999999999999</v>
      </c>
      <c r="Q290" s="680">
        <f>'7-11л. МЕНЮ '!H282</f>
        <v>64</v>
      </c>
      <c r="R290" s="11"/>
      <c r="AE290" s="240"/>
      <c r="AF290" s="141"/>
      <c r="AG290" s="151"/>
      <c r="AH290" s="136"/>
      <c r="AI290" s="135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  <c r="AV290" s="141"/>
      <c r="AW290" s="141"/>
      <c r="AX290" s="141"/>
      <c r="AY290" s="141"/>
      <c r="AZ290" s="141"/>
      <c r="BA290" s="141"/>
      <c r="BB290" s="141"/>
      <c r="BC290" s="141"/>
      <c r="BD290" s="141"/>
      <c r="BE290" s="141"/>
      <c r="BF290" s="141"/>
      <c r="BG290" s="141"/>
    </row>
    <row r="291" spans="2:59" ht="14.25" customHeight="1">
      <c r="B291" s="2176" t="str">
        <f>'7-11л. МЕНЮ '!I283</f>
        <v>Пром.пр.</v>
      </c>
      <c r="C291" s="380" t="str">
        <f>'7-11л. МЕНЮ '!B283</f>
        <v>Хлеб пшеничный</v>
      </c>
      <c r="D291" s="377">
        <f>'7-11л. МЕНЮ '!C283</f>
        <v>30</v>
      </c>
      <c r="E291" s="2088">
        <f>'7-11л. МЕНЮ '!D283</f>
        <v>1.58</v>
      </c>
      <c r="F291" s="490">
        <f>'7-11л. МЕНЮ '!E283</f>
        <v>0.21</v>
      </c>
      <c r="G291" s="490">
        <f>'7-11л. МЕНЮ '!F283</f>
        <v>12.24</v>
      </c>
      <c r="H291" s="1456">
        <f>'7-11л. МЕНЮ '!G283</f>
        <v>57.17</v>
      </c>
      <c r="I291" s="482">
        <v>0</v>
      </c>
      <c r="J291" s="482">
        <v>1.2E-2</v>
      </c>
      <c r="K291" s="482">
        <v>0</v>
      </c>
      <c r="L291" s="1439">
        <v>0</v>
      </c>
      <c r="M291" s="326">
        <v>47.5</v>
      </c>
      <c r="N291" s="326">
        <v>38.700000000000003</v>
      </c>
      <c r="O291" s="482">
        <v>12.3</v>
      </c>
      <c r="P291" s="1549">
        <v>0.03</v>
      </c>
      <c r="Q291" s="680">
        <f>'7-11л. МЕНЮ '!H283</f>
        <v>12</v>
      </c>
      <c r="R291" s="733"/>
      <c r="S291" s="7"/>
      <c r="T291" s="15"/>
      <c r="U291" s="152"/>
      <c r="V291" s="152"/>
      <c r="W291" s="152"/>
      <c r="X291" s="844"/>
      <c r="Y291" s="141"/>
      <c r="Z291" s="141"/>
      <c r="AA291" s="240"/>
      <c r="AB291" s="240"/>
      <c r="AC291" s="240"/>
      <c r="AD291" s="240"/>
      <c r="AE291" s="240"/>
      <c r="AF291" s="141"/>
      <c r="AG291" s="151"/>
      <c r="AH291" s="164"/>
      <c r="AI291" s="135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  <c r="AV291" s="141"/>
      <c r="AW291" s="141"/>
      <c r="AX291" s="141"/>
      <c r="AY291" s="141"/>
      <c r="AZ291" s="141"/>
      <c r="BA291" s="141"/>
      <c r="BB291" s="141"/>
      <c r="BC291" s="141"/>
      <c r="BD291" s="141"/>
      <c r="BE291" s="141"/>
      <c r="BF291" s="141"/>
      <c r="BG291" s="141"/>
    </row>
    <row r="292" spans="2:59" ht="12.75" customHeight="1" thickBot="1">
      <c r="B292" s="2412" t="str">
        <f>'7-11л. МЕНЮ '!I284</f>
        <v>Пром.пр.</v>
      </c>
      <c r="C292" s="1272" t="str">
        <f>'7-11л. МЕНЮ '!B284</f>
        <v>Хлеб ржаной</v>
      </c>
      <c r="D292" s="529">
        <f>'7-11л. МЕНЮ '!C284</f>
        <v>20</v>
      </c>
      <c r="E292" s="2088">
        <f>'7-11л. МЕНЮ '!D284</f>
        <v>1.1299999999999999</v>
      </c>
      <c r="F292" s="490">
        <f>'7-11л. МЕНЮ '!E284</f>
        <v>0.24</v>
      </c>
      <c r="G292" s="490">
        <f>'7-11л. МЕНЮ '!F284</f>
        <v>8.3699999999999992</v>
      </c>
      <c r="H292" s="1456">
        <f>'7-11л. МЕНЮ '!G284</f>
        <v>40.159999999999997</v>
      </c>
      <c r="I292" s="326">
        <v>0</v>
      </c>
      <c r="J292" s="326">
        <v>0.04</v>
      </c>
      <c r="K292" s="326">
        <v>0</v>
      </c>
      <c r="L292" s="1439">
        <v>0</v>
      </c>
      <c r="M292" s="326">
        <v>16.600000000000001</v>
      </c>
      <c r="N292" s="326">
        <v>25.27</v>
      </c>
      <c r="O292" s="326">
        <v>8.84</v>
      </c>
      <c r="P292" s="1549">
        <v>0.02</v>
      </c>
      <c r="Q292" s="680">
        <f>'7-11л. МЕНЮ '!H284</f>
        <v>13</v>
      </c>
      <c r="R292" s="1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  <c r="AV292" s="141"/>
      <c r="AW292" s="141"/>
      <c r="AX292" s="141"/>
      <c r="AY292" s="141"/>
      <c r="AZ292" s="141"/>
      <c r="BA292" s="141"/>
      <c r="BB292" s="141"/>
      <c r="BC292" s="141"/>
      <c r="BD292" s="141"/>
      <c r="BE292" s="141"/>
      <c r="BF292" s="141"/>
      <c r="BG292" s="141"/>
    </row>
    <row r="293" spans="2:59" ht="17.25" customHeight="1">
      <c r="B293" s="654" t="s">
        <v>262</v>
      </c>
      <c r="C293" s="11"/>
      <c r="D293" s="2681">
        <f>'7-11л. МЕНЮ '!C285</f>
        <v>560</v>
      </c>
      <c r="E293" s="2498">
        <f>'7-11л. МЕНЮ '!D285</f>
        <v>19.541999999999998</v>
      </c>
      <c r="F293" s="1805">
        <f>'7-11л. МЕНЮ '!E285</f>
        <v>18.415600000000001</v>
      </c>
      <c r="G293" s="1805">
        <f>'7-11л. МЕНЮ '!F285</f>
        <v>88.858000000000004</v>
      </c>
      <c r="H293" s="2499">
        <f>'7-11л. МЕНЮ '!G285</f>
        <v>584.72839999999997</v>
      </c>
      <c r="I293" s="1516">
        <f t="shared" ref="I293:P293" si="83">SUM(I287:I292)</f>
        <v>17.88</v>
      </c>
      <c r="J293" s="1441">
        <f t="shared" si="83"/>
        <v>0.48600000000000004</v>
      </c>
      <c r="K293" s="1441">
        <f t="shared" si="83"/>
        <v>0.24700000000000003</v>
      </c>
      <c r="L293" s="1441">
        <f t="shared" si="83"/>
        <v>231.1</v>
      </c>
      <c r="M293" s="1441">
        <f t="shared" si="83"/>
        <v>165.35599999999999</v>
      </c>
      <c r="N293" s="1441">
        <f t="shared" si="83"/>
        <v>248.57500000000002</v>
      </c>
      <c r="O293" s="1441">
        <f t="shared" si="83"/>
        <v>88.186999999999998</v>
      </c>
      <c r="P293" s="1516">
        <f t="shared" si="83"/>
        <v>2.3789999999999996</v>
      </c>
      <c r="Q293" s="1574"/>
      <c r="R293" s="1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  <c r="AV293" s="141"/>
      <c r="AW293" s="141"/>
      <c r="AX293" s="141"/>
      <c r="AY293" s="141"/>
      <c r="AZ293" s="141"/>
      <c r="BA293" s="141"/>
      <c r="BB293" s="141"/>
      <c r="BC293" s="141"/>
      <c r="BD293" s="141"/>
      <c r="BE293" s="141"/>
      <c r="BF293" s="141"/>
      <c r="BG293" s="141"/>
    </row>
    <row r="294" spans="2:59" ht="15.75" customHeight="1">
      <c r="B294" s="1504"/>
      <c r="C294" s="1505" t="s">
        <v>11</v>
      </c>
      <c r="D294" s="1745">
        <v>0.25</v>
      </c>
      <c r="E294" s="2500">
        <f>'7-11л. МЕНЮ '!D286</f>
        <v>19.25</v>
      </c>
      <c r="F294" s="2501">
        <f>'7-11л. МЕНЮ '!E286</f>
        <v>19.75</v>
      </c>
      <c r="G294" s="2501">
        <f>'7-11л. МЕНЮ '!F286</f>
        <v>83.75</v>
      </c>
      <c r="H294" s="2502">
        <f>'7-11л. МЕНЮ '!G286</f>
        <v>587.5</v>
      </c>
      <c r="I294" s="1060">
        <v>15</v>
      </c>
      <c r="J294" s="1060">
        <v>0.3</v>
      </c>
      <c r="K294" s="1061">
        <v>0.35</v>
      </c>
      <c r="L294" s="1461">
        <v>175</v>
      </c>
      <c r="M294" s="1460">
        <v>275</v>
      </c>
      <c r="N294" s="1461">
        <v>275</v>
      </c>
      <c r="O294" s="1461">
        <v>62.5</v>
      </c>
      <c r="P294" s="2693">
        <v>3</v>
      </c>
      <c r="Q294" s="1574"/>
      <c r="R294" s="233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  <c r="AV294" s="141"/>
      <c r="AW294" s="141"/>
      <c r="AX294" s="141"/>
      <c r="AY294" s="141"/>
      <c r="AZ294" s="141"/>
      <c r="BA294" s="141"/>
      <c r="BB294" s="141"/>
      <c r="BC294" s="141"/>
      <c r="BD294" s="141"/>
      <c r="BE294" s="141"/>
      <c r="BF294" s="141"/>
      <c r="BG294" s="141"/>
    </row>
    <row r="295" spans="2:59" ht="15" customHeight="1" thickBot="1">
      <c r="B295" s="605"/>
      <c r="C295" s="2672" t="s">
        <v>599</v>
      </c>
      <c r="D295" s="2687" t="s">
        <v>259</v>
      </c>
      <c r="E295" s="2391">
        <f>'7-11л. МЕНЮ '!D287</f>
        <v>0.3792207792207769</v>
      </c>
      <c r="F295" s="675">
        <f>'7-11л. МЕНЮ '!E287</f>
        <v>-1.6891139240506305</v>
      </c>
      <c r="G295" s="675">
        <f>'7-11л. МЕНЮ '!F287</f>
        <v>1.5247761194029898</v>
      </c>
      <c r="H295" s="2125">
        <f>'7-11л. МЕНЮ '!G287</f>
        <v>-0.1179404255319163</v>
      </c>
      <c r="I295" s="1526">
        <f t="shared" ref="I295:P295" si="84">(I293*100/I620)-25</f>
        <v>4.8000000000000007</v>
      </c>
      <c r="J295" s="1526">
        <f t="shared" si="84"/>
        <v>15.5</v>
      </c>
      <c r="K295" s="1526">
        <f t="shared" si="84"/>
        <v>-7.3571428571428541</v>
      </c>
      <c r="L295" s="1526">
        <f t="shared" si="84"/>
        <v>8.0142857142857125</v>
      </c>
      <c r="M295" s="1526">
        <f t="shared" si="84"/>
        <v>-9.9676363636363643</v>
      </c>
      <c r="N295" s="1526">
        <f t="shared" si="84"/>
        <v>-2.4022727272727273</v>
      </c>
      <c r="O295" s="1526">
        <f t="shared" si="84"/>
        <v>10.274799999999999</v>
      </c>
      <c r="P295" s="1765">
        <f t="shared" si="84"/>
        <v>-5.1750000000000043</v>
      </c>
      <c r="Q295" s="1574"/>
      <c r="R295" s="825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  <c r="AV295" s="141"/>
      <c r="AW295" s="141"/>
      <c r="AX295" s="141"/>
      <c r="AY295" s="141"/>
      <c r="AZ295" s="141"/>
      <c r="BA295" s="141"/>
      <c r="BB295" s="141"/>
      <c r="BC295" s="141"/>
      <c r="BD295" s="141"/>
      <c r="BE295" s="141"/>
      <c r="BF295" s="141"/>
      <c r="BG295" s="141"/>
    </row>
    <row r="296" spans="2:59" ht="15" customHeight="1">
      <c r="B296" s="102"/>
      <c r="C296" s="2377" t="s">
        <v>144</v>
      </c>
      <c r="D296" s="63"/>
      <c r="E296" s="211"/>
      <c r="F296" s="1743"/>
      <c r="G296" s="1743"/>
      <c r="H296" s="1743"/>
      <c r="I296" s="1743"/>
      <c r="J296" s="1743"/>
      <c r="K296" s="1743"/>
      <c r="L296" s="1743"/>
      <c r="M296" s="1468"/>
      <c r="N296" s="1468"/>
      <c r="O296" s="1468"/>
      <c r="P296" s="1576"/>
      <c r="Q296" s="1574"/>
      <c r="R296" s="826"/>
      <c r="S296" s="7"/>
      <c r="T296" s="15"/>
      <c r="U296" s="494"/>
      <c r="V296" s="494"/>
      <c r="W296" s="783"/>
      <c r="X296" s="844"/>
      <c r="Y296" s="141"/>
      <c r="Z296" s="141"/>
      <c r="AA296" s="140"/>
      <c r="AB296" s="300"/>
      <c r="AC296" s="300"/>
      <c r="AD296" s="140"/>
      <c r="AE296" s="131"/>
      <c r="AF296" s="141"/>
      <c r="AG296" s="141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  <c r="AV296" s="141"/>
      <c r="AW296" s="141"/>
      <c r="AX296" s="141"/>
      <c r="AY296" s="141"/>
      <c r="AZ296" s="141"/>
      <c r="BA296" s="141"/>
      <c r="BB296" s="141"/>
      <c r="BC296" s="141"/>
      <c r="BD296" s="141"/>
      <c r="BE296" s="141"/>
      <c r="BF296" s="141"/>
      <c r="BG296" s="141"/>
    </row>
    <row r="297" spans="2:59">
      <c r="B297" s="2176" t="str">
        <f>'7-11л. МЕНЮ '!I289</f>
        <v>54-21з/22г.</v>
      </c>
      <c r="C297" s="402" t="str">
        <f>'7-11л. МЕНЮ '!B289</f>
        <v>Кукуруза сахарная</v>
      </c>
      <c r="D297" s="230">
        <f>'7-11л. МЕНЮ '!C289</f>
        <v>60</v>
      </c>
      <c r="E297" s="484">
        <f>'7-11л. МЕНЮ '!D289</f>
        <v>1.2</v>
      </c>
      <c r="F297" s="482">
        <f>'7-11л. МЕНЮ '!E289</f>
        <v>0.15</v>
      </c>
      <c r="G297" s="482">
        <f>'7-11л. МЕНЮ '!F289</f>
        <v>6.15</v>
      </c>
      <c r="H297" s="1453">
        <f>'7-11л. МЕНЮ '!G289</f>
        <v>31.35</v>
      </c>
      <c r="I297" s="482">
        <v>1.1599999999999999</v>
      </c>
      <c r="J297" s="482">
        <v>0.02</v>
      </c>
      <c r="K297" s="482">
        <v>0.02</v>
      </c>
      <c r="L297" s="1453">
        <v>0.72</v>
      </c>
      <c r="M297" s="326">
        <v>22.5</v>
      </c>
      <c r="N297" s="1650">
        <v>21</v>
      </c>
      <c r="O297" s="326">
        <v>6.75</v>
      </c>
      <c r="P297" s="1549">
        <v>0.23</v>
      </c>
      <c r="Q297" s="680">
        <f>'7-11л. МЕНЮ '!H289</f>
        <v>4</v>
      </c>
      <c r="R297" s="827"/>
      <c r="S297" s="136"/>
      <c r="T297" s="15"/>
      <c r="U297" s="494"/>
      <c r="V297" s="494"/>
      <c r="W297" s="783"/>
      <c r="X297" s="844"/>
      <c r="Y297" s="141"/>
      <c r="Z297" s="141"/>
      <c r="AA297" s="157"/>
      <c r="AB297" s="157"/>
      <c r="AC297" s="157"/>
      <c r="AD297" s="157"/>
      <c r="AE297" s="141"/>
      <c r="AF297" s="141"/>
      <c r="AG297" s="154"/>
      <c r="AH297" s="136"/>
      <c r="AI297" s="140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  <c r="AU297" s="141"/>
      <c r="AV297" s="141"/>
      <c r="AW297" s="141"/>
      <c r="AX297" s="141"/>
      <c r="AY297" s="141"/>
      <c r="AZ297" s="141"/>
      <c r="BA297" s="141"/>
      <c r="BB297" s="141"/>
      <c r="BC297" s="141"/>
      <c r="BD297" s="141"/>
      <c r="BE297" s="141"/>
      <c r="BF297" s="141"/>
      <c r="BG297" s="141"/>
    </row>
    <row r="298" spans="2:59" ht="15.75" customHeight="1">
      <c r="B298" s="2176" t="str">
        <f>'7-11л. МЕНЮ '!I290</f>
        <v>106 /17</v>
      </c>
      <c r="C298" s="402" t="str">
        <f>'7-11л. МЕНЮ '!B290</f>
        <v>Суп картофельный с</v>
      </c>
      <c r="D298" s="230">
        <f>'7-11л. МЕНЮ '!C290</f>
        <v>200</v>
      </c>
      <c r="E298" s="484">
        <f>'7-11л. МЕНЮ '!D290</f>
        <v>1.82</v>
      </c>
      <c r="F298" s="482">
        <f>'7-11л. МЕНЮ '!E290</f>
        <v>2.5529999999999999</v>
      </c>
      <c r="G298" s="482">
        <f>'7-11л. МЕНЮ '!F290</f>
        <v>14.99</v>
      </c>
      <c r="H298" s="1453">
        <f>'7-11л. МЕНЮ '!G290</f>
        <v>82.8</v>
      </c>
      <c r="I298" s="497">
        <v>0.70399999999999996</v>
      </c>
      <c r="J298" s="497">
        <v>0.08</v>
      </c>
      <c r="K298" s="497">
        <v>0.06</v>
      </c>
      <c r="L298" s="1454">
        <v>20.45</v>
      </c>
      <c r="M298" s="2087">
        <v>15.88</v>
      </c>
      <c r="N298" s="2087">
        <v>51.33</v>
      </c>
      <c r="O298" s="2087">
        <v>20.260000000000002</v>
      </c>
      <c r="P298" s="2850">
        <v>7.9000000000000001E-2</v>
      </c>
      <c r="Q298" s="680">
        <f>'7-11л. МЕНЮ '!H290</f>
        <v>24</v>
      </c>
      <c r="R298" s="825"/>
      <c r="S298" s="7"/>
      <c r="T298" s="15"/>
      <c r="U298" s="152"/>
      <c r="V298" s="152"/>
      <c r="W298" s="741"/>
      <c r="X298" s="844"/>
      <c r="Y298" s="141"/>
      <c r="Z298" s="141"/>
      <c r="AA298" s="494"/>
      <c r="AB298" s="783"/>
      <c r="AC298" s="494"/>
      <c r="AD298" s="494"/>
      <c r="AE298" s="240"/>
      <c r="AF298" s="141"/>
      <c r="AG298" s="547"/>
      <c r="AH298" s="136"/>
      <c r="AI298" s="140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  <c r="AU298" s="141"/>
      <c r="AV298" s="141"/>
      <c r="AW298" s="141"/>
      <c r="AX298" s="141"/>
      <c r="AY298" s="141"/>
      <c r="AZ298" s="141"/>
      <c r="BA298" s="141"/>
      <c r="BB298" s="141"/>
      <c r="BC298" s="141"/>
      <c r="BD298" s="141"/>
      <c r="BE298" s="141"/>
      <c r="BF298" s="141"/>
      <c r="BG298" s="141"/>
    </row>
    <row r="299" spans="2:59" ht="13.5" customHeight="1">
      <c r="B299" s="2682" t="str">
        <f>'7-11л. МЕНЮ '!I291</f>
        <v>107/17</v>
      </c>
      <c r="C299" s="1564" t="str">
        <f>'7-11л. МЕНЮ '!B291</f>
        <v>рыбными фрикадельками</v>
      </c>
      <c r="D299" s="604">
        <f>'7-11л. МЕНЮ '!C291</f>
        <v>40</v>
      </c>
      <c r="E299" s="2220">
        <f>'7-11л. МЕНЮ '!D291</f>
        <v>5.2220000000000004</v>
      </c>
      <c r="F299" s="491">
        <f>'7-11л. МЕНЮ '!E291</f>
        <v>0.69299999999999995</v>
      </c>
      <c r="G299" s="491">
        <f>'7-11л. МЕНЮ '!F291</f>
        <v>0.998</v>
      </c>
      <c r="H299" s="2450">
        <f>'7-11л. МЕНЮ '!G291</f>
        <v>31.977</v>
      </c>
      <c r="I299" s="497">
        <v>0.70099999999999996</v>
      </c>
      <c r="J299" s="497">
        <v>5.0999999999999997E-2</v>
      </c>
      <c r="K299" s="497">
        <v>7.6999999999999999E-2</v>
      </c>
      <c r="L299" s="1454">
        <v>9.5570000000000004</v>
      </c>
      <c r="M299" s="2087">
        <v>30.546700000000001</v>
      </c>
      <c r="N299" s="2087">
        <v>155.6765</v>
      </c>
      <c r="O299" s="2087">
        <v>3.4754999999999998</v>
      </c>
      <c r="P299" s="2086">
        <v>0.67900000000000005</v>
      </c>
      <c r="Q299" s="1078"/>
      <c r="R299" s="826"/>
      <c r="S299" s="7"/>
      <c r="T299" s="5"/>
      <c r="U299" s="240"/>
      <c r="V299" s="240"/>
      <c r="W299" s="240"/>
      <c r="X299" s="844"/>
      <c r="Y299" s="141"/>
      <c r="Z299" s="141"/>
      <c r="AA299" s="152"/>
      <c r="AB299" s="152"/>
      <c r="AC299" s="152"/>
      <c r="AD299" s="152"/>
      <c r="AE299" s="162"/>
      <c r="AF299" s="141"/>
      <c r="AG299" s="152"/>
      <c r="AH299" s="136"/>
      <c r="AI299" s="135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  <c r="AU299" s="141"/>
      <c r="AV299" s="141"/>
      <c r="AW299" s="141"/>
      <c r="AX299" s="141"/>
      <c r="AY299" s="141"/>
      <c r="AZ299" s="141"/>
      <c r="BA299" s="141"/>
      <c r="BB299" s="141"/>
      <c r="BC299" s="141"/>
      <c r="BD299" s="141"/>
      <c r="BE299" s="141"/>
      <c r="BF299" s="141"/>
      <c r="BG299" s="141"/>
    </row>
    <row r="300" spans="2:59" ht="12.75" customHeight="1">
      <c r="B300" s="2176" t="str">
        <f>'7-11л. МЕНЮ '!I292</f>
        <v>286/21</v>
      </c>
      <c r="C300" s="402" t="str">
        <f>'7-11л. МЕНЮ '!B292</f>
        <v xml:space="preserve">Сырник из творога </v>
      </c>
      <c r="D300" s="230">
        <f>'7-11л. МЕНЮ '!C292</f>
        <v>190</v>
      </c>
      <c r="E300" s="557">
        <f>'7-11л. МЕНЮ '!D292</f>
        <v>7.62</v>
      </c>
      <c r="F300" s="491">
        <f>'7-11л. МЕНЮ '!E292</f>
        <v>14.08</v>
      </c>
      <c r="G300" s="557">
        <f>'7-11л. МЕНЮ '!F292</f>
        <v>48.5</v>
      </c>
      <c r="H300" s="2685">
        <f>'7-11л. МЕНЮ '!G292</f>
        <v>366.2</v>
      </c>
      <c r="I300" s="2094">
        <v>0.35</v>
      </c>
      <c r="J300" s="490">
        <v>0.08</v>
      </c>
      <c r="K300" s="2094">
        <v>0.4</v>
      </c>
      <c r="L300" s="1512">
        <v>61.320999999999998</v>
      </c>
      <c r="M300" s="2104">
        <v>39.82</v>
      </c>
      <c r="N300" s="1534">
        <v>68.47</v>
      </c>
      <c r="O300" s="2104">
        <v>8.1199999999999992</v>
      </c>
      <c r="P300" s="2098">
        <v>0.92</v>
      </c>
      <c r="Q300" s="680">
        <f>'7-11л. МЕНЮ '!H292</f>
        <v>63</v>
      </c>
      <c r="R300" s="827"/>
      <c r="S300" s="7"/>
      <c r="T300" s="15"/>
      <c r="U300" s="152"/>
      <c r="V300" s="152"/>
      <c r="W300" s="152"/>
      <c r="X300" s="844"/>
      <c r="Y300" s="141"/>
      <c r="Z300" s="141"/>
      <c r="AA300" s="739"/>
      <c r="AB300" s="739"/>
      <c r="AC300" s="740"/>
      <c r="AD300" s="738"/>
      <c r="AE300" s="538"/>
      <c r="AF300" s="141"/>
      <c r="AG300" s="152"/>
      <c r="AH300" s="136"/>
      <c r="AI300" s="135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41"/>
      <c r="AV300" s="141"/>
      <c r="AW300" s="141"/>
      <c r="AX300" s="141"/>
      <c r="AY300" s="141"/>
      <c r="AZ300" s="141"/>
      <c r="BA300" s="141"/>
      <c r="BB300" s="141"/>
      <c r="BC300" s="141"/>
      <c r="BD300" s="141"/>
      <c r="BE300" s="141"/>
      <c r="BF300" s="141"/>
      <c r="BG300" s="141"/>
    </row>
    <row r="301" spans="2:59" ht="10.5" customHeight="1">
      <c r="B301" s="2688"/>
      <c r="C301" s="231" t="str">
        <f>'7-11л. МЕНЮ '!B293</f>
        <v>запечённый</v>
      </c>
      <c r="D301" s="1051"/>
      <c r="E301" s="1527"/>
      <c r="F301" s="1485"/>
      <c r="G301" s="1527"/>
      <c r="H301" s="2686"/>
      <c r="I301" s="211"/>
      <c r="J301" s="802"/>
      <c r="K301" s="211"/>
      <c r="L301" s="1537"/>
      <c r="M301" s="5"/>
      <c r="N301" s="1448"/>
      <c r="O301" s="5"/>
      <c r="P301" s="659"/>
      <c r="Q301" s="2691"/>
      <c r="R301" s="11"/>
      <c r="S301" s="7"/>
      <c r="T301" s="15"/>
      <c r="U301" s="152"/>
      <c r="V301" s="152"/>
      <c r="W301" s="152"/>
      <c r="X301" s="844"/>
      <c r="Y301" s="141"/>
      <c r="Z301" s="141"/>
      <c r="AA301" s="152"/>
      <c r="AB301" s="152"/>
      <c r="AC301" s="152"/>
      <c r="AD301" s="152"/>
      <c r="AE301" s="240"/>
      <c r="AF301" s="141"/>
      <c r="AG301" s="204"/>
      <c r="AH301" s="136"/>
      <c r="AI301" s="135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  <c r="AU301" s="141"/>
      <c r="AV301" s="141"/>
      <c r="AW301" s="141"/>
      <c r="AX301" s="141"/>
      <c r="AY301" s="141"/>
      <c r="AZ301" s="141"/>
      <c r="BA301" s="141"/>
      <c r="BB301" s="141"/>
      <c r="BC301" s="141"/>
      <c r="BD301" s="141"/>
      <c r="BE301" s="141"/>
      <c r="BF301" s="141"/>
      <c r="BG301" s="141"/>
    </row>
    <row r="302" spans="2:59" ht="14.25" customHeight="1">
      <c r="B302" s="2682" t="str">
        <f>'7-11л. МЕНЮ '!I294</f>
        <v>ТТК/379/17</v>
      </c>
      <c r="C302" s="1564" t="str">
        <f>'7-11л. МЕНЮ '!B294</f>
        <v>Кофейный напиток с молоком</v>
      </c>
      <c r="D302" s="604">
        <f>'7-11л. МЕНЮ '!C294</f>
        <v>200</v>
      </c>
      <c r="E302" s="2683">
        <f>'7-11л. МЕНЮ '!D294</f>
        <v>5.3150000000000004</v>
      </c>
      <c r="F302" s="1485">
        <f>'7-11л. МЕНЮ '!E294</f>
        <v>4.8179999999999996</v>
      </c>
      <c r="G302" s="1485">
        <f>'7-11л. МЕНЮ '!F294</f>
        <v>15.183999999999999</v>
      </c>
      <c r="H302" s="2684">
        <f>'7-11л. МЕНЮ '!G294</f>
        <v>125.604</v>
      </c>
      <c r="I302" s="488">
        <v>1.04</v>
      </c>
      <c r="J302" s="488">
        <v>6.3E-2</v>
      </c>
      <c r="K302" s="488">
        <v>0.247</v>
      </c>
      <c r="L302" s="1454">
        <v>26.463000000000001</v>
      </c>
      <c r="M302" s="2087">
        <v>216.02</v>
      </c>
      <c r="N302" s="2087">
        <v>114.97</v>
      </c>
      <c r="O302" s="2087">
        <v>3.66</v>
      </c>
      <c r="P302" s="2086">
        <v>0.09</v>
      </c>
      <c r="Q302" s="2691">
        <f>'7-11л. МЕНЮ '!H294</f>
        <v>66</v>
      </c>
      <c r="R302" s="11"/>
      <c r="S302" s="7"/>
      <c r="T302" s="15"/>
      <c r="U302" s="152"/>
      <c r="V302" s="152"/>
      <c r="W302" s="152"/>
      <c r="X302" s="844"/>
      <c r="Y302" s="141"/>
      <c r="Z302" s="141"/>
      <c r="AA302" s="152"/>
      <c r="AB302" s="152"/>
      <c r="AC302" s="152"/>
      <c r="AD302" s="152"/>
      <c r="AE302" s="240"/>
      <c r="AF302" s="141"/>
      <c r="AG302" s="141"/>
      <c r="AH302" s="150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  <c r="AV302" s="141"/>
      <c r="AW302" s="141"/>
      <c r="AX302" s="141"/>
      <c r="AY302" s="141"/>
      <c r="AZ302" s="141"/>
      <c r="BA302" s="141"/>
      <c r="BB302" s="141"/>
      <c r="BC302" s="141"/>
      <c r="BD302" s="141"/>
      <c r="BE302" s="141"/>
      <c r="BF302" s="141"/>
      <c r="BG302" s="141"/>
    </row>
    <row r="303" spans="2:59" ht="16.5" customHeight="1">
      <c r="B303" s="2176" t="str">
        <f>'7-11л. МЕНЮ '!I295</f>
        <v>Пром.пр.</v>
      </c>
      <c r="C303" s="402" t="str">
        <f>'7-11л. МЕНЮ '!B295</f>
        <v>Хлеб пшеничный</v>
      </c>
      <c r="D303" s="230">
        <f>'7-11л. МЕНЮ '!C295</f>
        <v>40</v>
      </c>
      <c r="E303" s="484">
        <f>'7-11л. МЕНЮ '!D295</f>
        <v>2.1040000000000001</v>
      </c>
      <c r="F303" s="482">
        <f>'7-11л. МЕНЮ '!E295</f>
        <v>0.28000000000000003</v>
      </c>
      <c r="G303" s="482">
        <f>'7-11л. МЕНЮ '!F295</f>
        <v>16.32</v>
      </c>
      <c r="H303" s="1453">
        <f>'7-11л. МЕНЮ '!G295</f>
        <v>76.215999999999994</v>
      </c>
      <c r="I303" s="2087">
        <v>0</v>
      </c>
      <c r="J303" s="899">
        <v>1.43E-2</v>
      </c>
      <c r="K303" s="2087">
        <v>0</v>
      </c>
      <c r="L303" s="1439">
        <v>0</v>
      </c>
      <c r="M303" s="2087">
        <v>62.863999999999997</v>
      </c>
      <c r="N303" s="2087">
        <v>51.6</v>
      </c>
      <c r="O303" s="2087">
        <v>16.399999999999999</v>
      </c>
      <c r="P303" s="2117">
        <v>0.04</v>
      </c>
      <c r="Q303" s="647">
        <f>'7-11л. МЕНЮ '!H295</f>
        <v>12</v>
      </c>
      <c r="R303" s="733"/>
      <c r="S303" s="136"/>
      <c r="T303" s="15"/>
      <c r="U303" s="152"/>
      <c r="V303" s="496"/>
      <c r="W303" s="152"/>
      <c r="X303" s="844"/>
      <c r="Y303" s="141"/>
      <c r="Z303" s="141"/>
      <c r="AA303" s="152"/>
      <c r="AB303" s="152"/>
      <c r="AC303" s="152"/>
      <c r="AD303" s="152"/>
      <c r="AE303" s="240"/>
      <c r="AF303" s="141"/>
      <c r="AG303" s="141"/>
      <c r="AH303" s="150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  <c r="AV303" s="141"/>
      <c r="AW303" s="141"/>
      <c r="AX303" s="141"/>
      <c r="AY303" s="141"/>
      <c r="AZ303" s="141"/>
      <c r="BA303" s="141"/>
      <c r="BB303" s="141"/>
      <c r="BC303" s="141"/>
      <c r="BD303" s="141"/>
      <c r="BE303" s="141"/>
      <c r="BF303" s="141"/>
      <c r="BG303" s="141"/>
    </row>
    <row r="304" spans="2:59" ht="12.75" customHeight="1">
      <c r="B304" s="2176" t="str">
        <f>'7-11л. МЕНЮ '!I296</f>
        <v>Пром.пр.</v>
      </c>
      <c r="C304" s="402" t="str">
        <f>'7-11л. МЕНЮ '!B296</f>
        <v>Хлеб ржаной</v>
      </c>
      <c r="D304" s="230">
        <f>'7-11л. МЕНЮ '!C296</f>
        <v>30</v>
      </c>
      <c r="E304" s="484">
        <f>'7-11л. МЕНЮ '!D296</f>
        <v>1.6950000000000001</v>
      </c>
      <c r="F304" s="482">
        <f>'7-11л. МЕНЮ '!E296</f>
        <v>0.36</v>
      </c>
      <c r="G304" s="482">
        <f>'7-11л. МЕНЮ '!F296</f>
        <v>12.56</v>
      </c>
      <c r="H304" s="1453">
        <f>'7-11л. МЕНЮ '!G296</f>
        <v>60.26</v>
      </c>
      <c r="I304" s="482">
        <v>0</v>
      </c>
      <c r="J304" s="482">
        <v>0.06</v>
      </c>
      <c r="K304" s="482">
        <v>0</v>
      </c>
      <c r="L304" s="830">
        <v>0</v>
      </c>
      <c r="M304" s="326">
        <v>24.9</v>
      </c>
      <c r="N304" s="326">
        <v>37.905000000000001</v>
      </c>
      <c r="O304" s="482">
        <v>13.26</v>
      </c>
      <c r="P304" s="1580">
        <v>0.03</v>
      </c>
      <c r="Q304" s="647">
        <f>'7-11л. МЕНЮ '!H296</f>
        <v>13</v>
      </c>
      <c r="R304" s="11"/>
      <c r="S304" s="849"/>
      <c r="T304" s="233"/>
      <c r="U304" s="763"/>
      <c r="V304" s="1767"/>
      <c r="W304" s="1768"/>
      <c r="X304" s="1769"/>
      <c r="Y304" s="290"/>
      <c r="Z304" s="548"/>
      <c r="AA304" s="152"/>
      <c r="AB304" s="152"/>
      <c r="AC304" s="307"/>
      <c r="AD304" s="152"/>
      <c r="AE304" s="240"/>
      <c r="AF304" s="141"/>
      <c r="AG304" s="163"/>
      <c r="AH304" s="238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  <c r="AV304" s="141"/>
      <c r="AW304" s="141"/>
      <c r="AX304" s="141"/>
      <c r="AY304" s="141"/>
      <c r="AZ304" s="141"/>
      <c r="BA304" s="141"/>
      <c r="BB304" s="141"/>
      <c r="BC304" s="141"/>
      <c r="BD304" s="141"/>
      <c r="BE304" s="141"/>
      <c r="BF304" s="141"/>
      <c r="BG304" s="141"/>
    </row>
    <row r="305" spans="2:59" ht="15" thickBot="1">
      <c r="B305" s="2412" t="str">
        <f>'7-11л. МЕНЮ '!I297</f>
        <v>82 / 21</v>
      </c>
      <c r="C305" s="1212" t="str">
        <f>'7-11л. МЕНЮ '!B297</f>
        <v>Плоды  свежие (апельсин)</v>
      </c>
      <c r="D305" s="577">
        <f>'7-11л. МЕНЮ '!C297</f>
        <v>105</v>
      </c>
      <c r="E305" s="2220">
        <f>'7-11л. МЕНЮ '!D297</f>
        <v>0.82</v>
      </c>
      <c r="F305" s="491">
        <f>'7-11л. МЕНЮ '!E297</f>
        <v>0.154</v>
      </c>
      <c r="G305" s="491">
        <f>'7-11л. МЕНЮ '!F297</f>
        <v>8.5540000000000003</v>
      </c>
      <c r="H305" s="2450">
        <f>'7-11л. МЕНЮ '!G297</f>
        <v>48.881999999999998</v>
      </c>
      <c r="I305" s="491">
        <v>60</v>
      </c>
      <c r="J305" s="490">
        <v>4.2000000000000003E-2</v>
      </c>
      <c r="K305" s="491">
        <v>0.06</v>
      </c>
      <c r="L305" s="823">
        <v>0</v>
      </c>
      <c r="M305" s="478">
        <v>35.99</v>
      </c>
      <c r="N305" s="478">
        <v>24</v>
      </c>
      <c r="O305" s="478">
        <v>3.4390000000000001</v>
      </c>
      <c r="P305" s="1550">
        <v>0.29399999999999998</v>
      </c>
      <c r="Q305" s="647">
        <f>'7-11л. МЕНЮ '!H297</f>
        <v>80</v>
      </c>
      <c r="R305" s="233"/>
      <c r="S305" s="850"/>
      <c r="T305" s="11"/>
      <c r="U305" s="1070"/>
      <c r="V305" s="1070"/>
      <c r="W305" s="1070"/>
      <c r="X305" s="1070"/>
      <c r="Y305" s="1775"/>
      <c r="Z305" s="157"/>
      <c r="AA305" s="140"/>
      <c r="AB305" s="300"/>
      <c r="AC305" s="140"/>
      <c r="AD305" s="140"/>
      <c r="AE305" s="131"/>
      <c r="AF305" s="141"/>
      <c r="AG305" s="163"/>
      <c r="AH305" s="136"/>
      <c r="AI305" s="149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  <c r="AV305" s="141"/>
      <c r="AW305" s="141"/>
      <c r="AX305" s="141"/>
      <c r="AY305" s="141"/>
      <c r="AZ305" s="141"/>
      <c r="BA305" s="141"/>
      <c r="BB305" s="141"/>
      <c r="BC305" s="141"/>
      <c r="BD305" s="141"/>
      <c r="BE305" s="141"/>
      <c r="BF305" s="141"/>
      <c r="BG305" s="141"/>
    </row>
    <row r="306" spans="2:59">
      <c r="B306" s="654" t="s">
        <v>249</v>
      </c>
      <c r="C306" s="1469"/>
      <c r="D306" s="2689">
        <f>'7-11л. МЕНЮ '!C298</f>
        <v>850</v>
      </c>
      <c r="E306" s="2403">
        <f>'7-11л. МЕНЮ '!D298</f>
        <v>25.796000000000003</v>
      </c>
      <c r="F306" s="2404">
        <f>'7-11л. МЕНЮ '!E298</f>
        <v>23.087999999999997</v>
      </c>
      <c r="G306" s="2404">
        <f>'7-11л. МЕНЮ '!F298</f>
        <v>123.256</v>
      </c>
      <c r="H306" s="2452">
        <f>'7-11л. МЕНЮ '!G298</f>
        <v>823.28899999999999</v>
      </c>
      <c r="I306" s="1441">
        <f t="shared" ref="I306:P306" si="85">SUM(I297:I305)</f>
        <v>63.954999999999998</v>
      </c>
      <c r="J306" s="1441">
        <f t="shared" si="85"/>
        <v>0.41029999999999994</v>
      </c>
      <c r="K306" s="1441">
        <f t="shared" si="85"/>
        <v>0.8640000000000001</v>
      </c>
      <c r="L306" s="1441">
        <f t="shared" si="85"/>
        <v>118.511</v>
      </c>
      <c r="M306" s="1441">
        <f t="shared" si="85"/>
        <v>448.52069999999998</v>
      </c>
      <c r="N306" s="1441">
        <f t="shared" si="85"/>
        <v>524.95150000000001</v>
      </c>
      <c r="O306" s="1441">
        <f t="shared" si="85"/>
        <v>75.364499999999992</v>
      </c>
      <c r="P306" s="1516">
        <f t="shared" si="85"/>
        <v>2.3619999999999997</v>
      </c>
      <c r="Q306" s="1574"/>
      <c r="R306" s="825"/>
      <c r="S306" s="233"/>
      <c r="T306" s="11"/>
      <c r="U306" s="157"/>
      <c r="V306" s="157"/>
      <c r="W306" s="157"/>
      <c r="X306" s="157"/>
      <c r="Y306" s="157"/>
      <c r="Z306" s="157"/>
      <c r="AA306" s="778"/>
      <c r="AB306" s="542"/>
      <c r="AC306" s="542"/>
      <c r="AD306" s="543"/>
      <c r="AE306" s="543"/>
      <c r="AF306" s="141"/>
      <c r="AG306" s="141"/>
      <c r="AH306" s="238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  <c r="AV306" s="141"/>
      <c r="AW306" s="141"/>
      <c r="AX306" s="141"/>
      <c r="AY306" s="141"/>
      <c r="AZ306" s="141"/>
      <c r="BA306" s="141"/>
      <c r="BB306" s="141"/>
      <c r="BC306" s="141"/>
      <c r="BD306" s="141"/>
      <c r="BE306" s="141"/>
      <c r="BF306" s="141"/>
      <c r="BG306" s="141"/>
    </row>
    <row r="307" spans="2:59" ht="13.5" customHeight="1">
      <c r="B307" s="1504"/>
      <c r="C307" s="1505" t="s">
        <v>11</v>
      </c>
      <c r="D307" s="1745">
        <v>0.35</v>
      </c>
      <c r="E307" s="2399">
        <f>'7-11л. МЕНЮ '!D299</f>
        <v>26.95</v>
      </c>
      <c r="F307" s="2400">
        <f>'7-11л. МЕНЮ '!E299</f>
        <v>27.65</v>
      </c>
      <c r="G307" s="2400">
        <f>'7-11л. МЕНЮ '!F299</f>
        <v>117.25</v>
      </c>
      <c r="H307" s="2449">
        <f>'7-11л. МЕНЮ '!G299</f>
        <v>822.5</v>
      </c>
      <c r="I307" s="1060">
        <v>21</v>
      </c>
      <c r="J307" s="1060">
        <v>0.42</v>
      </c>
      <c r="K307" s="1061">
        <v>0.49</v>
      </c>
      <c r="L307" s="1461">
        <v>245</v>
      </c>
      <c r="M307" s="1460">
        <v>385</v>
      </c>
      <c r="N307" s="1461">
        <v>385</v>
      </c>
      <c r="O307" s="1461">
        <v>87.5</v>
      </c>
      <c r="P307" s="2693">
        <v>4.2</v>
      </c>
      <c r="Q307" s="1574"/>
      <c r="R307" s="826"/>
      <c r="S307" s="136"/>
      <c r="T307" s="131"/>
      <c r="U307" s="152"/>
      <c r="V307" s="152"/>
      <c r="W307" s="152"/>
      <c r="X307" s="844"/>
      <c r="Y307" s="141"/>
      <c r="Z307" s="141"/>
      <c r="AA307" s="540"/>
      <c r="AB307" s="540"/>
      <c r="AC307" s="545"/>
      <c r="AD307" s="545"/>
      <c r="AE307" s="546"/>
      <c r="AF307" s="141"/>
      <c r="AG307" s="162"/>
      <c r="AH307" s="136"/>
      <c r="AI307" s="133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  <c r="AV307" s="141"/>
      <c r="AW307" s="141"/>
      <c r="AX307" s="141"/>
      <c r="AY307" s="141"/>
      <c r="AZ307" s="141"/>
      <c r="BA307" s="141"/>
      <c r="BB307" s="141"/>
      <c r="BC307" s="141"/>
      <c r="BD307" s="141"/>
      <c r="BE307" s="141"/>
      <c r="BF307" s="141"/>
      <c r="BG307" s="141"/>
    </row>
    <row r="308" spans="2:59" ht="13.5" customHeight="1" thickBot="1">
      <c r="B308" s="322"/>
      <c r="C308" s="1502" t="s">
        <v>599</v>
      </c>
      <c r="D308" s="1540" t="s">
        <v>259</v>
      </c>
      <c r="E308" s="674">
        <f>'7-11л. МЕНЮ '!D300</f>
        <v>-1.4987012987012918</v>
      </c>
      <c r="F308" s="676">
        <f>'7-11л. МЕНЮ '!E300</f>
        <v>-5.7746835443038016</v>
      </c>
      <c r="G308" s="676">
        <f>'7-11л. МЕНЮ '!F300</f>
        <v>1.792835820895526</v>
      </c>
      <c r="H308" s="2453">
        <f>'7-11л. МЕНЮ '!G300</f>
        <v>3.3574468085106446E-2</v>
      </c>
      <c r="I308" s="1526">
        <f t="shared" ref="I308:P308" si="86">(I306*100/I620)-35</f>
        <v>71.591666666666669</v>
      </c>
      <c r="J308" s="1526">
        <f t="shared" si="86"/>
        <v>-0.80833333333333712</v>
      </c>
      <c r="K308" s="1526">
        <f t="shared" si="86"/>
        <v>26.714285714285722</v>
      </c>
      <c r="L308" s="1526">
        <f t="shared" si="86"/>
        <v>-18.069857142857142</v>
      </c>
      <c r="M308" s="1526">
        <f t="shared" si="86"/>
        <v>5.7746090909090881</v>
      </c>
      <c r="N308" s="1526">
        <f t="shared" si="86"/>
        <v>12.722863636363641</v>
      </c>
      <c r="O308" s="1526">
        <f t="shared" si="86"/>
        <v>-4.8542000000000058</v>
      </c>
      <c r="P308" s="1765">
        <f t="shared" si="86"/>
        <v>-15.31666666666667</v>
      </c>
      <c r="Q308" s="1574"/>
      <c r="R308" s="827"/>
      <c r="S308" s="11"/>
      <c r="T308" s="15"/>
      <c r="U308" s="152"/>
      <c r="V308" s="152"/>
      <c r="W308" s="741"/>
      <c r="X308" s="844"/>
      <c r="Y308" s="141"/>
      <c r="Z308" s="141"/>
      <c r="AA308" s="157"/>
      <c r="AB308" s="157"/>
      <c r="AC308" s="157"/>
      <c r="AD308" s="157"/>
      <c r="AE308" s="141"/>
      <c r="AF308" s="141"/>
      <c r="AG308" s="153"/>
      <c r="AH308" s="136"/>
      <c r="AI308" s="133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  <c r="AV308" s="141"/>
      <c r="AW308" s="141"/>
      <c r="AX308" s="141"/>
      <c r="AY308" s="141"/>
      <c r="AZ308" s="141"/>
      <c r="BA308" s="141"/>
      <c r="BB308" s="141"/>
      <c r="BC308" s="141"/>
      <c r="BD308" s="141"/>
      <c r="BE308" s="141"/>
      <c r="BF308" s="141"/>
      <c r="BG308" s="141"/>
    </row>
    <row r="309" spans="2:59" ht="18" customHeight="1">
      <c r="B309" s="1402"/>
      <c r="C309" s="2406" t="s">
        <v>304</v>
      </c>
      <c r="D309" s="63"/>
      <c r="E309" s="65"/>
      <c r="F309" s="659"/>
      <c r="G309" s="659"/>
      <c r="H309" s="659"/>
      <c r="I309" s="659"/>
      <c r="J309" s="659"/>
      <c r="K309" s="659"/>
      <c r="L309" s="659"/>
      <c r="M309" s="1459"/>
      <c r="N309" s="1459"/>
      <c r="O309" s="1463"/>
      <c r="P309" s="2553"/>
      <c r="Q309" s="1574"/>
      <c r="R309" s="11"/>
      <c r="S309" s="7"/>
      <c r="T309" s="15"/>
      <c r="U309" s="240"/>
      <c r="V309" s="240"/>
      <c r="W309" s="240"/>
      <c r="X309" s="844"/>
      <c r="Y309" s="213"/>
      <c r="Z309" s="150"/>
      <c r="AA309" s="736"/>
      <c r="AB309" s="725"/>
      <c r="AC309" s="725"/>
      <c r="AD309" s="725"/>
      <c r="AE309" s="725"/>
      <c r="AF309" s="141"/>
      <c r="AG309" s="547"/>
      <c r="AH309" s="303"/>
      <c r="AI309" s="495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  <c r="AV309" s="141"/>
      <c r="AW309" s="141"/>
      <c r="AX309" s="141"/>
      <c r="AY309" s="141"/>
      <c r="AZ309" s="141"/>
      <c r="BA309" s="141"/>
      <c r="BB309" s="141"/>
      <c r="BC309" s="141"/>
      <c r="BD309" s="141"/>
      <c r="BE309" s="141"/>
      <c r="BF309" s="141"/>
      <c r="BG309" s="141"/>
    </row>
    <row r="310" spans="2:59" ht="12.75" customHeight="1">
      <c r="B310" s="2690" t="str">
        <f>'7-11л. МЕНЮ '!I302</f>
        <v>54-3гн/22</v>
      </c>
      <c r="C310" s="402" t="str">
        <f>'7-11л. МЕНЮ '!B302</f>
        <v>Чай с лимоном и сахаром</v>
      </c>
      <c r="D310" s="1140">
        <f>'7-11л. МЕНЮ '!C302</f>
        <v>200</v>
      </c>
      <c r="E310" s="2080">
        <f>'7-11л. МЕНЮ '!D302</f>
        <v>0.2</v>
      </c>
      <c r="F310" s="488">
        <f>'7-11л. МЕНЮ '!D302</f>
        <v>0.2</v>
      </c>
      <c r="G310" s="488">
        <f>'7-11л. МЕНЮ '!F302</f>
        <v>6.65</v>
      </c>
      <c r="H310" s="1454">
        <f>'7-11л. МЕНЮ '!G302</f>
        <v>27.2</v>
      </c>
      <c r="I310" s="488">
        <v>0.13200000000000001</v>
      </c>
      <c r="J310" s="488">
        <v>5.0000000000000001E-3</v>
      </c>
      <c r="K310" s="1454">
        <v>5.0000000000000001E-3</v>
      </c>
      <c r="L310" s="2087">
        <v>0.23</v>
      </c>
      <c r="M310" s="2087">
        <v>4.8</v>
      </c>
      <c r="N310" s="2087">
        <v>4.9000000000000004</v>
      </c>
      <c r="O310" s="2087">
        <v>2.6</v>
      </c>
      <c r="P310" s="2086">
        <v>9.6000000000000002E-2</v>
      </c>
      <c r="Q310" s="647">
        <f>'7-11л. МЕНЮ '!H302</f>
        <v>69</v>
      </c>
      <c r="R310" s="11"/>
      <c r="S310" s="849"/>
      <c r="T310" s="233"/>
      <c r="U310" s="286"/>
      <c r="V310" s="141"/>
      <c r="W310" s="141"/>
      <c r="X310" s="141"/>
      <c r="Y310" s="141"/>
      <c r="Z310" s="141"/>
      <c r="AA310" s="737"/>
      <c r="AB310" s="737"/>
      <c r="AC310" s="737"/>
      <c r="AD310" s="737"/>
      <c r="AE310" s="737"/>
      <c r="AF310" s="141"/>
      <c r="AG310" s="151"/>
      <c r="AH310" s="136"/>
      <c r="AI310" s="133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  <c r="AV310" s="141"/>
      <c r="AW310" s="141"/>
      <c r="AX310" s="141"/>
      <c r="AY310" s="141"/>
      <c r="AZ310" s="141"/>
      <c r="BA310" s="141"/>
      <c r="BB310" s="141"/>
      <c r="BC310" s="141"/>
      <c r="BD310" s="141"/>
      <c r="BE310" s="141"/>
      <c r="BF310" s="141"/>
      <c r="BG310" s="141"/>
    </row>
    <row r="311" spans="2:59" ht="14.25" customHeight="1">
      <c r="B311" s="2694" t="str">
        <f>'7-11л. МЕНЮ '!I303</f>
        <v>347/21</v>
      </c>
      <c r="C311" s="402" t="str">
        <f>'7-11л. МЕНЮ '!B303</f>
        <v>Котлета школьная</v>
      </c>
      <c r="D311" s="1140">
        <f>'7-11л. МЕНЮ '!C303</f>
        <v>90</v>
      </c>
      <c r="E311" s="2080">
        <f>'7-11л. МЕНЮ '!D303</f>
        <v>4.0545</v>
      </c>
      <c r="F311" s="488">
        <f>'7-11л. МЕНЮ '!D303</f>
        <v>4.0545</v>
      </c>
      <c r="G311" s="488">
        <f>'7-11л. МЕНЮ '!F303</f>
        <v>19.157</v>
      </c>
      <c r="H311" s="1454">
        <f>'7-11л. МЕНЮ '!G303</f>
        <v>171.15</v>
      </c>
      <c r="I311" s="2849">
        <v>9.6299999999999997E-2</v>
      </c>
      <c r="J311" s="490">
        <v>0.36</v>
      </c>
      <c r="K311" s="2094">
        <v>0.14399999999999999</v>
      </c>
      <c r="L311" s="1512">
        <v>80.91</v>
      </c>
      <c r="M311" s="2104">
        <v>67.59</v>
      </c>
      <c r="N311" s="1534">
        <v>37.152000000000001</v>
      </c>
      <c r="O311" s="2104">
        <v>7.9740000000000002</v>
      </c>
      <c r="P311" s="2098">
        <v>0.377</v>
      </c>
      <c r="Q311" s="647">
        <f>'7-11л. МЕНЮ '!H303</f>
        <v>47</v>
      </c>
      <c r="S311" s="391"/>
      <c r="T311" s="133"/>
      <c r="U311" s="286"/>
      <c r="V311" s="141"/>
      <c r="W311" s="141"/>
      <c r="X311" s="141"/>
      <c r="Y311" s="141"/>
      <c r="Z311" s="141"/>
      <c r="AA311" s="157"/>
      <c r="AB311" s="157"/>
      <c r="AC311" s="157"/>
      <c r="AD311" s="157"/>
      <c r="AE311" s="141"/>
      <c r="AF311" s="141"/>
      <c r="AG311" s="151"/>
      <c r="AH311" s="136"/>
      <c r="AI311" s="133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  <c r="AV311" s="141"/>
      <c r="AW311" s="141"/>
      <c r="AX311" s="141"/>
      <c r="AY311" s="141"/>
      <c r="AZ311" s="141"/>
      <c r="BA311" s="141"/>
      <c r="BB311" s="141"/>
      <c r="BC311" s="141"/>
      <c r="BD311" s="141"/>
      <c r="BE311" s="141"/>
      <c r="BF311" s="141"/>
      <c r="BG311" s="141"/>
    </row>
    <row r="312" spans="2:59" ht="12.75" customHeight="1" thickBot="1">
      <c r="B312" s="2409" t="str">
        <f>'7-11л. МЕНЮ '!I304</f>
        <v>Пром.пр.</v>
      </c>
      <c r="C312" s="1212" t="str">
        <f>'7-11л. МЕНЮ '!B304</f>
        <v>Хлеб ржаной</v>
      </c>
      <c r="D312" s="2695">
        <f>'7-11л. МЕНЮ '!C304</f>
        <v>20</v>
      </c>
      <c r="E312" s="2088">
        <f>'7-11л. МЕНЮ '!D304</f>
        <v>1.1299999999999999</v>
      </c>
      <c r="F312" s="490">
        <f>'7-11л. МЕНЮ '!D304</f>
        <v>1.1299999999999999</v>
      </c>
      <c r="G312" s="490">
        <f>'7-11л. МЕНЮ '!F304</f>
        <v>8.3699999999999992</v>
      </c>
      <c r="H312" s="1456">
        <f>'7-11л. МЕНЮ '!G304</f>
        <v>40.159999999999997</v>
      </c>
      <c r="I312" s="326">
        <v>0</v>
      </c>
      <c r="J312" s="326">
        <v>0.04</v>
      </c>
      <c r="K312" s="326">
        <v>0</v>
      </c>
      <c r="L312" s="1439">
        <v>0</v>
      </c>
      <c r="M312" s="326">
        <v>16.600000000000001</v>
      </c>
      <c r="N312" s="326">
        <v>25.27</v>
      </c>
      <c r="O312" s="326">
        <v>8.84</v>
      </c>
      <c r="P312" s="1549">
        <v>0.02</v>
      </c>
      <c r="Q312" s="647">
        <f>'7-11л. МЕНЮ '!H304</f>
        <v>13</v>
      </c>
      <c r="S312" s="391"/>
      <c r="T312" s="157"/>
      <c r="U312" s="141"/>
      <c r="V312" s="141"/>
      <c r="W312" s="141"/>
      <c r="X312" s="141"/>
      <c r="Y312" s="141"/>
      <c r="Z312" s="141"/>
      <c r="AA312" s="739"/>
      <c r="AB312" s="739"/>
      <c r="AC312" s="740"/>
      <c r="AD312" s="740"/>
      <c r="AE312" s="240"/>
      <c r="AF312" s="141"/>
      <c r="AG312" s="163"/>
      <c r="AH312" s="238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  <c r="AV312" s="141"/>
      <c r="AW312" s="141"/>
      <c r="AX312" s="141"/>
      <c r="AY312" s="141"/>
      <c r="AZ312" s="141"/>
      <c r="BA312" s="141"/>
      <c r="BB312" s="141"/>
      <c r="BC312" s="141"/>
      <c r="BD312" s="141"/>
      <c r="BE312" s="141"/>
      <c r="BF312" s="141"/>
      <c r="BG312" s="141"/>
    </row>
    <row r="313" spans="2:59" ht="15.75" customHeight="1">
      <c r="B313" s="654" t="s">
        <v>332</v>
      </c>
      <c r="C313" s="849"/>
      <c r="D313" s="2696">
        <f>'7-11л. МЕНЮ '!C305</f>
        <v>310</v>
      </c>
      <c r="E313" s="1472">
        <f>'7-11л. МЕНЮ '!D305</f>
        <v>5.3845000000000001</v>
      </c>
      <c r="F313" s="1473">
        <f>'7-11л. МЕНЮ '!D305</f>
        <v>5.3845000000000001</v>
      </c>
      <c r="G313" s="1473">
        <f>'7-11л. МЕНЮ '!F305</f>
        <v>34.177</v>
      </c>
      <c r="H313" s="2392">
        <f>'7-11л. МЕНЮ '!G305</f>
        <v>238.51</v>
      </c>
      <c r="I313" s="1441">
        <f t="shared" ref="I313:P313" si="87">SUM(I310:I312)</f>
        <v>0.2283</v>
      </c>
      <c r="J313" s="1441">
        <f t="shared" si="87"/>
        <v>0.40499999999999997</v>
      </c>
      <c r="K313" s="1441">
        <f t="shared" si="87"/>
        <v>0.14899999999999999</v>
      </c>
      <c r="L313" s="1441">
        <f t="shared" si="87"/>
        <v>81.14</v>
      </c>
      <c r="M313" s="1441">
        <f t="shared" si="87"/>
        <v>88.990000000000009</v>
      </c>
      <c r="N313" s="1441">
        <f t="shared" si="87"/>
        <v>67.322000000000003</v>
      </c>
      <c r="O313" s="1441">
        <f t="shared" si="87"/>
        <v>19.414000000000001</v>
      </c>
      <c r="P313" s="1524">
        <f t="shared" si="87"/>
        <v>0.49299999999999999</v>
      </c>
      <c r="Q313" s="448"/>
      <c r="S313" s="141"/>
      <c r="T313" s="141"/>
      <c r="U313" s="141"/>
      <c r="V313" s="141"/>
      <c r="W313" s="141"/>
      <c r="X313" s="141"/>
      <c r="Y313" s="141"/>
      <c r="Z313" s="141"/>
      <c r="AA313" s="152"/>
      <c r="AB313" s="307"/>
      <c r="AC313" s="152"/>
      <c r="AD313" s="152"/>
      <c r="AE313" s="240"/>
      <c r="AF313" s="141"/>
      <c r="AG313" s="163"/>
      <c r="AH313" s="136"/>
      <c r="AI313" s="495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  <c r="AV313" s="141"/>
      <c r="AW313" s="141"/>
      <c r="AX313" s="141"/>
      <c r="AY313" s="141"/>
      <c r="AZ313" s="141"/>
      <c r="BA313" s="141"/>
      <c r="BB313" s="141"/>
      <c r="BC313" s="141"/>
      <c r="BD313" s="141"/>
      <c r="BE313" s="141"/>
      <c r="BF313" s="141"/>
      <c r="BG313" s="141"/>
    </row>
    <row r="314" spans="2:59" ht="14.25" customHeight="1">
      <c r="B314" s="1504"/>
      <c r="C314" s="1505" t="s">
        <v>11</v>
      </c>
      <c r="D314" s="1745">
        <v>0.1</v>
      </c>
      <c r="E314" s="2393">
        <f>'7-11л. МЕНЮ '!D306</f>
        <v>7.7</v>
      </c>
      <c r="F314" s="2394">
        <f>'7-11л. МЕНЮ '!D306</f>
        <v>7.7</v>
      </c>
      <c r="G314" s="2394">
        <f>'7-11л. МЕНЮ '!F306</f>
        <v>33.5</v>
      </c>
      <c r="H314" s="2395">
        <f>'7-11л. МЕНЮ '!G306</f>
        <v>235</v>
      </c>
      <c r="I314" s="1060">
        <v>6</v>
      </c>
      <c r="J314" s="1060">
        <v>0.12</v>
      </c>
      <c r="K314" s="1061">
        <v>0.14000000000000001</v>
      </c>
      <c r="L314" s="1461">
        <v>70</v>
      </c>
      <c r="M314" s="1460">
        <v>110</v>
      </c>
      <c r="N314" s="1461">
        <v>110</v>
      </c>
      <c r="O314" s="1461">
        <v>25</v>
      </c>
      <c r="P314" s="2390">
        <v>1.2</v>
      </c>
      <c r="Q314" s="448"/>
      <c r="S314" s="141"/>
      <c r="T314" s="141"/>
      <c r="U314" s="141"/>
      <c r="V314" s="141"/>
      <c r="W314" s="141"/>
      <c r="X314" s="141"/>
      <c r="Y314" s="141"/>
      <c r="Z314" s="141"/>
      <c r="AA314" s="152"/>
      <c r="AB314" s="307"/>
      <c r="AC314" s="152"/>
      <c r="AD314" s="152"/>
      <c r="AE314" s="162"/>
      <c r="AF314" s="141"/>
      <c r="AG314" s="151"/>
      <c r="AH314" s="149"/>
      <c r="AI314" s="13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41"/>
      <c r="AV314" s="141"/>
      <c r="AW314" s="141"/>
      <c r="AX314" s="141"/>
      <c r="AY314" s="141"/>
      <c r="AZ314" s="141"/>
      <c r="BA314" s="141"/>
      <c r="BB314" s="141"/>
      <c r="BC314" s="141"/>
      <c r="BD314" s="141"/>
      <c r="BE314" s="141"/>
      <c r="BF314" s="141"/>
      <c r="BG314" s="141"/>
    </row>
    <row r="315" spans="2:59" ht="15" thickBot="1">
      <c r="B315" s="322"/>
      <c r="C315" s="1502" t="s">
        <v>599</v>
      </c>
      <c r="D315" s="1540" t="s">
        <v>259</v>
      </c>
      <c r="E315" s="2391">
        <f>'7-11л. МЕНЮ '!D307</f>
        <v>-3.0071428571428562</v>
      </c>
      <c r="F315" s="675">
        <f>'7-11л. МЕНЮ '!D307</f>
        <v>-3.0071428571428562</v>
      </c>
      <c r="G315" s="675">
        <f>'7-11л. МЕНЮ '!F307</f>
        <v>0.20208955223880487</v>
      </c>
      <c r="H315" s="2125">
        <f>'7-11л. МЕНЮ '!G307</f>
        <v>0.14936170212765987</v>
      </c>
      <c r="I315" s="1526">
        <f t="shared" ref="I315:P315" si="88">(I313*100/I620)-10</f>
        <v>-9.6195000000000004</v>
      </c>
      <c r="J315" s="1526">
        <f t="shared" si="88"/>
        <v>23.75</v>
      </c>
      <c r="K315" s="1526">
        <f t="shared" si="88"/>
        <v>0.64285714285714235</v>
      </c>
      <c r="L315" s="1526">
        <f t="shared" si="88"/>
        <v>1.5914285714285707</v>
      </c>
      <c r="M315" s="1526">
        <f t="shared" si="88"/>
        <v>-1.9100000000000001</v>
      </c>
      <c r="N315" s="1526">
        <f t="shared" si="88"/>
        <v>-3.8798181818181812</v>
      </c>
      <c r="O315" s="1526">
        <f t="shared" si="88"/>
        <v>-2.2343999999999999</v>
      </c>
      <c r="P315" s="1533">
        <f t="shared" si="88"/>
        <v>-5.8916666666666666</v>
      </c>
      <c r="Q315" s="448"/>
      <c r="S315" s="243"/>
      <c r="T315" s="141"/>
      <c r="U315" s="141"/>
      <c r="V315" s="141"/>
      <c r="W315" s="141"/>
      <c r="X315" s="141"/>
      <c r="Y315" s="141"/>
      <c r="Z315" s="141"/>
      <c r="AA315" s="152"/>
      <c r="AB315" s="152"/>
      <c r="AC315" s="152"/>
      <c r="AD315" s="152"/>
      <c r="AE315" s="240"/>
      <c r="AF315" s="141"/>
      <c r="AG315" s="141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41"/>
      <c r="AV315" s="141"/>
      <c r="AW315" s="141"/>
      <c r="AX315" s="141"/>
      <c r="AY315" s="141"/>
      <c r="AZ315" s="141"/>
      <c r="BA315" s="141"/>
      <c r="BB315" s="141"/>
      <c r="BC315" s="141"/>
      <c r="BD315" s="141"/>
      <c r="BE315" s="141"/>
      <c r="BF315" s="141"/>
      <c r="BG315" s="141"/>
    </row>
    <row r="316" spans="2:59">
      <c r="E316" s="690"/>
      <c r="F316" s="690"/>
      <c r="G316" s="690"/>
      <c r="H316" s="690"/>
      <c r="I316" s="836"/>
      <c r="J316" s="836"/>
      <c r="K316" s="836"/>
      <c r="L316" s="836"/>
      <c r="M316" s="836"/>
      <c r="N316" s="886"/>
      <c r="O316" s="886"/>
      <c r="P316" s="836"/>
      <c r="Q316" s="448"/>
      <c r="S316" s="141"/>
      <c r="T316" s="141"/>
      <c r="U316" s="141"/>
      <c r="V316" s="141"/>
      <c r="W316" s="141"/>
      <c r="X316" s="141"/>
      <c r="Y316" s="141"/>
      <c r="Z316" s="141"/>
      <c r="AA316" s="152"/>
      <c r="AB316" s="152"/>
      <c r="AC316" s="152"/>
      <c r="AD316" s="152"/>
      <c r="AE316" s="240"/>
      <c r="AF316" s="141"/>
      <c r="AG316" s="151"/>
      <c r="AH316" s="136"/>
      <c r="AI316" s="133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  <c r="AU316" s="141"/>
      <c r="AV316" s="141"/>
      <c r="AW316" s="141"/>
      <c r="AX316" s="141"/>
      <c r="AY316" s="141"/>
      <c r="AZ316" s="141"/>
      <c r="BA316" s="141"/>
      <c r="BB316" s="141"/>
      <c r="BC316" s="141"/>
      <c r="BD316" s="141"/>
      <c r="BE316" s="141"/>
      <c r="BF316" s="141"/>
      <c r="BG316" s="141"/>
    </row>
    <row r="317" spans="2:59" ht="15" thickBot="1">
      <c r="B317" s="2503"/>
      <c r="C317" s="1657"/>
      <c r="D317" s="1658"/>
      <c r="E317" s="1726"/>
      <c r="F317" s="786"/>
      <c r="G317" s="786"/>
      <c r="H317" s="787"/>
      <c r="I317" s="1726"/>
      <c r="J317" s="786"/>
      <c r="K317" s="786"/>
      <c r="L317" s="787"/>
      <c r="M317" s="858"/>
      <c r="N317" s="858"/>
      <c r="O317" s="858"/>
      <c r="P317" s="858"/>
      <c r="Q317" s="795"/>
      <c r="R317" s="141"/>
      <c r="S317" s="141"/>
      <c r="T317" s="141"/>
      <c r="U317" s="141"/>
      <c r="V317" s="141"/>
      <c r="W317" s="141"/>
      <c r="X317" s="141"/>
      <c r="Y317" s="141"/>
      <c r="Z317" s="141"/>
      <c r="AA317" s="570"/>
      <c r="AB317" s="300"/>
      <c r="AC317" s="281"/>
      <c r="AD317" s="281"/>
      <c r="AE317" s="131"/>
      <c r="AF317" s="141"/>
      <c r="AG317" s="151"/>
      <c r="AH317" s="136"/>
      <c r="AI317" s="133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  <c r="AV317" s="141"/>
      <c r="AW317" s="141"/>
      <c r="AX317" s="141"/>
      <c r="AY317" s="141"/>
      <c r="AZ317" s="141"/>
      <c r="BA317" s="141"/>
      <c r="BB317" s="141"/>
      <c r="BC317" s="141"/>
      <c r="BD317" s="141"/>
      <c r="BE317" s="141"/>
      <c r="BF317" s="141"/>
      <c r="BG317" s="141"/>
    </row>
    <row r="318" spans="2:59" ht="16.5" customHeight="1">
      <c r="B318" s="1063"/>
      <c r="C318" s="43" t="s">
        <v>451</v>
      </c>
      <c r="D318" s="44"/>
      <c r="E318" s="200">
        <f>'7-11л. МЕНЮ '!D310</f>
        <v>45.338000000000001</v>
      </c>
      <c r="F318" s="328">
        <f>'7-11л. МЕНЮ '!E310</f>
        <v>41.503599999999999</v>
      </c>
      <c r="G318" s="328">
        <f>'7-11л. МЕНЮ '!F310</f>
        <v>212.114</v>
      </c>
      <c r="H318" s="328">
        <f>'7-11л. МЕНЮ '!G310</f>
        <v>1408.0174</v>
      </c>
      <c r="I318" s="328">
        <f t="shared" ref="I318:P318" si="89">I293+I306</f>
        <v>81.834999999999994</v>
      </c>
      <c r="J318" s="328">
        <f t="shared" si="89"/>
        <v>0.89629999999999999</v>
      </c>
      <c r="K318" s="328">
        <f t="shared" si="89"/>
        <v>1.1110000000000002</v>
      </c>
      <c r="L318" s="328">
        <f t="shared" si="89"/>
        <v>349.61099999999999</v>
      </c>
      <c r="M318" s="328">
        <f t="shared" si="89"/>
        <v>613.87670000000003</v>
      </c>
      <c r="N318" s="328">
        <f t="shared" si="89"/>
        <v>773.52650000000006</v>
      </c>
      <c r="O318" s="328">
        <f t="shared" si="89"/>
        <v>163.55149999999998</v>
      </c>
      <c r="P318" s="1064">
        <f t="shared" si="89"/>
        <v>4.7409999999999997</v>
      </c>
      <c r="Q318" s="448"/>
      <c r="S318" s="141"/>
      <c r="T318" s="141"/>
      <c r="U318" s="141"/>
      <c r="V318" s="141"/>
      <c r="W318" s="141"/>
      <c r="X318" s="141"/>
      <c r="Y318" s="141"/>
      <c r="Z318" s="141"/>
      <c r="AA318" s="157"/>
      <c r="AB318" s="157"/>
      <c r="AC318" s="157"/>
      <c r="AD318" s="157"/>
      <c r="AE318" s="141"/>
      <c r="AF318" s="141"/>
      <c r="AG318" s="151"/>
      <c r="AH318" s="136"/>
      <c r="AI318" s="133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  <c r="AV318" s="141"/>
      <c r="AW318" s="141"/>
      <c r="AX318" s="141"/>
      <c r="AY318" s="141"/>
      <c r="AZ318" s="141"/>
      <c r="BA318" s="141"/>
      <c r="BB318" s="141"/>
      <c r="BC318" s="141"/>
      <c r="BD318" s="141"/>
      <c r="BE318" s="141"/>
      <c r="BF318" s="141"/>
      <c r="BG318" s="141"/>
    </row>
    <row r="319" spans="2:59" ht="16.5" customHeight="1">
      <c r="B319" s="605"/>
      <c r="C319" s="1396" t="s">
        <v>11</v>
      </c>
      <c r="D319" s="1739">
        <v>0.6</v>
      </c>
      <c r="E319" s="2393">
        <f>'7-11л. МЕНЮ '!D311</f>
        <v>46.2</v>
      </c>
      <c r="F319" s="2394">
        <f>'7-11л. МЕНЮ '!E311</f>
        <v>47.4</v>
      </c>
      <c r="G319" s="2394">
        <f>'7-11л. МЕНЮ '!F311</f>
        <v>201</v>
      </c>
      <c r="H319" s="2394">
        <f>'7-11л. МЕНЮ '!G311</f>
        <v>1410</v>
      </c>
      <c r="I319" s="1060">
        <v>36</v>
      </c>
      <c r="J319" s="1060">
        <v>0.72</v>
      </c>
      <c r="K319" s="1061">
        <v>0.84</v>
      </c>
      <c r="L319" s="1461">
        <v>420</v>
      </c>
      <c r="M319" s="1460">
        <v>660</v>
      </c>
      <c r="N319" s="1461">
        <v>660</v>
      </c>
      <c r="O319" s="1461">
        <v>150</v>
      </c>
      <c r="P319" s="2390">
        <v>7.2</v>
      </c>
      <c r="Q319" s="448"/>
      <c r="S319" s="141"/>
      <c r="T319" s="141"/>
      <c r="U319" s="141"/>
      <c r="V319" s="141"/>
      <c r="W319" s="141"/>
      <c r="X319" s="141"/>
      <c r="Y319" s="141"/>
      <c r="Z319" s="141"/>
      <c r="AA319" s="776"/>
      <c r="AB319" s="205"/>
      <c r="AC319" s="240"/>
      <c r="AD319" s="240"/>
      <c r="AE319" s="240"/>
      <c r="AF319" s="141"/>
      <c r="AG319" s="155"/>
      <c r="AH319" s="136"/>
      <c r="AI319" s="133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  <c r="AU319" s="141"/>
      <c r="AV319" s="141"/>
      <c r="AW319" s="141"/>
      <c r="AX319" s="141"/>
      <c r="AY319" s="141"/>
      <c r="AZ319" s="141"/>
      <c r="BA319" s="141"/>
      <c r="BB319" s="141"/>
      <c r="BC319" s="141"/>
      <c r="BD319" s="141"/>
      <c r="BE319" s="141"/>
      <c r="BF319" s="141"/>
      <c r="BG319" s="141"/>
    </row>
    <row r="320" spans="2:59" ht="15.75" customHeight="1" thickBot="1">
      <c r="B320" s="322"/>
      <c r="C320" s="1502" t="s">
        <v>599</v>
      </c>
      <c r="D320" s="1540" t="s">
        <v>259</v>
      </c>
      <c r="E320" s="2423">
        <f>'7-11л. МЕНЮ '!D312</f>
        <v>-1.1194805194805184</v>
      </c>
      <c r="F320" s="2424">
        <f>'7-11л. МЕНЮ '!E312</f>
        <v>-7.4637974683544357</v>
      </c>
      <c r="G320" s="2424">
        <f>'7-11л. МЕНЮ '!F312</f>
        <v>3.3176119402985123</v>
      </c>
      <c r="H320" s="2424">
        <f>'7-11л. МЕНЮ '!G312</f>
        <v>-8.4365957446813411E-2</v>
      </c>
      <c r="I320" s="1526">
        <f t="shared" ref="I320:P320" si="90">(I318*100/I620)-60</f>
        <v>76.391666666666652</v>
      </c>
      <c r="J320" s="1526">
        <f t="shared" si="90"/>
        <v>14.691666666666663</v>
      </c>
      <c r="K320" s="1526">
        <f t="shared" si="90"/>
        <v>19.357142857142875</v>
      </c>
      <c r="L320" s="1526">
        <f t="shared" si="90"/>
        <v>-10.055571428571433</v>
      </c>
      <c r="M320" s="1526">
        <f t="shared" si="90"/>
        <v>-4.1930272727272708</v>
      </c>
      <c r="N320" s="1526">
        <f t="shared" si="90"/>
        <v>10.32059090909091</v>
      </c>
      <c r="O320" s="1526">
        <f t="shared" si="90"/>
        <v>5.4205999999999932</v>
      </c>
      <c r="P320" s="1533">
        <f t="shared" si="90"/>
        <v>-20.491666666666667</v>
      </c>
      <c r="Q320" s="448"/>
      <c r="S320" s="141"/>
      <c r="T320" s="141"/>
      <c r="U320" s="141"/>
      <c r="V320" s="141"/>
      <c r="W320" s="141"/>
      <c r="X320" s="141"/>
      <c r="Y320" s="141"/>
      <c r="Z320" s="141"/>
      <c r="AA320" s="240"/>
      <c r="AB320" s="240"/>
      <c r="AC320" s="240"/>
      <c r="AD320" s="240"/>
      <c r="AE320" s="240"/>
      <c r="AF320" s="141"/>
      <c r="AG320" s="141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  <c r="AV320" s="141"/>
      <c r="AW320" s="141"/>
      <c r="AX320" s="141"/>
      <c r="AY320" s="141"/>
      <c r="AZ320" s="141"/>
      <c r="BA320" s="141"/>
      <c r="BB320" s="141"/>
      <c r="BC320" s="141"/>
      <c r="BD320" s="141"/>
      <c r="BE320" s="141"/>
      <c r="BF320" s="141"/>
      <c r="BG320" s="141"/>
    </row>
    <row r="321" spans="2:59" ht="14.25" customHeight="1" thickBot="1">
      <c r="E321" s="847"/>
      <c r="F321" s="847"/>
      <c r="G321" s="847"/>
      <c r="H321" s="847"/>
      <c r="I321" s="5"/>
      <c r="J321" s="5"/>
      <c r="K321" s="5"/>
      <c r="L321" s="5"/>
      <c r="M321" s="5"/>
      <c r="N321" s="5"/>
      <c r="O321" s="5"/>
      <c r="P321" s="5"/>
      <c r="Q321" s="448"/>
      <c r="S321" s="141"/>
      <c r="T321" s="141"/>
      <c r="U321" s="141"/>
      <c r="V321" s="141"/>
      <c r="W321" s="141"/>
      <c r="X321" s="141"/>
      <c r="Y321" s="141"/>
      <c r="Z321" s="141"/>
      <c r="AA321" s="152"/>
      <c r="AB321" s="152"/>
      <c r="AC321" s="152"/>
      <c r="AD321" s="152"/>
      <c r="AE321" s="240"/>
      <c r="AF321" s="141"/>
      <c r="AG321" s="141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  <c r="AV321" s="141"/>
      <c r="AW321" s="141"/>
      <c r="AX321" s="141"/>
      <c r="AY321" s="141"/>
      <c r="AZ321" s="141"/>
      <c r="BA321" s="141"/>
      <c r="BB321" s="141"/>
      <c r="BC321" s="141"/>
      <c r="BD321" s="141"/>
      <c r="BE321" s="141"/>
      <c r="BF321" s="141"/>
      <c r="BG321" s="141"/>
    </row>
    <row r="322" spans="2:59">
      <c r="B322" s="1063"/>
      <c r="C322" s="43" t="s">
        <v>450</v>
      </c>
      <c r="D322" s="44"/>
      <c r="E322" s="200">
        <f>'7-11л. МЕНЮ '!D314</f>
        <v>31.180500000000002</v>
      </c>
      <c r="F322" s="328">
        <f>'7-11л. МЕНЮ '!E314</f>
        <v>34.146000000000001</v>
      </c>
      <c r="G322" s="328">
        <f>'7-11л. МЕНЮ '!F314</f>
        <v>157.43299999999999</v>
      </c>
      <c r="H322" s="328">
        <f>'7-11л. МЕНЮ '!G314</f>
        <v>1061.799</v>
      </c>
      <c r="I322" s="328">
        <f t="shared" ref="I322:P322" si="91">I306+I313</f>
        <v>64.183300000000003</v>
      </c>
      <c r="J322" s="328">
        <f t="shared" si="91"/>
        <v>0.81529999999999991</v>
      </c>
      <c r="K322" s="328">
        <f t="shared" si="91"/>
        <v>1.0130000000000001</v>
      </c>
      <c r="L322" s="328">
        <f t="shared" si="91"/>
        <v>199.65100000000001</v>
      </c>
      <c r="M322" s="328">
        <f t="shared" si="91"/>
        <v>537.51070000000004</v>
      </c>
      <c r="N322" s="328">
        <f t="shared" si="91"/>
        <v>592.27350000000001</v>
      </c>
      <c r="O322" s="328">
        <f t="shared" si="91"/>
        <v>94.778499999999994</v>
      </c>
      <c r="P322" s="1064">
        <f t="shared" si="91"/>
        <v>2.8549999999999995</v>
      </c>
      <c r="Q322" s="448"/>
      <c r="S322" s="141"/>
      <c r="T322" s="141"/>
      <c r="U322" s="141"/>
      <c r="V322" s="141"/>
      <c r="W322" s="141"/>
      <c r="X322" s="141"/>
      <c r="Y322" s="141"/>
      <c r="Z322" s="141"/>
      <c r="AA322" s="496"/>
      <c r="AB322" s="496"/>
      <c r="AC322" s="496"/>
      <c r="AD322" s="496"/>
      <c r="AE322" s="240"/>
      <c r="AF322" s="141"/>
      <c r="AG322" s="141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1"/>
      <c r="AV322" s="141"/>
      <c r="AW322" s="141"/>
      <c r="AX322" s="141"/>
      <c r="AY322" s="141"/>
      <c r="AZ322" s="141"/>
      <c r="BA322" s="141"/>
      <c r="BB322" s="141"/>
      <c r="BC322" s="141"/>
      <c r="BD322" s="141"/>
      <c r="BE322" s="141"/>
      <c r="BF322" s="141"/>
      <c r="BG322" s="141"/>
    </row>
    <row r="323" spans="2:59" ht="13.5" customHeight="1">
      <c r="B323" s="605"/>
      <c r="C323" s="1396" t="s">
        <v>11</v>
      </c>
      <c r="D323" s="1739">
        <v>0.45</v>
      </c>
      <c r="E323" s="2421">
        <f>'7-11л. МЕНЮ '!D315</f>
        <v>34.65</v>
      </c>
      <c r="F323" s="2418">
        <f>'7-11л. МЕНЮ '!E315</f>
        <v>35.549999999999997</v>
      </c>
      <c r="G323" s="2418">
        <f>'7-11л. МЕНЮ '!F315</f>
        <v>150.75</v>
      </c>
      <c r="H323" s="2418">
        <f>'7-11л. МЕНЮ '!G315</f>
        <v>1057.5</v>
      </c>
      <c r="I323" s="1060">
        <v>27</v>
      </c>
      <c r="J323" s="1060">
        <v>0.54</v>
      </c>
      <c r="K323" s="1061">
        <v>0.63</v>
      </c>
      <c r="L323" s="1461">
        <v>315</v>
      </c>
      <c r="M323" s="1460">
        <v>495</v>
      </c>
      <c r="N323" s="1461">
        <v>495</v>
      </c>
      <c r="O323" s="1461">
        <v>112.5</v>
      </c>
      <c r="P323" s="2390">
        <v>5.4</v>
      </c>
      <c r="Q323" s="448"/>
      <c r="S323" s="141"/>
      <c r="T323" s="141"/>
      <c r="U323" s="141"/>
      <c r="V323" s="141"/>
      <c r="W323" s="141"/>
      <c r="X323" s="141"/>
      <c r="Y323" s="141"/>
      <c r="Z323" s="141"/>
      <c r="AA323" s="152"/>
      <c r="AB323" s="152"/>
      <c r="AC323" s="152"/>
      <c r="AD323" s="152"/>
      <c r="AE323" s="240"/>
      <c r="AF323" s="141"/>
      <c r="AG323" s="273"/>
      <c r="AH323" s="273"/>
      <c r="AI323" s="273"/>
      <c r="AJ323" s="252"/>
      <c r="AK323" s="745"/>
      <c r="AL323" s="273"/>
      <c r="AM323" s="252"/>
      <c r="AN323" s="252"/>
      <c r="AO323" s="273"/>
      <c r="AP323" s="746"/>
      <c r="AQ323" s="273"/>
      <c r="AR323" s="273"/>
      <c r="AS323" s="141"/>
      <c r="AT323" s="141"/>
      <c r="AU323" s="141"/>
      <c r="AV323" s="141"/>
      <c r="AW323" s="141"/>
      <c r="AX323" s="141"/>
      <c r="AY323" s="141"/>
      <c r="AZ323" s="141"/>
      <c r="BA323" s="141"/>
      <c r="BB323" s="141"/>
      <c r="BC323" s="141"/>
      <c r="BD323" s="141"/>
      <c r="BE323" s="141"/>
      <c r="BF323" s="141"/>
      <c r="BG323" s="141"/>
    </row>
    <row r="324" spans="2:59" ht="13.5" customHeight="1" thickBot="1">
      <c r="B324" s="322"/>
      <c r="C324" s="1502" t="s">
        <v>599</v>
      </c>
      <c r="D324" s="1540" t="s">
        <v>259</v>
      </c>
      <c r="E324" s="2423">
        <f>'7-11л. МЕНЮ '!D316</f>
        <v>-4.5058441558441515</v>
      </c>
      <c r="F324" s="2424">
        <f>'7-11л. МЕНЮ '!E316</f>
        <v>-1.7772151898734165</v>
      </c>
      <c r="G324" s="2424">
        <f>'7-11л. МЕНЮ '!F316</f>
        <v>1.994925373134329</v>
      </c>
      <c r="H324" s="2424">
        <f>'7-11л. МЕНЮ '!G316</f>
        <v>0.18293617021276276</v>
      </c>
      <c r="I324" s="1526">
        <f t="shared" ref="I324:P324" si="92">(I322*100/I620)-45</f>
        <v>61.972166666666666</v>
      </c>
      <c r="J324" s="1526">
        <f t="shared" si="92"/>
        <v>22.941666666666663</v>
      </c>
      <c r="K324" s="1526">
        <f t="shared" si="92"/>
        <v>27.357142857142875</v>
      </c>
      <c r="L324" s="1526">
        <f t="shared" si="92"/>
        <v>-16.478428571428569</v>
      </c>
      <c r="M324" s="1526">
        <f t="shared" si="92"/>
        <v>3.8646090909090987</v>
      </c>
      <c r="N324" s="1526">
        <f t="shared" si="92"/>
        <v>8.8430454545454538</v>
      </c>
      <c r="O324" s="1526">
        <f t="shared" si="92"/>
        <v>-7.0886000000000067</v>
      </c>
      <c r="P324" s="1533">
        <f t="shared" si="92"/>
        <v>-21.208333333333339</v>
      </c>
      <c r="Q324" s="448"/>
      <c r="S324" s="141"/>
      <c r="T324" s="141"/>
      <c r="U324" s="141"/>
      <c r="V324" s="141"/>
      <c r="W324" s="141"/>
      <c r="X324" s="141"/>
      <c r="Y324" s="141"/>
      <c r="Z324" s="141"/>
      <c r="AA324" s="152"/>
      <c r="AB324" s="152"/>
      <c r="AC324" s="152"/>
      <c r="AD324" s="152"/>
      <c r="AE324" s="240"/>
      <c r="AF324" s="141"/>
      <c r="AG324" s="273"/>
      <c r="AH324" s="273"/>
      <c r="AI324" s="273"/>
      <c r="AJ324" s="273"/>
      <c r="AK324" s="273"/>
      <c r="AL324" s="273"/>
      <c r="AM324" s="273"/>
      <c r="AN324" s="273"/>
      <c r="AO324" s="273"/>
      <c r="AP324" s="273"/>
      <c r="AQ324" s="273"/>
      <c r="AR324" s="273"/>
      <c r="AS324" s="141"/>
      <c r="AT324" s="141"/>
      <c r="AU324" s="141"/>
      <c r="AV324" s="141"/>
      <c r="AW324" s="141"/>
      <c r="AX324" s="141"/>
      <c r="AY324" s="141"/>
      <c r="AZ324" s="141"/>
      <c r="BA324" s="141"/>
      <c r="BB324" s="141"/>
      <c r="BC324" s="141"/>
      <c r="BD324" s="141"/>
      <c r="BE324" s="141"/>
      <c r="BF324" s="141"/>
      <c r="BG324" s="141"/>
    </row>
    <row r="325" spans="2:59" ht="15" customHeight="1" thickBot="1">
      <c r="E325" s="847"/>
      <c r="F325" s="847"/>
      <c r="G325" s="847"/>
      <c r="H325" s="847"/>
      <c r="I325" s="5"/>
      <c r="J325" s="5"/>
      <c r="K325" s="5"/>
      <c r="L325" s="5"/>
      <c r="M325" s="5"/>
      <c r="N325" s="5"/>
      <c r="O325" s="5"/>
      <c r="P325" s="5"/>
      <c r="Q325" s="448"/>
      <c r="S325" s="141"/>
      <c r="T325" s="141"/>
      <c r="U325" s="141"/>
      <c r="V325" s="141"/>
      <c r="W325" s="141"/>
      <c r="X325" s="141"/>
      <c r="Y325" s="141"/>
      <c r="Z325" s="141"/>
      <c r="AA325" s="152"/>
      <c r="AB325" s="152"/>
      <c r="AC325" s="307"/>
      <c r="AD325" s="152"/>
      <c r="AE325" s="240"/>
      <c r="AF325" s="141"/>
      <c r="AG325" s="141"/>
      <c r="AH325" s="141"/>
      <c r="AI325" s="141"/>
      <c r="AJ325" s="252"/>
      <c r="AK325" s="252"/>
      <c r="AL325" s="141"/>
      <c r="AM325" s="252"/>
      <c r="AN325" s="252"/>
      <c r="AO325" s="141"/>
      <c r="AP325" s="136"/>
      <c r="AQ325" s="141"/>
      <c r="AR325" s="141"/>
      <c r="AS325" s="141"/>
      <c r="AT325" s="141"/>
      <c r="AU325" s="141"/>
      <c r="AV325" s="141"/>
      <c r="AW325" s="141"/>
      <c r="AX325" s="141"/>
      <c r="AY325" s="141"/>
      <c r="AZ325" s="141"/>
      <c r="BA325" s="141"/>
      <c r="BB325" s="141"/>
      <c r="BC325" s="141"/>
      <c r="BD325" s="141"/>
      <c r="BE325" s="141"/>
      <c r="BF325" s="141"/>
      <c r="BG325" s="141"/>
    </row>
    <row r="326" spans="2:59" ht="14.25" customHeight="1">
      <c r="B326" s="1746" t="s">
        <v>503</v>
      </c>
      <c r="C326" s="1747"/>
      <c r="D326" s="44"/>
      <c r="E326" s="200">
        <f>'7-11л. МЕНЮ '!D318</f>
        <v>50.722500000000004</v>
      </c>
      <c r="F326" s="328">
        <f>'7-11л. МЕНЮ '!E318</f>
        <v>52.561599999999999</v>
      </c>
      <c r="G326" s="328">
        <f>'7-11л. МЕНЮ '!F318</f>
        <v>246.291</v>
      </c>
      <c r="H326" s="328">
        <f>'7-11л. МЕНЮ '!G318</f>
        <v>1646.5273999999999</v>
      </c>
      <c r="I326" s="1473">
        <f t="shared" ref="I326:P326" si="93">I293+I306+I313</f>
        <v>82.063299999999998</v>
      </c>
      <c r="J326" s="1473">
        <f t="shared" si="93"/>
        <v>1.3012999999999999</v>
      </c>
      <c r="K326" s="1473">
        <f t="shared" si="93"/>
        <v>1.2600000000000002</v>
      </c>
      <c r="L326" s="1473">
        <f t="shared" si="93"/>
        <v>430.75099999999998</v>
      </c>
      <c r="M326" s="1473">
        <f t="shared" si="93"/>
        <v>702.86670000000004</v>
      </c>
      <c r="N326" s="1473">
        <f t="shared" si="93"/>
        <v>840.84850000000006</v>
      </c>
      <c r="O326" s="1473">
        <f t="shared" si="93"/>
        <v>182.96549999999996</v>
      </c>
      <c r="P326" s="1536">
        <f t="shared" si="93"/>
        <v>5.234</v>
      </c>
      <c r="Q326" s="448"/>
      <c r="S326" s="141"/>
      <c r="T326" s="141"/>
      <c r="U326" s="141"/>
      <c r="V326" s="141"/>
      <c r="W326" s="141"/>
      <c r="X326" s="141"/>
      <c r="Y326" s="141"/>
      <c r="Z326" s="141"/>
      <c r="AA326" s="570"/>
      <c r="AB326" s="300"/>
      <c r="AC326" s="140"/>
      <c r="AD326" s="140"/>
      <c r="AE326" s="131"/>
      <c r="AF326" s="141"/>
      <c r="AG326" s="750"/>
      <c r="AH326" s="751"/>
      <c r="AI326" s="752"/>
      <c r="AJ326" s="753"/>
      <c r="AK326" s="754"/>
      <c r="AL326" s="754"/>
      <c r="AM326" s="754"/>
      <c r="AN326" s="754"/>
      <c r="AO326" s="754"/>
      <c r="AP326" s="754"/>
      <c r="AQ326" s="750"/>
      <c r="AR326" s="750"/>
      <c r="AS326" s="755"/>
      <c r="AT326" s="141"/>
      <c r="AU326" s="141"/>
      <c r="AV326" s="141"/>
      <c r="AW326" s="141"/>
      <c r="AX326" s="141"/>
      <c r="AY326" s="141"/>
      <c r="AZ326" s="141"/>
      <c r="BA326" s="141"/>
      <c r="BB326" s="141"/>
      <c r="BC326" s="141"/>
      <c r="BD326" s="141"/>
      <c r="BE326" s="141"/>
      <c r="BF326" s="141"/>
      <c r="BG326" s="141"/>
    </row>
    <row r="327" spans="2:59">
      <c r="B327" s="68"/>
      <c r="C327" s="850" t="s">
        <v>11</v>
      </c>
      <c r="D327" s="1739">
        <v>0.7</v>
      </c>
      <c r="E327" s="2421">
        <f>'7-11л. МЕНЮ '!D319</f>
        <v>53.9</v>
      </c>
      <c r="F327" s="2418">
        <f>'7-11л. МЕНЮ '!E319</f>
        <v>55.3</v>
      </c>
      <c r="G327" s="2418">
        <f>'7-11л. МЕНЮ '!F319</f>
        <v>234.5</v>
      </c>
      <c r="H327" s="2418">
        <f>'7-11л. МЕНЮ '!G319</f>
        <v>1645</v>
      </c>
      <c r="I327" s="1060">
        <v>42</v>
      </c>
      <c r="J327" s="1060">
        <v>0.84</v>
      </c>
      <c r="K327" s="1061">
        <v>0.98</v>
      </c>
      <c r="L327" s="1461">
        <v>490</v>
      </c>
      <c r="M327" s="1460">
        <v>770</v>
      </c>
      <c r="N327" s="1461">
        <v>770</v>
      </c>
      <c r="O327" s="1461">
        <v>175</v>
      </c>
      <c r="P327" s="2390">
        <v>8.4</v>
      </c>
      <c r="Q327" s="448"/>
      <c r="S327" s="141"/>
      <c r="T327" s="141"/>
      <c r="U327" s="141"/>
      <c r="V327" s="141"/>
      <c r="W327" s="141"/>
      <c r="X327" s="141"/>
      <c r="Y327" s="141"/>
      <c r="Z327" s="141"/>
      <c r="AA327" s="778"/>
      <c r="AB327" s="542"/>
      <c r="AC327" s="542"/>
      <c r="AD327" s="543"/>
      <c r="AE327" s="543"/>
      <c r="AF327" s="141"/>
      <c r="AG327" s="284"/>
      <c r="AH327" s="284"/>
      <c r="AI327" s="284"/>
      <c r="AJ327" s="756"/>
      <c r="AK327" s="284"/>
      <c r="AL327" s="284"/>
      <c r="AM327" s="284"/>
      <c r="AN327" s="284"/>
      <c r="AO327" s="284"/>
      <c r="AP327" s="284"/>
      <c r="AQ327" s="284"/>
      <c r="AR327" s="284"/>
      <c r="AS327" s="284"/>
      <c r="AT327" s="141"/>
      <c r="AU327" s="141"/>
      <c r="AV327" s="141"/>
      <c r="AW327" s="141"/>
      <c r="AX327" s="141"/>
      <c r="AY327" s="141"/>
      <c r="AZ327" s="141"/>
      <c r="BA327" s="141"/>
      <c r="BB327" s="141"/>
      <c r="BC327" s="141"/>
      <c r="BD327" s="141"/>
      <c r="BE327" s="141"/>
      <c r="BF327" s="141"/>
      <c r="BG327" s="141"/>
    </row>
    <row r="328" spans="2:59" ht="15" thickBot="1">
      <c r="B328" s="322"/>
      <c r="C328" s="1502" t="s">
        <v>599</v>
      </c>
      <c r="D328" s="1540" t="s">
        <v>259</v>
      </c>
      <c r="E328" s="2423">
        <f>'7-11л. МЕНЮ '!D320</f>
        <v>-4.1266233766233711</v>
      </c>
      <c r="F328" s="2424">
        <f>'7-11л. МЕНЮ '!E320</f>
        <v>-3.4663291139240471</v>
      </c>
      <c r="G328" s="2424">
        <f>'7-11л. МЕНЮ '!F320</f>
        <v>3.5197014925373082</v>
      </c>
      <c r="H328" s="2424">
        <f>'7-11л. МЕНЮ '!G320</f>
        <v>6.4995744680842904E-2</v>
      </c>
      <c r="I328" s="1526">
        <f t="shared" ref="I328:P328" si="94">(I326*100/I620)-70</f>
        <v>66.772166666666664</v>
      </c>
      <c r="J328" s="1526">
        <f t="shared" si="94"/>
        <v>38.441666666666663</v>
      </c>
      <c r="K328" s="1526">
        <f t="shared" si="94"/>
        <v>20.000000000000028</v>
      </c>
      <c r="L328" s="1526">
        <f t="shared" si="94"/>
        <v>-8.4641428571428605</v>
      </c>
      <c r="M328" s="1526">
        <f t="shared" si="94"/>
        <v>-6.1030272727272745</v>
      </c>
      <c r="N328" s="1526">
        <f t="shared" si="94"/>
        <v>6.44077272727273</v>
      </c>
      <c r="O328" s="1526">
        <f t="shared" si="94"/>
        <v>3.1861999999999853</v>
      </c>
      <c r="P328" s="1533">
        <f t="shared" si="94"/>
        <v>-26.383333333333333</v>
      </c>
      <c r="Q328" s="448"/>
      <c r="S328" s="141"/>
      <c r="T328" s="141"/>
      <c r="U328" s="141"/>
      <c r="V328" s="141"/>
      <c r="W328" s="141"/>
      <c r="X328" s="141"/>
      <c r="Y328" s="141"/>
      <c r="Z328" s="141"/>
      <c r="AA328" s="540"/>
      <c r="AB328" s="540"/>
      <c r="AC328" s="545"/>
      <c r="AD328" s="545"/>
      <c r="AE328" s="546"/>
      <c r="AF328" s="141"/>
      <c r="AG328" s="152"/>
      <c r="AH328" s="152"/>
      <c r="AI328" s="152"/>
      <c r="AJ328" s="241"/>
      <c r="AK328" s="494"/>
      <c r="AL328" s="494"/>
      <c r="AM328" s="494"/>
      <c r="AN328" s="494"/>
      <c r="AO328" s="152"/>
      <c r="AP328" s="307"/>
      <c r="AQ328" s="152"/>
      <c r="AR328" s="152"/>
      <c r="AS328" s="240"/>
      <c r="AT328" s="141"/>
      <c r="AU328" s="141"/>
      <c r="AV328" s="141"/>
      <c r="AW328" s="141"/>
      <c r="AX328" s="141"/>
      <c r="AY328" s="141"/>
      <c r="AZ328" s="141"/>
      <c r="BA328" s="141"/>
      <c r="BB328" s="141"/>
      <c r="BC328" s="141"/>
      <c r="BD328" s="141"/>
      <c r="BE328" s="141"/>
      <c r="BF328" s="141"/>
      <c r="BG328" s="141"/>
    </row>
    <row r="329" spans="2:59">
      <c r="Q329" s="448"/>
      <c r="S329" s="141"/>
      <c r="T329" s="141"/>
      <c r="U329" s="141"/>
      <c r="V329" s="141"/>
      <c r="W329" s="141"/>
      <c r="X329" s="141"/>
      <c r="Y329" s="141"/>
      <c r="Z329" s="141"/>
      <c r="AA329" s="157"/>
      <c r="AB329" s="157"/>
      <c r="AC329" s="157"/>
      <c r="AD329" s="157"/>
      <c r="AE329" s="141"/>
      <c r="AF329" s="141"/>
      <c r="AG329" s="767"/>
      <c r="AH329" s="767"/>
      <c r="AI329" s="767"/>
      <c r="AJ329" s="777"/>
      <c r="AK329" s="767"/>
      <c r="AL329" s="767"/>
      <c r="AM329" s="767"/>
      <c r="AN329" s="767"/>
      <c r="AO329" s="768"/>
      <c r="AP329" s="768"/>
      <c r="AQ329" s="767"/>
      <c r="AR329" s="767"/>
      <c r="AS329" s="767"/>
      <c r="AT329" s="141"/>
      <c r="AU329" s="141"/>
      <c r="AV329" s="141"/>
      <c r="AW329" s="141"/>
      <c r="AX329" s="141"/>
      <c r="AY329" s="141"/>
      <c r="AZ329" s="141"/>
      <c r="BA329" s="141"/>
      <c r="BB329" s="141"/>
      <c r="BC329" s="141"/>
      <c r="BD329" s="141"/>
      <c r="BE329" s="141"/>
      <c r="BF329" s="141"/>
      <c r="BG329" s="141"/>
    </row>
    <row r="330" spans="2:59" ht="14.25" customHeight="1">
      <c r="K330" s="71"/>
      <c r="P330"/>
      <c r="Q330" s="448"/>
      <c r="S330" s="141"/>
      <c r="T330" s="141"/>
      <c r="U330" s="141"/>
      <c r="V330" s="141"/>
      <c r="W330" s="141"/>
      <c r="X330" s="141"/>
      <c r="Y330" s="141"/>
      <c r="Z330" s="141"/>
      <c r="AA330" s="157"/>
      <c r="AB330" s="157"/>
      <c r="AC330" s="157"/>
      <c r="AD330" s="157"/>
      <c r="AE330" s="141"/>
      <c r="AF330" s="141"/>
      <c r="AG330" s="141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41"/>
      <c r="AV330" s="141"/>
      <c r="AW330" s="141"/>
      <c r="AX330" s="141"/>
      <c r="AY330" s="141"/>
      <c r="AZ330" s="141"/>
      <c r="BA330" s="141"/>
      <c r="BB330" s="141"/>
      <c r="BC330" s="141"/>
      <c r="BD330" s="141"/>
      <c r="BE330" s="141"/>
      <c r="BF330" s="141"/>
      <c r="BG330" s="141"/>
    </row>
    <row r="331" spans="2:59" ht="11.25" customHeight="1">
      <c r="Q331" s="448"/>
      <c r="S331" s="141"/>
      <c r="T331" s="141"/>
      <c r="U331" s="141"/>
      <c r="V331" s="141"/>
      <c r="W331" s="141"/>
      <c r="X331" s="141"/>
      <c r="Y331" s="141"/>
      <c r="Z331" s="141"/>
      <c r="AA331" s="279"/>
      <c r="AB331" s="164"/>
      <c r="AC331" s="164"/>
      <c r="AD331" s="164"/>
      <c r="AE331" s="141"/>
      <c r="AF331" s="141"/>
      <c r="AG331" s="141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  <c r="AU331" s="141"/>
      <c r="AV331" s="141"/>
      <c r="AW331" s="141"/>
      <c r="AX331" s="141"/>
      <c r="AY331" s="141"/>
      <c r="AZ331" s="141"/>
      <c r="BA331" s="141"/>
      <c r="BB331" s="141"/>
      <c r="BC331" s="141"/>
      <c r="BD331" s="141"/>
      <c r="BE331" s="141"/>
      <c r="BF331" s="141"/>
      <c r="BG331" s="141"/>
    </row>
    <row r="332" spans="2:59" ht="13.5" customHeight="1">
      <c r="Q332" s="448"/>
      <c r="S332" s="141"/>
      <c r="T332" s="141"/>
      <c r="U332" s="141"/>
      <c r="V332" s="141"/>
      <c r="W332" s="141"/>
      <c r="X332" s="141"/>
      <c r="Y332" s="141"/>
      <c r="Z332" s="141"/>
      <c r="AA332" s="548"/>
      <c r="AB332" s="548"/>
      <c r="AC332" s="548"/>
      <c r="AD332" s="548"/>
      <c r="AE332" s="548"/>
      <c r="AF332" s="141"/>
      <c r="AG332" s="141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  <c r="AV332" s="141"/>
      <c r="AW332" s="141"/>
      <c r="AX332" s="141"/>
      <c r="AY332" s="141"/>
      <c r="AZ332" s="141"/>
      <c r="BA332" s="141"/>
      <c r="BB332" s="141"/>
      <c r="BC332" s="141"/>
      <c r="BD332" s="141"/>
      <c r="BE332" s="141"/>
      <c r="BF332" s="141"/>
      <c r="BG332" s="141"/>
    </row>
    <row r="333" spans="2:59">
      <c r="C333" s="1399" t="s">
        <v>483</v>
      </c>
      <c r="D333"/>
      <c r="E333" s="450"/>
      <c r="K333" s="1445"/>
      <c r="P333"/>
      <c r="Q333" s="448"/>
      <c r="S333" s="141"/>
      <c r="T333" s="141"/>
      <c r="U333" s="141"/>
      <c r="V333" s="141"/>
      <c r="W333" s="141"/>
      <c r="X333" s="141"/>
      <c r="Y333" s="141"/>
      <c r="Z333" s="141"/>
      <c r="AA333" s="787"/>
      <c r="AB333" s="787"/>
      <c r="AC333" s="787"/>
      <c r="AD333" s="787"/>
      <c r="AE333" s="786"/>
      <c r="AF333" s="141"/>
      <c r="AG333" s="141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  <c r="AV333" s="141"/>
      <c r="AW333" s="141"/>
      <c r="AX333" s="141"/>
      <c r="AY333" s="141"/>
      <c r="AZ333" s="141"/>
      <c r="BA333" s="141"/>
      <c r="BB333" s="141"/>
      <c r="BC333" s="141"/>
      <c r="BD333" s="141"/>
      <c r="BE333" s="141"/>
      <c r="BF333" s="141"/>
      <c r="BG333" s="141"/>
    </row>
    <row r="334" spans="2:59" ht="12.75" customHeight="1">
      <c r="C334" s="13" t="s">
        <v>484</v>
      </c>
      <c r="D334" s="202"/>
      <c r="E334" s="2"/>
      <c r="K334"/>
      <c r="P334"/>
      <c r="Q334" s="448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  <c r="AV334" s="141"/>
      <c r="AW334" s="141"/>
      <c r="AX334" s="141"/>
      <c r="AY334" s="141"/>
      <c r="AZ334" s="141"/>
      <c r="BA334" s="141"/>
      <c r="BB334" s="141"/>
      <c r="BC334" s="141"/>
      <c r="BD334" s="141"/>
      <c r="BE334" s="141"/>
      <c r="BF334" s="141"/>
      <c r="BG334" s="141"/>
    </row>
    <row r="335" spans="2:59">
      <c r="C335" s="1" t="s">
        <v>334</v>
      </c>
      <c r="D335"/>
      <c r="E335"/>
      <c r="F335"/>
      <c r="K335" s="71"/>
      <c r="P335"/>
      <c r="Q335" s="448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  <c r="AV335" s="141"/>
      <c r="AW335" s="141"/>
      <c r="AX335" s="141"/>
      <c r="AY335" s="141"/>
      <c r="AZ335" s="141"/>
      <c r="BA335" s="141"/>
      <c r="BB335" s="141"/>
      <c r="BC335" s="141"/>
      <c r="BD335" s="141"/>
      <c r="BE335" s="141"/>
      <c r="BF335" s="141"/>
      <c r="BG335" s="141"/>
    </row>
    <row r="336" spans="2:59" ht="14.25" customHeight="1">
      <c r="C336" s="25" t="s">
        <v>260</v>
      </c>
      <c r="E336"/>
      <c r="F336"/>
      <c r="G336" s="25"/>
      <c r="H336" s="25"/>
      <c r="K336" s="1450"/>
      <c r="P336"/>
      <c r="Q336" s="448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  <c r="AU336" s="141"/>
      <c r="AV336" s="141"/>
      <c r="AW336" s="141"/>
      <c r="AX336" s="141"/>
      <c r="AY336" s="141"/>
      <c r="AZ336" s="141"/>
      <c r="BA336" s="141"/>
      <c r="BB336" s="141"/>
      <c r="BC336" s="141"/>
      <c r="BD336" s="141"/>
      <c r="BE336" s="141"/>
      <c r="BF336" s="141"/>
      <c r="BG336" s="141"/>
    </row>
    <row r="337" spans="2:59" ht="16.5" customHeight="1">
      <c r="C337" s="1399" t="s">
        <v>486</v>
      </c>
      <c r="D337"/>
      <c r="J337" s="29" t="s">
        <v>0</v>
      </c>
      <c r="K337"/>
      <c r="L337" s="2" t="s">
        <v>298</v>
      </c>
      <c r="M337" s="26"/>
      <c r="N337" s="26"/>
      <c r="O337" s="33"/>
      <c r="Q337" s="448"/>
      <c r="R337" s="151"/>
      <c r="S337" s="141"/>
      <c r="T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  <c r="AV337" s="141"/>
      <c r="AW337" s="141"/>
      <c r="AX337" s="141"/>
      <c r="AY337" s="141"/>
      <c r="AZ337" s="141"/>
      <c r="BA337" s="141"/>
      <c r="BB337" s="141"/>
      <c r="BC337" s="141"/>
      <c r="BD337" s="141"/>
      <c r="BE337" s="141"/>
      <c r="BF337" s="141"/>
      <c r="BG337" s="141"/>
    </row>
    <row r="338" spans="2:59" ht="21">
      <c r="B338" s="28" t="s">
        <v>510</v>
      </c>
      <c r="E338"/>
      <c r="F338"/>
      <c r="G338" s="32" t="s">
        <v>337</v>
      </c>
      <c r="H338" s="25"/>
      <c r="K338" s="450"/>
      <c r="P338"/>
      <c r="Q338" s="448"/>
      <c r="R338" s="213"/>
      <c r="S338" s="213"/>
      <c r="T338" s="213"/>
      <c r="U338" s="141"/>
      <c r="V338" s="141"/>
      <c r="W338" s="141"/>
      <c r="X338" s="141"/>
      <c r="Y338" s="141"/>
      <c r="Z338" s="141"/>
      <c r="AA338" s="157"/>
      <c r="AB338" s="157"/>
      <c r="AC338" s="157"/>
      <c r="AD338" s="157"/>
      <c r="AE338" s="141"/>
      <c r="AF338" s="141"/>
      <c r="AG338" s="141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  <c r="AV338" s="141"/>
      <c r="AW338" s="141"/>
      <c r="AX338" s="141"/>
      <c r="AY338" s="141"/>
      <c r="AZ338" s="141"/>
      <c r="BA338" s="141"/>
      <c r="BB338" s="141"/>
      <c r="BC338" s="141"/>
      <c r="BD338" s="141"/>
      <c r="BE338" s="141"/>
      <c r="BF338" s="141"/>
      <c r="BG338" s="141"/>
    </row>
    <row r="339" spans="2:59" ht="14.25" customHeight="1">
      <c r="C339" s="134" t="s">
        <v>518</v>
      </c>
      <c r="E339" s="457"/>
      <c r="F339" s="457"/>
      <c r="G339" s="457"/>
      <c r="H339" s="457"/>
      <c r="I339" s="457"/>
      <c r="J339" s="457"/>
      <c r="K339" s="457"/>
      <c r="L339" s="457"/>
      <c r="M339" s="457"/>
      <c r="N339" s="457"/>
      <c r="O339" s="457"/>
      <c r="P339" s="457"/>
      <c r="Q339" s="448"/>
      <c r="R339" s="131"/>
      <c r="S339" s="131"/>
      <c r="T339" s="131"/>
      <c r="U339" s="141"/>
      <c r="V339" s="141"/>
      <c r="W339" s="141"/>
      <c r="X339" s="141"/>
      <c r="Y339" s="141"/>
      <c r="Z339" s="141"/>
      <c r="AA339" s="744"/>
      <c r="AB339" s="744"/>
      <c r="AC339" s="742"/>
      <c r="AD339" s="742"/>
      <c r="AE339" s="743"/>
      <c r="AF339" s="141"/>
      <c r="AG339" s="141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  <c r="AV339" s="141"/>
      <c r="AW339" s="141"/>
      <c r="AX339" s="141"/>
      <c r="AY339" s="141"/>
      <c r="AZ339" s="141"/>
      <c r="BA339" s="141"/>
      <c r="BB339" s="141"/>
      <c r="BC339" s="141"/>
      <c r="BD339" s="141"/>
      <c r="BE339" s="141"/>
      <c r="BF339" s="141"/>
      <c r="BG339" s="141"/>
    </row>
    <row r="340" spans="2:59" ht="15.75" customHeight="1" thickBot="1">
      <c r="Q340" s="448"/>
      <c r="R340" s="858"/>
      <c r="S340" s="7"/>
      <c r="T340" s="2547"/>
      <c r="U340" s="1058"/>
      <c r="V340" s="27"/>
      <c r="W340" s="27"/>
      <c r="X340" s="27"/>
      <c r="Y340" s="840"/>
      <c r="Z340" s="27"/>
      <c r="AA340" s="27"/>
      <c r="AB340" s="27"/>
      <c r="AC340" s="840"/>
      <c r="AD340" s="926"/>
      <c r="AE340" s="5"/>
      <c r="AF340" s="41"/>
      <c r="AG340" s="5"/>
      <c r="AH340" s="448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  <c r="AV340" s="141"/>
      <c r="AW340" s="141"/>
      <c r="AX340" s="141"/>
      <c r="AY340" s="141"/>
      <c r="AZ340" s="141"/>
      <c r="BA340" s="141"/>
      <c r="BB340" s="141"/>
      <c r="BC340" s="141"/>
      <c r="BD340" s="141"/>
      <c r="BE340" s="141"/>
      <c r="BF340" s="141"/>
      <c r="BG340" s="141"/>
    </row>
    <row r="341" spans="2:59" ht="12" customHeight="1" thickBot="1">
      <c r="B341" s="1495" t="s">
        <v>514</v>
      </c>
      <c r="C341" s="116"/>
      <c r="D341" s="1446" t="s">
        <v>234</v>
      </c>
      <c r="E341" s="2385" t="s">
        <v>795</v>
      </c>
      <c r="F341" s="581"/>
      <c r="G341" s="2386"/>
      <c r="H341" s="2387" t="s">
        <v>796</v>
      </c>
      <c r="I341" s="2556" t="s">
        <v>487</v>
      </c>
      <c r="J341" s="1412"/>
      <c r="K341" s="1412"/>
      <c r="L341" s="1413"/>
      <c r="M341" s="1414" t="s">
        <v>488</v>
      </c>
      <c r="N341" s="40"/>
      <c r="O341" s="1415"/>
      <c r="P341" s="40"/>
      <c r="Q341" s="1495" t="s">
        <v>540</v>
      </c>
      <c r="S341" s="11"/>
      <c r="T341" s="812"/>
      <c r="U341" s="1058"/>
      <c r="V341" s="842"/>
      <c r="W341" s="842"/>
      <c r="X341" s="842"/>
      <c r="Y341" s="2058"/>
      <c r="Z341" s="842"/>
      <c r="AA341" s="842"/>
      <c r="AB341" s="842"/>
      <c r="AC341" s="2058"/>
      <c r="AD341" s="2058"/>
      <c r="AE341" s="2058"/>
      <c r="AF341" s="2058"/>
      <c r="AG341" s="2058"/>
      <c r="AH341" s="448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  <c r="AV341" s="141"/>
      <c r="AW341" s="141"/>
      <c r="AX341" s="141"/>
      <c r="AY341" s="141"/>
      <c r="AZ341" s="141"/>
      <c r="BA341" s="141"/>
      <c r="BB341" s="141"/>
      <c r="BC341" s="141"/>
      <c r="BD341" s="141"/>
      <c r="BE341" s="141"/>
      <c r="BF341" s="141"/>
      <c r="BG341" s="141"/>
    </row>
    <row r="342" spans="2:59">
      <c r="B342" s="626" t="s">
        <v>489</v>
      </c>
      <c r="C342" s="621" t="s">
        <v>240</v>
      </c>
      <c r="D342" s="1447" t="s">
        <v>241</v>
      </c>
      <c r="E342" s="1495" t="s">
        <v>242</v>
      </c>
      <c r="F342" s="1495" t="s">
        <v>55</v>
      </c>
      <c r="G342" s="2382" t="s">
        <v>56</v>
      </c>
      <c r="H342" s="2388" t="s">
        <v>797</v>
      </c>
      <c r="I342" s="2557" t="s">
        <v>490</v>
      </c>
      <c r="J342" s="1418" t="s">
        <v>491</v>
      </c>
      <c r="K342" s="842" t="s">
        <v>492</v>
      </c>
      <c r="L342" s="1420" t="s">
        <v>493</v>
      </c>
      <c r="M342" s="1421" t="s">
        <v>494</v>
      </c>
      <c r="N342" s="1422" t="s">
        <v>495</v>
      </c>
      <c r="O342" s="1423" t="s">
        <v>496</v>
      </c>
      <c r="P342" s="1424" t="s">
        <v>497</v>
      </c>
      <c r="Q342" s="1573" t="s">
        <v>534</v>
      </c>
      <c r="S342" s="11"/>
      <c r="T342" s="848"/>
      <c r="U342" s="5"/>
      <c r="V342" s="5"/>
      <c r="W342" s="5"/>
      <c r="X342" s="5"/>
      <c r="Y342" s="5"/>
      <c r="Z342" s="5"/>
      <c r="AA342" s="5"/>
      <c r="AB342" s="5"/>
      <c r="AC342" s="5"/>
      <c r="AD342" s="305"/>
      <c r="AE342" s="305"/>
      <c r="AF342" s="2633"/>
      <c r="AG342" s="2633"/>
      <c r="AH342" s="448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  <c r="AV342" s="141"/>
      <c r="AW342" s="141"/>
      <c r="AX342" s="141"/>
      <c r="AY342" s="141"/>
      <c r="AZ342" s="141"/>
      <c r="BA342" s="141"/>
      <c r="BB342" s="141"/>
      <c r="BC342" s="141"/>
      <c r="BD342" s="141"/>
      <c r="BE342" s="141"/>
      <c r="BF342" s="141"/>
      <c r="BG342" s="141"/>
    </row>
    <row r="343" spans="2:59" ht="12" customHeight="1" thickBot="1">
      <c r="B343" s="632" t="s">
        <v>498</v>
      </c>
      <c r="C343" s="667"/>
      <c r="D343" s="628"/>
      <c r="E343" s="629" t="s">
        <v>6</v>
      </c>
      <c r="F343" s="629" t="s">
        <v>7</v>
      </c>
      <c r="G343" s="629" t="s">
        <v>8</v>
      </c>
      <c r="H343" s="632" t="s">
        <v>610</v>
      </c>
      <c r="I343" s="2555"/>
      <c r="J343" s="1426"/>
      <c r="K343" s="1427"/>
      <c r="L343" s="1426"/>
      <c r="M343" s="1428" t="s">
        <v>499</v>
      </c>
      <c r="N343" s="1429" t="s">
        <v>500</v>
      </c>
      <c r="O343" s="1430" t="s">
        <v>501</v>
      </c>
      <c r="P343" s="1431" t="s">
        <v>502</v>
      </c>
      <c r="Q343" s="1571" t="s">
        <v>454</v>
      </c>
      <c r="S343" s="2503"/>
      <c r="T343" s="2634"/>
      <c r="U343" s="811"/>
      <c r="V343" s="2549"/>
      <c r="W343" s="2550"/>
      <c r="X343" s="2550"/>
      <c r="Y343" s="2551"/>
      <c r="Z343" s="2549"/>
      <c r="AA343" s="2550"/>
      <c r="AB343" s="2550"/>
      <c r="AC343" s="2551"/>
      <c r="AD343" s="851"/>
      <c r="AE343" s="851"/>
      <c r="AF343" s="851"/>
      <c r="AG343" s="851"/>
      <c r="AH343" s="448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  <c r="AV343" s="141"/>
      <c r="AW343" s="141"/>
      <c r="AX343" s="141"/>
      <c r="AY343" s="141"/>
      <c r="AZ343" s="141"/>
      <c r="BA343" s="141"/>
      <c r="BB343" s="141"/>
      <c r="BC343" s="141"/>
      <c r="BD343" s="141"/>
      <c r="BE343" s="141"/>
      <c r="BF343" s="141"/>
      <c r="BG343" s="141"/>
    </row>
    <row r="344" spans="2:59">
      <c r="B344" s="102"/>
      <c r="C344" s="2377" t="s">
        <v>189</v>
      </c>
      <c r="D344" s="2376"/>
      <c r="E344" s="1432"/>
      <c r="F344" s="636"/>
      <c r="G344" s="636"/>
      <c r="H344" s="829"/>
      <c r="I344" s="636"/>
      <c r="J344" s="636"/>
      <c r="K344" s="636"/>
      <c r="L344" s="1464"/>
      <c r="M344" s="1434"/>
      <c r="N344" s="1434"/>
      <c r="O344" s="1480"/>
      <c r="P344" s="1434"/>
      <c r="Q344" s="1578"/>
      <c r="S344" s="11"/>
      <c r="T344" s="805"/>
      <c r="U344" s="1058"/>
      <c r="V344" s="2552"/>
      <c r="W344" s="2552"/>
      <c r="X344" s="2552"/>
      <c r="Y344" s="2552"/>
      <c r="Z344" s="2552"/>
      <c r="AA344" s="2552"/>
      <c r="AB344" s="2552"/>
      <c r="AC344" s="2552"/>
      <c r="AD344" s="2552"/>
      <c r="AE344" s="2552"/>
      <c r="AF344" s="2552"/>
      <c r="AG344" s="2552"/>
      <c r="AH344" s="448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  <c r="AV344" s="141"/>
      <c r="AW344" s="141"/>
      <c r="AX344" s="141"/>
      <c r="AY344" s="141"/>
      <c r="AZ344" s="141"/>
      <c r="BA344" s="141"/>
      <c r="BB344" s="141"/>
      <c r="BC344" s="141"/>
      <c r="BD344" s="141"/>
      <c r="BE344" s="141"/>
      <c r="BF344" s="141"/>
      <c r="BG344" s="141"/>
    </row>
    <row r="345" spans="2:59" ht="13.5" customHeight="1">
      <c r="B345" s="2441" t="str">
        <f>'7-11л. МЕНЮ '!I335</f>
        <v>54-3з/22г.</v>
      </c>
      <c r="C345" s="346" t="str">
        <f>'7-11л. МЕНЮ '!B335</f>
        <v>Помидор  свежий  в нарезке</v>
      </c>
      <c r="D345" s="324">
        <f>'7-11л. МЕНЮ '!C335</f>
        <v>60</v>
      </c>
      <c r="E345" s="302">
        <f>'7-11л. МЕНЮ '!D335</f>
        <v>0.7</v>
      </c>
      <c r="F345" s="482">
        <f>'7-11л. МЕНЮ '!E335</f>
        <v>0.1</v>
      </c>
      <c r="G345" s="482">
        <f>'7-11л. МЕНЮ '!F335</f>
        <v>2.2999999999999998</v>
      </c>
      <c r="H345" s="824">
        <f>'7-11л. МЕНЮ '!G335</f>
        <v>12.8</v>
      </c>
      <c r="I345" s="482">
        <v>15</v>
      </c>
      <c r="J345" s="482">
        <v>0.04</v>
      </c>
      <c r="K345" s="482">
        <v>0.02</v>
      </c>
      <c r="L345" s="824">
        <v>79.8</v>
      </c>
      <c r="M345" s="326">
        <v>8.4</v>
      </c>
      <c r="N345" s="1650">
        <v>15.6</v>
      </c>
      <c r="O345" s="326">
        <v>12</v>
      </c>
      <c r="P345" s="326">
        <v>0.54</v>
      </c>
      <c r="Q345" s="647">
        <f>'7-11л. МЕНЮ '!H335</f>
        <v>2</v>
      </c>
      <c r="S345" s="1539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448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  <c r="AV345" s="141"/>
      <c r="AW345" s="141"/>
      <c r="AX345" s="141"/>
      <c r="AY345" s="141"/>
      <c r="AZ345" s="141"/>
      <c r="BA345" s="141"/>
      <c r="BB345" s="141"/>
      <c r="BC345" s="141"/>
      <c r="BD345" s="141"/>
      <c r="BE345" s="141"/>
      <c r="BF345" s="141"/>
      <c r="BG345" s="141"/>
    </row>
    <row r="346" spans="2:59">
      <c r="B346" s="2441" t="str">
        <f>'7-11л. МЕНЮ '!I336</f>
        <v>ТТК /212/17</v>
      </c>
      <c r="C346" s="346" t="str">
        <f>'7-11л. МЕНЮ '!B336</f>
        <v>Омлет с птицей</v>
      </c>
      <c r="D346" s="324">
        <f>'7-11л. МЕНЮ '!C336</f>
        <v>155</v>
      </c>
      <c r="E346" s="302">
        <f>'7-11л. МЕНЮ '!D336</f>
        <v>10.106249999999999</v>
      </c>
      <c r="F346" s="482">
        <f>'7-11л. МЕНЮ '!E336</f>
        <v>17.632000000000001</v>
      </c>
      <c r="G346" s="482">
        <f>'7-11л. МЕНЮ '!F336</f>
        <v>2.29</v>
      </c>
      <c r="H346" s="824">
        <f>'7-11л. МЕНЮ '!G336</f>
        <v>228.91300000000001</v>
      </c>
      <c r="I346" s="2098">
        <v>0</v>
      </c>
      <c r="J346" s="1534">
        <v>0.156</v>
      </c>
      <c r="K346" s="2104">
        <v>1.2999999999999999E-2</v>
      </c>
      <c r="L346" s="1439">
        <v>127.51</v>
      </c>
      <c r="M346" s="2087">
        <v>194.14500000000001</v>
      </c>
      <c r="N346" s="2087">
        <v>19.399999999999999</v>
      </c>
      <c r="O346" s="2087">
        <v>7.93</v>
      </c>
      <c r="P346" s="2087">
        <v>0.32200000000000001</v>
      </c>
      <c r="Q346" s="647">
        <f>'7-11л. МЕНЮ '!H336</f>
        <v>41</v>
      </c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448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  <c r="AV346" s="141"/>
      <c r="AW346" s="141"/>
      <c r="AX346" s="141"/>
      <c r="AY346" s="141"/>
      <c r="AZ346" s="141"/>
      <c r="BA346" s="141"/>
      <c r="BB346" s="141"/>
      <c r="BC346" s="141"/>
      <c r="BD346" s="141"/>
      <c r="BE346" s="141"/>
      <c r="BF346" s="141"/>
      <c r="BG346" s="141"/>
    </row>
    <row r="347" spans="2:59">
      <c r="B347" s="2441" t="str">
        <f>'7-11л. МЕНЮ '!I337</f>
        <v>ТТК/379/17</v>
      </c>
      <c r="C347" s="346" t="str">
        <f>'7-11л. МЕНЮ '!B337</f>
        <v>Кофейный напиток с молоком</v>
      </c>
      <c r="D347" s="324">
        <f>'7-11л. МЕНЮ '!C337</f>
        <v>200</v>
      </c>
      <c r="E347" s="302">
        <f>'7-11л. МЕНЮ '!D337</f>
        <v>5.3150000000000004</v>
      </c>
      <c r="F347" s="482">
        <f>'7-11л. МЕНЮ '!E337</f>
        <v>4.8179999999999996</v>
      </c>
      <c r="G347" s="482">
        <f>'7-11л. МЕНЮ '!F337</f>
        <v>15.183999999999999</v>
      </c>
      <c r="H347" s="824">
        <f>'7-11л. МЕНЮ '!G337</f>
        <v>125.604</v>
      </c>
      <c r="I347" s="488">
        <v>1.04</v>
      </c>
      <c r="J347" s="488">
        <v>6.3E-2</v>
      </c>
      <c r="K347" s="488">
        <v>0.247</v>
      </c>
      <c r="L347" s="1454">
        <v>26.463000000000001</v>
      </c>
      <c r="M347" s="2087">
        <v>216.02</v>
      </c>
      <c r="N347" s="2087">
        <v>114.97</v>
      </c>
      <c r="O347" s="2087">
        <v>3.66</v>
      </c>
      <c r="P347" s="2086">
        <v>0.09</v>
      </c>
      <c r="Q347" s="647">
        <f>'7-11л. МЕНЮ '!H337</f>
        <v>66</v>
      </c>
      <c r="S347" s="205"/>
      <c r="AA347" s="152"/>
      <c r="AB347" s="11"/>
      <c r="AC347" s="11"/>
      <c r="AD347" s="11"/>
      <c r="AE347" s="11"/>
      <c r="AF347" s="11"/>
      <c r="AG347" s="11"/>
      <c r="AH347" s="448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  <c r="AV347" s="141"/>
      <c r="AW347" s="141"/>
      <c r="AX347" s="141"/>
      <c r="AY347" s="141"/>
      <c r="AZ347" s="141"/>
      <c r="BA347" s="141"/>
      <c r="BB347" s="141"/>
      <c r="BC347" s="141"/>
      <c r="BD347" s="141"/>
      <c r="BE347" s="141"/>
      <c r="BF347" s="141"/>
      <c r="BG347" s="141"/>
    </row>
    <row r="348" spans="2:59" ht="14.25" customHeight="1">
      <c r="B348" s="2441" t="str">
        <f>'7-11л. МЕНЮ '!I338</f>
        <v>Пром.пр.</v>
      </c>
      <c r="C348" s="346" t="str">
        <f>'7-11л. МЕНЮ '!B338</f>
        <v>Хлеб пшеничный</v>
      </c>
      <c r="D348" s="324">
        <f>'7-11л. МЕНЮ '!C338</f>
        <v>40</v>
      </c>
      <c r="E348" s="302">
        <f>'7-11л. МЕНЮ '!D338</f>
        <v>2.1040000000000001</v>
      </c>
      <c r="F348" s="482">
        <f>'7-11л. МЕНЮ '!E338</f>
        <v>0.28000000000000003</v>
      </c>
      <c r="G348" s="482">
        <f>'7-11л. МЕНЮ '!F338</f>
        <v>16.32</v>
      </c>
      <c r="H348" s="824">
        <f>'7-11л. МЕНЮ '!G338</f>
        <v>76.215999999999994</v>
      </c>
      <c r="I348" s="2087">
        <v>0</v>
      </c>
      <c r="J348" s="899">
        <v>1.43E-2</v>
      </c>
      <c r="K348" s="2087">
        <v>0</v>
      </c>
      <c r="L348" s="1439">
        <v>0</v>
      </c>
      <c r="M348" s="2087">
        <v>62.863999999999997</v>
      </c>
      <c r="N348" s="2087">
        <v>51.6</v>
      </c>
      <c r="O348" s="2087">
        <v>16.399999999999999</v>
      </c>
      <c r="P348" s="2117">
        <v>0.04</v>
      </c>
      <c r="Q348" s="647">
        <f>'7-11л. МЕНЮ '!H338</f>
        <v>12</v>
      </c>
      <c r="AA348" s="240"/>
      <c r="AB348" s="5"/>
      <c r="AC348" s="5"/>
      <c r="AD348" s="5"/>
      <c r="AE348" s="5"/>
      <c r="AF348" s="5"/>
      <c r="AG348" s="5"/>
      <c r="AH348" s="70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  <c r="AV348" s="141"/>
      <c r="AW348" s="141"/>
      <c r="AX348" s="141"/>
      <c r="AY348" s="141"/>
      <c r="AZ348" s="141"/>
      <c r="BA348" s="141"/>
      <c r="BB348" s="141"/>
      <c r="BC348" s="141"/>
      <c r="BD348" s="141"/>
      <c r="BE348" s="141"/>
      <c r="BF348" s="141"/>
      <c r="BG348" s="141"/>
    </row>
    <row r="349" spans="2:59" ht="13.5" customHeight="1">
      <c r="B349" s="2441" t="str">
        <f>'7-11л. МЕНЮ '!I339</f>
        <v>Пром.пр.</v>
      </c>
      <c r="C349" s="346" t="str">
        <f>'7-11л. МЕНЮ '!B339</f>
        <v>Хлеб ржаной</v>
      </c>
      <c r="D349" s="324">
        <f>'7-11л. МЕНЮ '!C339</f>
        <v>20</v>
      </c>
      <c r="E349" s="302">
        <f>'7-11л. МЕНЮ '!D339</f>
        <v>1.1299999999999999</v>
      </c>
      <c r="F349" s="482">
        <f>'7-11л. МЕНЮ '!E339</f>
        <v>0.24</v>
      </c>
      <c r="G349" s="482">
        <f>'7-11л. МЕНЮ '!F339</f>
        <v>8.3699999999999992</v>
      </c>
      <c r="H349" s="824">
        <f>'7-11л. МЕНЮ '!G339</f>
        <v>40.159999999999997</v>
      </c>
      <c r="I349" s="491">
        <v>0</v>
      </c>
      <c r="J349" s="491">
        <v>0.04</v>
      </c>
      <c r="K349" s="491">
        <v>0</v>
      </c>
      <c r="L349" s="1439">
        <v>0</v>
      </c>
      <c r="M349" s="326">
        <v>16.600000000000001</v>
      </c>
      <c r="N349" s="326">
        <v>25.27</v>
      </c>
      <c r="O349" s="482">
        <v>8.84</v>
      </c>
      <c r="P349" s="326">
        <v>0.02</v>
      </c>
      <c r="Q349" s="647">
        <f>'7-11л. МЕНЮ '!H339</f>
        <v>13</v>
      </c>
      <c r="R349" s="11"/>
      <c r="AA349" s="240"/>
      <c r="AB349" s="27"/>
      <c r="AC349" s="840"/>
      <c r="AD349" s="926"/>
      <c r="AE349" s="5"/>
      <c r="AF349" s="41"/>
      <c r="AG349" s="5"/>
      <c r="AH349" s="70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  <c r="AV349" s="141"/>
      <c r="AW349" s="141"/>
      <c r="AX349" s="141"/>
      <c r="AY349" s="141"/>
      <c r="AZ349" s="141"/>
      <c r="BA349" s="141"/>
      <c r="BB349" s="141"/>
      <c r="BC349" s="141"/>
      <c r="BD349" s="141"/>
      <c r="BE349" s="141"/>
      <c r="BF349" s="141"/>
      <c r="BG349" s="141"/>
    </row>
    <row r="350" spans="2:59" ht="12.75" customHeight="1" thickBot="1">
      <c r="B350" s="2445" t="str">
        <f>'7-11л. МЕНЮ '!I340</f>
        <v>82 / 21</v>
      </c>
      <c r="C350" s="1212" t="str">
        <f>'7-11л. МЕНЮ '!B340</f>
        <v>Плооды  свежие (бананы )</v>
      </c>
      <c r="D350" s="230">
        <f>'7-11л. МЕНЮ '!C340</f>
        <v>100</v>
      </c>
      <c r="E350" s="489">
        <f>'7-11л. МЕНЮ '!D340</f>
        <v>1.575</v>
      </c>
      <c r="F350" s="491">
        <f>'7-11л. МЕНЮ '!E340</f>
        <v>3.9350000000000001</v>
      </c>
      <c r="G350" s="491">
        <f>'7-11л. МЕНЮ '!F340</f>
        <v>20.507999999999999</v>
      </c>
      <c r="H350" s="823">
        <f>'7-11л. МЕНЮ '!G340</f>
        <v>103.53</v>
      </c>
      <c r="I350" s="326">
        <v>10</v>
      </c>
      <c r="J350" s="2087">
        <v>3.5999999999999997E-2</v>
      </c>
      <c r="K350" s="326">
        <v>4.7E-2</v>
      </c>
      <c r="L350" s="830">
        <v>20</v>
      </c>
      <c r="M350" s="326">
        <v>9.5269999999999992</v>
      </c>
      <c r="N350" s="326">
        <v>27.364000000000001</v>
      </c>
      <c r="O350" s="326">
        <v>10.436</v>
      </c>
      <c r="P350" s="326">
        <v>1.22</v>
      </c>
      <c r="Q350" s="647">
        <f>'7-11л. МЕНЮ '!H340</f>
        <v>79</v>
      </c>
      <c r="R350" s="7"/>
      <c r="S350" s="544"/>
      <c r="T350" s="11"/>
      <c r="U350" s="1070"/>
      <c r="V350" s="1070"/>
      <c r="W350" s="1070"/>
      <c r="X350" s="1070"/>
      <c r="Y350" s="1770"/>
      <c r="Z350" s="157"/>
      <c r="AA350" s="152"/>
      <c r="AB350" s="842"/>
      <c r="AC350" s="2058"/>
      <c r="AD350" s="2058"/>
      <c r="AE350" s="2058"/>
      <c r="AF350" s="2058"/>
      <c r="AG350" s="2058"/>
      <c r="AH350" s="70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  <c r="AV350" s="141"/>
      <c r="AW350" s="141"/>
      <c r="AX350" s="141"/>
      <c r="AY350" s="141"/>
      <c r="AZ350" s="141"/>
      <c r="BA350" s="141"/>
      <c r="BB350" s="141"/>
      <c r="BC350" s="141"/>
      <c r="BD350" s="141"/>
      <c r="BE350" s="141"/>
      <c r="BF350" s="141"/>
      <c r="BG350" s="141"/>
    </row>
    <row r="351" spans="2:59" ht="13.5" customHeight="1">
      <c r="B351" s="1528" t="s">
        <v>262</v>
      </c>
      <c r="C351" s="75"/>
      <c r="D351" s="2689">
        <f>'7-11л. МЕНЮ '!C341</f>
        <v>575</v>
      </c>
      <c r="E351" s="2403">
        <f>'7-11л. МЕНЮ '!D341</f>
        <v>20.930249999999997</v>
      </c>
      <c r="F351" s="2404">
        <f>'7-11л. МЕНЮ '!E341</f>
        <v>27.005000000000003</v>
      </c>
      <c r="G351" s="2404">
        <f>'7-11л. МЕНЮ '!F341</f>
        <v>64.971999999999994</v>
      </c>
      <c r="H351" s="2670">
        <f>'7-11л. МЕНЮ '!G341</f>
        <v>587.22299999999996</v>
      </c>
      <c r="I351" s="1516">
        <f t="shared" ref="I351:P351" si="95">SUM(I345:I350)</f>
        <v>26.04</v>
      </c>
      <c r="J351" s="1441">
        <f t="shared" si="95"/>
        <v>0.34929999999999994</v>
      </c>
      <c r="K351" s="1441">
        <f t="shared" si="95"/>
        <v>0.32700000000000001</v>
      </c>
      <c r="L351" s="1441">
        <f t="shared" si="95"/>
        <v>253.773</v>
      </c>
      <c r="M351" s="1441">
        <f t="shared" si="95"/>
        <v>507.55600000000004</v>
      </c>
      <c r="N351" s="1441">
        <f t="shared" si="95"/>
        <v>254.20400000000001</v>
      </c>
      <c r="O351" s="1441">
        <f t="shared" si="95"/>
        <v>59.265999999999998</v>
      </c>
      <c r="P351" s="1524">
        <f t="shared" si="95"/>
        <v>2.2320000000000002</v>
      </c>
      <c r="Q351" s="1574"/>
      <c r="R351" s="7"/>
      <c r="AB351" s="5"/>
      <c r="AC351" s="5"/>
      <c r="AD351" s="305"/>
      <c r="AE351" s="305"/>
      <c r="AF351" s="2633"/>
      <c r="AG351" s="2633"/>
      <c r="AH351" s="70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  <c r="AV351" s="141"/>
      <c r="AW351" s="141"/>
      <c r="AX351" s="141"/>
      <c r="AY351" s="141"/>
      <c r="AZ351" s="141"/>
      <c r="BA351" s="141"/>
      <c r="BB351" s="141"/>
      <c r="BC351" s="141"/>
      <c r="BD351" s="141"/>
      <c r="BE351" s="141"/>
      <c r="BF351" s="141"/>
      <c r="BG351" s="141"/>
    </row>
    <row r="352" spans="2:59">
      <c r="B352" s="605"/>
      <c r="C352" s="1396" t="s">
        <v>11</v>
      </c>
      <c r="D352" s="2457">
        <v>0.25</v>
      </c>
      <c r="E352" s="2399">
        <f>'7-11л. МЕНЮ '!D342</f>
        <v>19.25</v>
      </c>
      <c r="F352" s="2400">
        <f>'7-11л. МЕНЮ '!E342</f>
        <v>19.75</v>
      </c>
      <c r="G352" s="2400">
        <f>'7-11л. МЕНЮ '!F342</f>
        <v>83.75</v>
      </c>
      <c r="H352" s="2671">
        <f>'7-11л. МЕНЮ '!G342</f>
        <v>587.5</v>
      </c>
      <c r="I352" s="1060">
        <v>15</v>
      </c>
      <c r="J352" s="1060">
        <v>0.3</v>
      </c>
      <c r="K352" s="1061">
        <v>0.35</v>
      </c>
      <c r="L352" s="1461">
        <v>175</v>
      </c>
      <c r="M352" s="1460">
        <v>275</v>
      </c>
      <c r="N352" s="1461">
        <v>275</v>
      </c>
      <c r="O352" s="1461">
        <v>62.5</v>
      </c>
      <c r="P352" s="2390">
        <v>3</v>
      </c>
      <c r="Q352" s="1574"/>
      <c r="R352" s="136"/>
      <c r="S352" s="157"/>
      <c r="T352" s="157"/>
      <c r="U352" s="157"/>
      <c r="V352" s="2843"/>
      <c r="W352" s="157"/>
      <c r="X352" s="157"/>
      <c r="Y352" s="157"/>
      <c r="Z352" s="157"/>
      <c r="AA352" s="141"/>
      <c r="AB352" s="2550"/>
      <c r="AC352" s="2551"/>
      <c r="AD352" s="851"/>
      <c r="AE352" s="851"/>
      <c r="AF352" s="851"/>
      <c r="AG352" s="851"/>
      <c r="AH352" s="70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  <c r="AV352" s="141"/>
      <c r="AW352" s="141"/>
      <c r="AX352" s="141"/>
      <c r="AY352" s="141"/>
      <c r="AZ352" s="141"/>
      <c r="BA352" s="141"/>
      <c r="BB352" s="141"/>
      <c r="BC352" s="141"/>
      <c r="BD352" s="141"/>
      <c r="BE352" s="141"/>
      <c r="BF352" s="141"/>
      <c r="BG352" s="141"/>
    </row>
    <row r="353" spans="2:59" ht="15" thickBot="1">
      <c r="B353" s="605"/>
      <c r="C353" s="2672" t="s">
        <v>598</v>
      </c>
      <c r="D353" s="2714" t="s">
        <v>259</v>
      </c>
      <c r="E353" s="674">
        <f>'7-11л. МЕНЮ '!D343</f>
        <v>2.1821428571428534</v>
      </c>
      <c r="F353" s="676">
        <f>'7-11л. МЕНЮ '!E343</f>
        <v>9.1835443037974755</v>
      </c>
      <c r="G353" s="676">
        <f>'7-11л. МЕНЮ '!F343</f>
        <v>-5.6053731343283602</v>
      </c>
      <c r="H353" s="863">
        <f>'7-11л. МЕНЮ '!G343</f>
        <v>-1.1787234042554218E-2</v>
      </c>
      <c r="I353" s="1526">
        <f t="shared" ref="I353:P353" si="96">(I351*100/I620)-25</f>
        <v>18.399999999999999</v>
      </c>
      <c r="J353" s="1526">
        <f t="shared" si="96"/>
        <v>4.1083333333333272</v>
      </c>
      <c r="K353" s="1526">
        <f t="shared" si="96"/>
        <v>-1.6428571428571388</v>
      </c>
      <c r="L353" s="1526">
        <f t="shared" si="96"/>
        <v>11.253285714285717</v>
      </c>
      <c r="M353" s="1526">
        <f t="shared" si="96"/>
        <v>21.14145454545455</v>
      </c>
      <c r="N353" s="1526">
        <f t="shared" si="96"/>
        <v>-1.8905454545454532</v>
      </c>
      <c r="O353" s="1526">
        <f t="shared" si="96"/>
        <v>-1.2936000000000014</v>
      </c>
      <c r="P353" s="1533">
        <f t="shared" si="96"/>
        <v>-6.3999999999999986</v>
      </c>
      <c r="Q353" s="1574"/>
      <c r="R353" s="7"/>
      <c r="S353" s="856"/>
      <c r="T353" s="690"/>
      <c r="U353" s="856"/>
      <c r="V353" s="2852"/>
      <c r="W353" s="539"/>
      <c r="X353" s="539"/>
      <c r="Y353" s="539"/>
      <c r="Z353" s="539"/>
      <c r="AA353" s="141"/>
      <c r="AB353" s="2649"/>
      <c r="AC353" s="2649"/>
      <c r="AD353" s="2649"/>
      <c r="AE353" s="2649"/>
      <c r="AF353" s="2649"/>
      <c r="AG353" s="2649"/>
      <c r="AH353" s="70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  <c r="AV353" s="141"/>
      <c r="AW353" s="141"/>
      <c r="AX353" s="141"/>
      <c r="AY353" s="141"/>
      <c r="AZ353" s="141"/>
      <c r="BA353" s="141"/>
      <c r="BB353" s="141"/>
      <c r="BC353" s="141"/>
      <c r="BD353" s="141"/>
      <c r="BE353" s="141"/>
      <c r="BF353" s="141"/>
      <c r="BG353" s="141"/>
    </row>
    <row r="354" spans="2:59" ht="15.75" customHeight="1">
      <c r="B354" s="945"/>
      <c r="C354" s="2483" t="s">
        <v>144</v>
      </c>
      <c r="D354" s="63"/>
      <c r="E354" s="801"/>
      <c r="F354" s="1743"/>
      <c r="G354" s="1743"/>
      <c r="H354" s="1576"/>
      <c r="I354" s="1743"/>
      <c r="J354" s="1743"/>
      <c r="K354" s="1743"/>
      <c r="L354" s="1468"/>
      <c r="M354" s="1468"/>
      <c r="N354" s="1468"/>
      <c r="O354" s="1468"/>
      <c r="P354" s="1468"/>
      <c r="Q354" s="1574"/>
      <c r="R354" s="303"/>
      <c r="S354" s="136"/>
      <c r="T354" s="546"/>
      <c r="U354" s="240"/>
      <c r="V354" s="538"/>
      <c r="W354" s="240"/>
      <c r="X354" s="844"/>
      <c r="Y354" s="141"/>
      <c r="Z354" s="141"/>
      <c r="AA354" s="152"/>
      <c r="AB354" s="11"/>
      <c r="AC354" s="11"/>
      <c r="AD354" s="11"/>
      <c r="AE354" s="11"/>
      <c r="AF354" s="11"/>
      <c r="AG354" s="11"/>
      <c r="AH354" s="70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  <c r="AV354" s="141"/>
      <c r="AW354" s="141"/>
      <c r="AX354" s="141"/>
      <c r="AY354" s="141"/>
      <c r="AZ354" s="141"/>
      <c r="BA354" s="141"/>
      <c r="BB354" s="141"/>
      <c r="BC354" s="141"/>
      <c r="BD354" s="141"/>
      <c r="BE354" s="141"/>
      <c r="BF354" s="141"/>
      <c r="BG354" s="141"/>
    </row>
    <row r="355" spans="2:59" ht="12.75" customHeight="1">
      <c r="B355" s="2713" t="str">
        <f>'7-11л. МЕНЮ '!I345</f>
        <v>54-2з/22г.</v>
      </c>
      <c r="C355" s="262" t="str">
        <f>'7-11л. МЕНЮ '!B345</f>
        <v>Огурец  свежий в нарезке</v>
      </c>
      <c r="D355" s="324">
        <f>'7-11л. МЕНЮ '!C345</f>
        <v>60</v>
      </c>
      <c r="E355" s="302">
        <f>'7-11л. МЕНЮ '!D345</f>
        <v>0.48</v>
      </c>
      <c r="F355" s="482">
        <f>'7-11л. МЕНЮ '!E345</f>
        <v>0.12</v>
      </c>
      <c r="G355" s="482">
        <f>'7-11л. МЕНЮ '!F345</f>
        <v>1.5</v>
      </c>
      <c r="H355" s="824">
        <f>'7-11л. МЕНЮ '!G345</f>
        <v>8.52</v>
      </c>
      <c r="I355" s="482">
        <v>6</v>
      </c>
      <c r="J355" s="482">
        <v>1.7999999999999999E-2</v>
      </c>
      <c r="K355" s="482">
        <v>1.7999999999999999E-2</v>
      </c>
      <c r="L355" s="830">
        <v>6</v>
      </c>
      <c r="M355" s="1650">
        <v>13.8</v>
      </c>
      <c r="N355" s="326">
        <v>25.2</v>
      </c>
      <c r="O355" s="326">
        <v>8.4</v>
      </c>
      <c r="P355" s="326">
        <v>0.36</v>
      </c>
      <c r="Q355" s="647">
        <f>'7-11л. МЕНЮ '!H345</f>
        <v>1</v>
      </c>
      <c r="R355" s="7"/>
      <c r="S355" s="141"/>
      <c r="T355" s="1664"/>
      <c r="U355" s="141"/>
      <c r="V355" s="141"/>
      <c r="W355" s="141"/>
      <c r="X355" s="141"/>
      <c r="Y355" s="141"/>
      <c r="Z355" s="141"/>
      <c r="AA355" s="141"/>
      <c r="AB355" s="11"/>
      <c r="AC355" s="11"/>
      <c r="AD355" s="11"/>
      <c r="AE355" s="11"/>
      <c r="AF355" s="11"/>
      <c r="AG355" s="11"/>
      <c r="AH355" s="70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  <c r="AV355" s="141"/>
      <c r="AW355" s="141"/>
      <c r="AX355" s="141"/>
      <c r="AY355" s="141"/>
      <c r="AZ355" s="141"/>
      <c r="BA355" s="141"/>
      <c r="BB355" s="141"/>
      <c r="BC355" s="141"/>
      <c r="BD355" s="141"/>
      <c r="BE355" s="141"/>
      <c r="BF355" s="141"/>
      <c r="BG355" s="141"/>
    </row>
    <row r="356" spans="2:59">
      <c r="B356" s="2713" t="str">
        <f>'7-11л. МЕНЮ '!I346</f>
        <v>ТТК /96/17</v>
      </c>
      <c r="C356" s="262" t="str">
        <f>'7-11л. МЕНЮ '!B346</f>
        <v>Рассольник ленинградский</v>
      </c>
      <c r="D356" s="324">
        <f>'7-11л. МЕНЮ '!C346</f>
        <v>200</v>
      </c>
      <c r="E356" s="302">
        <f>'7-11л. МЕНЮ '!D346</f>
        <v>2.1616</v>
      </c>
      <c r="F356" s="482">
        <f>'7-11л. МЕНЮ '!E346</f>
        <v>2.8767999999999998</v>
      </c>
      <c r="G356" s="482">
        <f>'7-11л. МЕНЮ '!F346</f>
        <v>23.279199999999999</v>
      </c>
      <c r="H356" s="824">
        <f>'7-11л. МЕНЮ '!G346</f>
        <v>115.14400000000001</v>
      </c>
      <c r="I356" s="1807">
        <v>0.52400000000000002</v>
      </c>
      <c r="J356" s="488">
        <v>0.06</v>
      </c>
      <c r="K356" s="488">
        <v>0.05</v>
      </c>
      <c r="L356" s="1439">
        <v>108.2</v>
      </c>
      <c r="M356" s="2087">
        <v>13.92</v>
      </c>
      <c r="N356" s="2087">
        <v>52.7</v>
      </c>
      <c r="O356" s="488">
        <v>3.61</v>
      </c>
      <c r="P356" s="2087">
        <v>0.69</v>
      </c>
      <c r="Q356" s="647">
        <f>'7-11л. МЕНЮ '!H346</f>
        <v>18</v>
      </c>
      <c r="R356" s="136"/>
      <c r="S356" s="141"/>
      <c r="T356" s="290"/>
      <c r="U356" s="141"/>
      <c r="V356" s="141"/>
      <c r="W356" s="141"/>
      <c r="X356" s="141"/>
      <c r="Y356" s="141"/>
      <c r="Z356" s="141"/>
      <c r="AA356" s="141"/>
      <c r="AB356" s="11"/>
      <c r="AC356" s="11"/>
      <c r="AD356" s="11"/>
      <c r="AE356" s="11"/>
      <c r="AF356" s="11"/>
      <c r="AG356" s="11"/>
      <c r="AH356" s="70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  <c r="AX356" s="141"/>
      <c r="AY356" s="141"/>
      <c r="AZ356" s="141"/>
      <c r="BA356" s="141"/>
      <c r="BB356" s="141"/>
      <c r="BC356" s="141"/>
      <c r="BD356" s="141"/>
      <c r="BE356" s="141"/>
      <c r="BF356" s="141"/>
      <c r="BG356" s="141"/>
    </row>
    <row r="357" spans="2:59" ht="15" customHeight="1">
      <c r="B357" s="2713" t="str">
        <f>'7-11л. МЕНЮ '!I347</f>
        <v>143/17</v>
      </c>
      <c r="C357" s="262" t="str">
        <f>'7-11л. МЕНЮ '!B347</f>
        <v>Рагу из  овощей</v>
      </c>
      <c r="D357" s="324">
        <f>'7-11л. МЕНЮ '!C347</f>
        <v>180</v>
      </c>
      <c r="E357" s="302">
        <f>'7-11л. МЕНЮ '!D347</f>
        <v>3.62</v>
      </c>
      <c r="F357" s="482">
        <f>'7-11л. МЕНЮ '!E347</f>
        <v>21.245000000000001</v>
      </c>
      <c r="G357" s="482">
        <f>'7-11л. МЕНЮ '!F347</f>
        <v>17.753</v>
      </c>
      <c r="H357" s="824">
        <f>'7-11л. МЕНЮ '!G347</f>
        <v>296.14999999999998</v>
      </c>
      <c r="I357" s="488">
        <v>1.4458</v>
      </c>
      <c r="J357" s="2089">
        <v>7.0499999999999993E-2</v>
      </c>
      <c r="K357" s="488">
        <v>8.5999999999999993E-2</v>
      </c>
      <c r="L357" s="1439">
        <v>93.206000000000003</v>
      </c>
      <c r="M357" s="2087">
        <v>53.09</v>
      </c>
      <c r="N357" s="2087">
        <v>80.450999999999993</v>
      </c>
      <c r="O357" s="488">
        <v>3.4079999999999999</v>
      </c>
      <c r="P357" s="2087">
        <v>0.247</v>
      </c>
      <c r="Q357" s="647">
        <f>'7-11л. МЕНЮ '!H347</f>
        <v>33</v>
      </c>
      <c r="R357" s="136"/>
      <c r="S357" s="1539"/>
      <c r="T357" s="11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70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41"/>
      <c r="AV357" s="141"/>
      <c r="AW357" s="141"/>
      <c r="AX357" s="141"/>
      <c r="AY357" s="141"/>
      <c r="AZ357" s="141"/>
      <c r="BA357" s="141"/>
      <c r="BB357" s="141"/>
      <c r="BC357" s="141"/>
      <c r="BD357" s="141"/>
      <c r="BE357" s="141"/>
      <c r="BF357" s="141"/>
      <c r="BG357" s="141"/>
    </row>
    <row r="358" spans="2:59" ht="16.5" customHeight="1">
      <c r="B358" s="2713" t="str">
        <f>'7-11л. МЕНЮ '!I348</f>
        <v>ТТК/268/17</v>
      </c>
      <c r="C358" s="262" t="str">
        <f>'7-11л. МЕНЮ '!B348</f>
        <v>Котлета  мясная</v>
      </c>
      <c r="D358" s="324">
        <f>'7-11л. МЕНЮ '!C348</f>
        <v>90</v>
      </c>
      <c r="E358" s="302">
        <f>'7-11л. МЕНЮ '!D348</f>
        <v>12.329000000000001</v>
      </c>
      <c r="F358" s="482">
        <f>'7-11л. МЕНЮ '!E348</f>
        <v>9.9619999999999997</v>
      </c>
      <c r="G358" s="482">
        <f>'7-11л. МЕНЮ '!F348</f>
        <v>16.082000000000001</v>
      </c>
      <c r="H358" s="824">
        <f>'7-11л. МЕНЮ '!G348</f>
        <v>194.714</v>
      </c>
      <c r="I358" s="2087">
        <v>0.318</v>
      </c>
      <c r="J358" s="2087">
        <v>0.35</v>
      </c>
      <c r="K358" s="2087">
        <v>0.37</v>
      </c>
      <c r="L358" s="2087">
        <v>4.76</v>
      </c>
      <c r="M358" s="2087">
        <v>32.24</v>
      </c>
      <c r="N358" s="2087">
        <v>86</v>
      </c>
      <c r="O358" s="2087">
        <v>16.3</v>
      </c>
      <c r="P358" s="2087">
        <v>1.55</v>
      </c>
      <c r="Q358" s="647">
        <f>'7-11л. МЕНЮ '!H348</f>
        <v>48</v>
      </c>
      <c r="R358" s="136"/>
      <c r="S358" s="7"/>
      <c r="T358" s="2547"/>
      <c r="U358" s="1058"/>
      <c r="V358" s="27"/>
      <c r="W358" s="2844"/>
      <c r="X358" s="27"/>
      <c r="Y358" s="840"/>
      <c r="Z358" s="27"/>
      <c r="AA358" s="27"/>
      <c r="AB358" s="27"/>
      <c r="AC358" s="840"/>
      <c r="AD358" s="926"/>
      <c r="AE358" s="5"/>
      <c r="AF358" s="41"/>
      <c r="AG358" s="5"/>
      <c r="AH358" s="70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  <c r="AV358" s="141"/>
      <c r="AW358" s="141"/>
      <c r="AX358" s="141"/>
      <c r="AY358" s="141"/>
      <c r="AZ358" s="141"/>
      <c r="BA358" s="141"/>
      <c r="BB358" s="141"/>
      <c r="BC358" s="141"/>
      <c r="BD358" s="141"/>
      <c r="BE358" s="141"/>
      <c r="BF358" s="141"/>
      <c r="BG358" s="141"/>
    </row>
    <row r="359" spans="2:59" ht="13.5" customHeight="1">
      <c r="B359" s="2713" t="str">
        <f>'7-11л. МЕНЮ '!I349</f>
        <v>389/17</v>
      </c>
      <c r="C359" s="262" t="str">
        <f>'7-11л. МЕНЮ '!B349</f>
        <v>Сок фруктовый (яблочный)</v>
      </c>
      <c r="D359" s="324">
        <f>'7-11л. МЕНЮ '!C349</f>
        <v>200</v>
      </c>
      <c r="E359" s="302">
        <f>'7-11л. МЕНЮ '!D349</f>
        <v>1</v>
      </c>
      <c r="F359" s="482">
        <f>'7-11л. МЕНЮ '!E349</f>
        <v>0</v>
      </c>
      <c r="G359" s="482">
        <f>'7-11л. МЕНЮ '!F349</f>
        <v>16.920000000000002</v>
      </c>
      <c r="H359" s="824">
        <f>'7-11л. МЕНЮ '!G349</f>
        <v>71.680000000000007</v>
      </c>
      <c r="I359" s="488">
        <v>4</v>
      </c>
      <c r="J359" s="488">
        <v>0.02</v>
      </c>
      <c r="K359" s="488">
        <v>0.02</v>
      </c>
      <c r="L359" s="1454">
        <v>0</v>
      </c>
      <c r="M359" s="2087">
        <v>14</v>
      </c>
      <c r="N359" s="2087">
        <v>14</v>
      </c>
      <c r="O359" s="488">
        <v>8</v>
      </c>
      <c r="P359" s="2086">
        <v>1.1679999999999999</v>
      </c>
      <c r="Q359" s="647">
        <f>'7-11л. МЕНЮ '!H349</f>
        <v>64</v>
      </c>
      <c r="R359" s="11"/>
      <c r="S359" s="11"/>
      <c r="T359" s="2857"/>
      <c r="U359" s="1058"/>
      <c r="V359" s="842"/>
      <c r="W359" s="842"/>
      <c r="X359" s="842"/>
      <c r="Y359" s="2845"/>
      <c r="Z359" s="842"/>
      <c r="AA359" s="842"/>
      <c r="AB359" s="842"/>
      <c r="AC359" s="2058"/>
      <c r="AD359" s="2058"/>
      <c r="AE359" s="2058"/>
      <c r="AF359" s="2058"/>
      <c r="AG359" s="2058"/>
      <c r="AH359" s="70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  <c r="AV359" s="141"/>
      <c r="AW359" s="141"/>
      <c r="AX359" s="141"/>
      <c r="AY359" s="141"/>
      <c r="AZ359" s="141"/>
      <c r="BA359" s="141"/>
      <c r="BB359" s="141"/>
      <c r="BC359" s="141"/>
      <c r="BD359" s="141"/>
      <c r="BE359" s="141"/>
      <c r="BF359" s="141"/>
      <c r="BG359" s="141"/>
    </row>
    <row r="360" spans="2:59" ht="14.25" customHeight="1">
      <c r="B360" s="2713" t="str">
        <f>'7-11л. МЕНЮ '!I350</f>
        <v>Пром.пр.</v>
      </c>
      <c r="C360" s="262" t="str">
        <f>'7-11л. МЕНЮ '!B350</f>
        <v>Хлеб пшеничный</v>
      </c>
      <c r="D360" s="324">
        <f>'7-11л. МЕНЮ '!C350</f>
        <v>40</v>
      </c>
      <c r="E360" s="302">
        <f>'7-11л. МЕНЮ '!D350</f>
        <v>2.1040000000000001</v>
      </c>
      <c r="F360" s="482">
        <f>'7-11л. МЕНЮ '!E350</f>
        <v>0.28000000000000003</v>
      </c>
      <c r="G360" s="482">
        <f>'7-11л. МЕНЮ '!F350</f>
        <v>16.32</v>
      </c>
      <c r="H360" s="824">
        <f>'7-11л. МЕНЮ '!G350</f>
        <v>76.215999999999994</v>
      </c>
      <c r="I360" s="2087">
        <v>0</v>
      </c>
      <c r="J360" s="899">
        <v>1.43E-2</v>
      </c>
      <c r="K360" s="2087">
        <v>0</v>
      </c>
      <c r="L360" s="1439">
        <v>0</v>
      </c>
      <c r="M360" s="2087">
        <v>62.863999999999997</v>
      </c>
      <c r="N360" s="2087">
        <v>51.6</v>
      </c>
      <c r="O360" s="2087">
        <v>16.399999999999999</v>
      </c>
      <c r="P360" s="2117">
        <v>0.04</v>
      </c>
      <c r="Q360" s="647">
        <f>'7-11л. МЕНЮ '!H350</f>
        <v>12</v>
      </c>
      <c r="S360" s="11"/>
      <c r="T360" s="848"/>
      <c r="U360" s="5"/>
      <c r="V360" s="5"/>
      <c r="W360" s="5"/>
      <c r="X360" s="5"/>
      <c r="Y360" s="5"/>
      <c r="Z360" s="5"/>
      <c r="AA360" s="5"/>
      <c r="AB360" s="5"/>
      <c r="AC360" s="5"/>
      <c r="AD360" s="305"/>
      <c r="AE360" s="305"/>
      <c r="AF360" s="2633"/>
      <c r="AG360" s="2633"/>
      <c r="AH360" s="70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  <c r="AV360" s="141"/>
      <c r="AW360" s="141"/>
      <c r="AX360" s="141"/>
      <c r="AY360" s="141"/>
      <c r="AZ360" s="141"/>
      <c r="BA360" s="141"/>
      <c r="BB360" s="141"/>
      <c r="BC360" s="141"/>
      <c r="BD360" s="141"/>
      <c r="BE360" s="141"/>
      <c r="BF360" s="141"/>
      <c r="BG360" s="141"/>
    </row>
    <row r="361" spans="2:59" ht="12" customHeight="1" thickBot="1">
      <c r="B361" s="2715" t="str">
        <f>'7-11л. МЕНЮ '!I351</f>
        <v>Пром.пр.</v>
      </c>
      <c r="C361" s="1307" t="str">
        <f>'7-11л. МЕНЮ '!B351</f>
        <v>Хлеб ржаной</v>
      </c>
      <c r="D361" s="577">
        <f>'7-11л. МЕНЮ '!C351</f>
        <v>30</v>
      </c>
      <c r="E361" s="489">
        <f>'7-11л. МЕНЮ '!D351</f>
        <v>1.6950000000000001</v>
      </c>
      <c r="F361" s="491">
        <f>'7-11л. МЕНЮ '!E351</f>
        <v>0.36</v>
      </c>
      <c r="G361" s="491">
        <f>'7-11л. МЕНЮ '!F351</f>
        <v>12.56</v>
      </c>
      <c r="H361" s="823">
        <f>'7-11л. МЕНЮ '!G351</f>
        <v>60.26</v>
      </c>
      <c r="I361" s="482">
        <v>0</v>
      </c>
      <c r="J361" s="482">
        <v>0.06</v>
      </c>
      <c r="K361" s="482">
        <v>0</v>
      </c>
      <c r="L361" s="830">
        <v>0</v>
      </c>
      <c r="M361" s="326">
        <v>24.9</v>
      </c>
      <c r="N361" s="326">
        <v>37.905000000000001</v>
      </c>
      <c r="O361" s="482">
        <v>13.26</v>
      </c>
      <c r="P361" s="1580">
        <v>0.03</v>
      </c>
      <c r="Q361" s="647">
        <f>'7-11л. МЕНЮ '!H351</f>
        <v>13</v>
      </c>
      <c r="S361" s="2503"/>
      <c r="T361" s="2634"/>
      <c r="U361" s="811"/>
      <c r="V361" s="2549"/>
      <c r="W361" s="2550"/>
      <c r="X361" s="2550"/>
      <c r="Y361" s="2846"/>
      <c r="Z361" s="2549"/>
      <c r="AA361" s="2550"/>
      <c r="AB361" s="2550"/>
      <c r="AC361" s="2551"/>
      <c r="AD361" s="851"/>
      <c r="AE361" s="851"/>
      <c r="AF361" s="851"/>
      <c r="AG361" s="851"/>
      <c r="AH361" s="70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  <c r="AV361" s="141"/>
      <c r="AW361" s="141"/>
      <c r="AX361" s="141"/>
      <c r="AY361" s="141"/>
      <c r="AZ361" s="141"/>
      <c r="BA361" s="141"/>
      <c r="BB361" s="141"/>
      <c r="BC361" s="141"/>
      <c r="BD361" s="141"/>
      <c r="BE361" s="141"/>
      <c r="BF361" s="141"/>
      <c r="BG361" s="141"/>
    </row>
    <row r="362" spans="2:59">
      <c r="B362" s="654" t="s">
        <v>249</v>
      </c>
      <c r="C362" s="1469"/>
      <c r="D362" s="2712">
        <f>'7-11л. МЕНЮ '!C352</f>
        <v>800</v>
      </c>
      <c r="E362" s="2403">
        <f>'7-11л. МЕНЮ '!D352</f>
        <v>23.389600000000002</v>
      </c>
      <c r="F362" s="2404">
        <f>'7-11л. МЕНЮ '!E352</f>
        <v>34.843800000000002</v>
      </c>
      <c r="G362" s="2404">
        <f>'7-11л. МЕНЮ '!F352</f>
        <v>104.41419999999999</v>
      </c>
      <c r="H362" s="2670">
        <f>'7-11л. МЕНЮ '!G352</f>
        <v>822.68400000000008</v>
      </c>
      <c r="I362" s="1441">
        <f t="shared" ref="I362:P362" si="97">SUM(I355:I361)</f>
        <v>12.287800000000001</v>
      </c>
      <c r="J362" s="1441">
        <f t="shared" si="97"/>
        <v>0.59279999999999999</v>
      </c>
      <c r="K362" s="1441">
        <f t="shared" si="97"/>
        <v>0.54400000000000004</v>
      </c>
      <c r="L362" s="1441">
        <f t="shared" si="97"/>
        <v>212.166</v>
      </c>
      <c r="M362" s="1441">
        <f t="shared" si="97"/>
        <v>214.81400000000002</v>
      </c>
      <c r="N362" s="1441">
        <f t="shared" si="97"/>
        <v>347.85599999999999</v>
      </c>
      <c r="O362" s="1441">
        <f t="shared" si="97"/>
        <v>69.378</v>
      </c>
      <c r="P362" s="1524">
        <f t="shared" si="97"/>
        <v>4.085</v>
      </c>
      <c r="Q362" s="1574"/>
      <c r="S362" s="11"/>
      <c r="T362" s="805"/>
      <c r="U362" s="1058"/>
      <c r="V362" s="2552"/>
      <c r="W362" s="2552"/>
      <c r="X362" s="2552"/>
      <c r="Y362" s="2552"/>
      <c r="Z362" s="2552"/>
      <c r="AA362" s="2552"/>
      <c r="AB362" s="2552"/>
      <c r="AC362" s="2552"/>
      <c r="AD362" s="2552"/>
      <c r="AE362" s="2552"/>
      <c r="AF362" s="2552"/>
      <c r="AG362" s="2552"/>
      <c r="AH362" s="70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  <c r="AV362" s="141"/>
      <c r="AW362" s="141"/>
      <c r="AX362" s="141"/>
      <c r="AY362" s="141"/>
      <c r="AZ362" s="141"/>
      <c r="BA362" s="141"/>
      <c r="BB362" s="141"/>
      <c r="BC362" s="141"/>
      <c r="BD362" s="141"/>
      <c r="BE362" s="141"/>
      <c r="BF362" s="141"/>
      <c r="BG362" s="141"/>
    </row>
    <row r="363" spans="2:59" ht="14.25" customHeight="1">
      <c r="B363" s="1504"/>
      <c r="C363" s="1505" t="s">
        <v>11</v>
      </c>
      <c r="D363" s="1745">
        <v>0.35</v>
      </c>
      <c r="E363" s="2399">
        <f>'7-11л. МЕНЮ '!D353</f>
        <v>26.95</v>
      </c>
      <c r="F363" s="2400">
        <f>'7-11л. МЕНЮ '!E353</f>
        <v>27.65</v>
      </c>
      <c r="G363" s="2400">
        <f>'7-11л. МЕНЮ '!F353</f>
        <v>117.25</v>
      </c>
      <c r="H363" s="2671">
        <f>'7-11л. МЕНЮ '!G353</f>
        <v>822.5</v>
      </c>
      <c r="I363" s="1060">
        <v>21</v>
      </c>
      <c r="J363" s="1060">
        <v>0.42</v>
      </c>
      <c r="K363" s="1061">
        <v>0.49</v>
      </c>
      <c r="L363" s="1461">
        <v>245</v>
      </c>
      <c r="M363" s="1460">
        <v>385</v>
      </c>
      <c r="N363" s="1461">
        <v>385</v>
      </c>
      <c r="O363" s="1461">
        <v>87.5</v>
      </c>
      <c r="P363" s="2390">
        <v>4.2</v>
      </c>
      <c r="Q363" s="1574"/>
      <c r="S363" s="11"/>
      <c r="T363" s="11"/>
      <c r="U363" s="11"/>
      <c r="V363" s="11"/>
      <c r="W363" s="2847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70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  <c r="AV363" s="141"/>
      <c r="AW363" s="141"/>
      <c r="AX363" s="141"/>
      <c r="AY363" s="141"/>
      <c r="AZ363" s="141"/>
      <c r="BA363" s="141"/>
      <c r="BB363" s="141"/>
      <c r="BC363" s="141"/>
      <c r="BD363" s="141"/>
      <c r="BE363" s="141"/>
      <c r="BF363" s="141"/>
      <c r="BG363" s="141"/>
    </row>
    <row r="364" spans="2:59" ht="15" thickBot="1">
      <c r="B364" s="322"/>
      <c r="C364" s="1502" t="s">
        <v>598</v>
      </c>
      <c r="D364" s="1540" t="s">
        <v>259</v>
      </c>
      <c r="E364" s="674">
        <f>'7-11л. МЕНЮ '!D354</f>
        <v>-4.6238961038961044</v>
      </c>
      <c r="F364" s="676">
        <f>'7-11л. МЕНЮ '!E354</f>
        <v>9.1060759493670886</v>
      </c>
      <c r="G364" s="676">
        <f>'7-11л. МЕНЮ '!F354</f>
        <v>-3.8315820895522386</v>
      </c>
      <c r="H364" s="863">
        <f>'7-11л. МЕНЮ '!G354</f>
        <v>7.8297872340442609E-3</v>
      </c>
      <c r="I364" s="1526">
        <f t="shared" ref="I364:P364" si="98">(I362*100/I620)-35</f>
        <v>-14.520333333333333</v>
      </c>
      <c r="J364" s="1526">
        <f t="shared" si="98"/>
        <v>14.400000000000006</v>
      </c>
      <c r="K364" s="1526">
        <f t="shared" si="98"/>
        <v>3.8571428571428612</v>
      </c>
      <c r="L364" s="1526">
        <f t="shared" si="98"/>
        <v>-4.6905714285714311</v>
      </c>
      <c r="M364" s="1526">
        <f t="shared" si="98"/>
        <v>-15.471454545454545</v>
      </c>
      <c r="N364" s="1526">
        <f t="shared" si="98"/>
        <v>-3.3767272727272726</v>
      </c>
      <c r="O364" s="1526">
        <f t="shared" si="98"/>
        <v>-7.2487999999999992</v>
      </c>
      <c r="P364" s="1533">
        <f t="shared" si="98"/>
        <v>-0.9583333333333357</v>
      </c>
      <c r="Q364" s="1574"/>
      <c r="S364" s="11"/>
      <c r="T364" s="11"/>
      <c r="U364" s="11"/>
      <c r="V364" s="11"/>
      <c r="W364" s="1539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70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  <c r="AV364" s="141"/>
      <c r="AW364" s="141"/>
      <c r="AX364" s="141"/>
      <c r="AY364" s="141"/>
      <c r="AZ364" s="141"/>
      <c r="BA364" s="141"/>
      <c r="BB364" s="141"/>
      <c r="BC364" s="141"/>
      <c r="BD364" s="141"/>
      <c r="BE364" s="141"/>
      <c r="BF364" s="141"/>
      <c r="BG364" s="141"/>
    </row>
    <row r="365" spans="2:59">
      <c r="B365" s="102"/>
      <c r="C365" s="2406" t="s">
        <v>304</v>
      </c>
      <c r="D365" s="63"/>
      <c r="E365" s="65"/>
      <c r="F365" s="659"/>
      <c r="G365" s="659"/>
      <c r="H365" s="2553"/>
      <c r="I365" s="659"/>
      <c r="J365" s="659"/>
      <c r="K365" s="659"/>
      <c r="L365" s="1459"/>
      <c r="M365" s="1459"/>
      <c r="N365" s="1459"/>
      <c r="O365" s="1744"/>
      <c r="P365" s="1459"/>
      <c r="Q365" s="1574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70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  <c r="AV365" s="141"/>
      <c r="AW365" s="141"/>
      <c r="AX365" s="141"/>
      <c r="AY365" s="141"/>
      <c r="AZ365" s="141"/>
      <c r="BA365" s="141"/>
      <c r="BB365" s="141"/>
      <c r="BC365" s="141"/>
      <c r="BD365" s="141"/>
      <c r="BE365" s="141"/>
      <c r="BF365" s="141"/>
      <c r="BG365" s="141"/>
    </row>
    <row r="366" spans="2:59" ht="18.75" customHeight="1">
      <c r="B366" s="2408" t="str">
        <f>'7-11л. МЕНЮ '!I356</f>
        <v>ТТК /379/17</v>
      </c>
      <c r="C366" s="325" t="str">
        <f>'7-11л. МЕНЮ '!B356</f>
        <v>Кофейный напиток с молоком</v>
      </c>
      <c r="D366" s="374">
        <f>'7-11л. МЕНЮ '!C356</f>
        <v>200</v>
      </c>
      <c r="E366" s="2080">
        <f>'7-11л. МЕНЮ '!D356</f>
        <v>5.3150000000000004</v>
      </c>
      <c r="F366" s="488">
        <f>'7-11л. МЕНЮ '!E356</f>
        <v>4.8179999999999996</v>
      </c>
      <c r="G366" s="488">
        <f>'7-11л. МЕНЮ '!F356</f>
        <v>15.183999999999999</v>
      </c>
      <c r="H366" s="1454">
        <f>'7-11л. МЕНЮ '!G356</f>
        <v>125.604</v>
      </c>
      <c r="I366" s="488">
        <v>1.04</v>
      </c>
      <c r="J366" s="488">
        <v>6.3E-2</v>
      </c>
      <c r="K366" s="488">
        <v>0.247</v>
      </c>
      <c r="L366" s="1454">
        <v>26.463000000000001</v>
      </c>
      <c r="M366" s="2087">
        <v>216.02</v>
      </c>
      <c r="N366" s="2087">
        <v>114.97</v>
      </c>
      <c r="O366" s="2087">
        <v>3.66</v>
      </c>
      <c r="P366" s="2086">
        <v>0.09</v>
      </c>
      <c r="Q366" s="662">
        <f>'7-11л. МЕНЮ '!H356</f>
        <v>66</v>
      </c>
      <c r="S366" s="11"/>
      <c r="T366" s="11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70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  <c r="AV366" s="141"/>
      <c r="AW366" s="141"/>
      <c r="AX366" s="141"/>
      <c r="AY366" s="141"/>
      <c r="AZ366" s="141"/>
      <c r="BA366" s="141"/>
      <c r="BB366" s="141"/>
      <c r="BC366" s="141"/>
      <c r="BD366" s="141"/>
      <c r="BE366" s="141"/>
      <c r="BF366" s="141"/>
      <c r="BG366" s="141"/>
    </row>
    <row r="367" spans="2:59" ht="12.75" customHeight="1" thickBot="1">
      <c r="B367" s="2409" t="str">
        <f>'7-11л. МЕНЮ '!I357</f>
        <v>206/17</v>
      </c>
      <c r="C367" s="259" t="str">
        <f>'7-11л. МЕНЮ '!B357</f>
        <v>Макароны запечённые с яйцом</v>
      </c>
      <c r="D367" s="529" t="str">
        <f>'7-11л. МЕНЮ '!C357</f>
        <v>135 / 15</v>
      </c>
      <c r="E367" s="2088">
        <f>'7-11л. МЕНЮ '!D357</f>
        <v>3.4792000000000001</v>
      </c>
      <c r="F367" s="490">
        <f>'7-11л. МЕНЮ '!E357</f>
        <v>5.0590000000000002</v>
      </c>
      <c r="G367" s="490">
        <f>'7-11л. МЕНЮ '!F357</f>
        <v>22.327999999999999</v>
      </c>
      <c r="H367" s="1456">
        <f>'7-11л. МЕНЮ '!G357</f>
        <v>108.7598</v>
      </c>
      <c r="I367" s="2554">
        <v>1.31</v>
      </c>
      <c r="J367" s="490">
        <v>7.0000000000000007E-2</v>
      </c>
      <c r="K367" s="2094">
        <v>1.6E-2</v>
      </c>
      <c r="L367" s="1512">
        <v>55.05</v>
      </c>
      <c r="M367" s="1534">
        <v>82.29</v>
      </c>
      <c r="N367" s="1534">
        <v>11.01</v>
      </c>
      <c r="O367" s="490">
        <v>2.57</v>
      </c>
      <c r="P367" s="1534">
        <v>8.5000000000000006E-2</v>
      </c>
      <c r="Q367" s="662">
        <f>'7-11л. МЕНЮ '!H357</f>
        <v>32</v>
      </c>
      <c r="S367" s="7"/>
      <c r="T367" s="2547"/>
      <c r="U367" s="1058"/>
      <c r="V367" s="27"/>
      <c r="W367" s="27"/>
      <c r="X367" s="27"/>
      <c r="Y367" s="840"/>
      <c r="Z367" s="27"/>
      <c r="AA367" s="27"/>
      <c r="AB367" s="27"/>
      <c r="AC367" s="840"/>
      <c r="AD367" s="926"/>
      <c r="AE367" s="5"/>
      <c r="AF367" s="41"/>
      <c r="AG367" s="5"/>
      <c r="AH367" s="70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  <c r="AV367" s="141"/>
      <c r="AW367" s="141"/>
      <c r="AX367" s="141"/>
      <c r="AY367" s="141"/>
      <c r="AZ367" s="141"/>
      <c r="BA367" s="141"/>
      <c r="BB367" s="141"/>
      <c r="BC367" s="141"/>
      <c r="BD367" s="141"/>
      <c r="BE367" s="141"/>
      <c r="BF367" s="141"/>
      <c r="BG367" s="141"/>
    </row>
    <row r="368" spans="2:59" ht="12" customHeight="1">
      <c r="B368" s="654" t="s">
        <v>332</v>
      </c>
      <c r="C368" s="1462"/>
      <c r="D368" s="2681">
        <f>'7-11л. МЕНЮ '!C358</f>
        <v>350</v>
      </c>
      <c r="E368" s="1472">
        <f>'7-11л. МЕНЮ '!D358</f>
        <v>8.7942</v>
      </c>
      <c r="F368" s="1473">
        <f>'7-11л. МЕНЮ '!E358</f>
        <v>9.8769999999999989</v>
      </c>
      <c r="G368" s="1473">
        <f>'7-11л. МЕНЮ '!F358</f>
        <v>37.512</v>
      </c>
      <c r="H368" s="2392">
        <f>'7-11л. МЕНЮ '!G358</f>
        <v>234.3638</v>
      </c>
      <c r="I368" s="1441">
        <f t="shared" ref="I368:P368" si="99">SUM(I366:I367)</f>
        <v>2.35</v>
      </c>
      <c r="J368" s="1441">
        <f t="shared" si="99"/>
        <v>0.13300000000000001</v>
      </c>
      <c r="K368" s="1441">
        <f t="shared" si="99"/>
        <v>0.26300000000000001</v>
      </c>
      <c r="L368" s="1441">
        <f t="shared" si="99"/>
        <v>81.513000000000005</v>
      </c>
      <c r="M368" s="1441">
        <f t="shared" si="99"/>
        <v>298.31</v>
      </c>
      <c r="N368" s="1441">
        <f t="shared" si="99"/>
        <v>125.98</v>
      </c>
      <c r="O368" s="1441">
        <f t="shared" si="99"/>
        <v>6.23</v>
      </c>
      <c r="P368" s="1524">
        <f t="shared" si="99"/>
        <v>0.17499999999999999</v>
      </c>
      <c r="Q368" s="448"/>
      <c r="S368" s="11"/>
      <c r="T368" s="2635"/>
      <c r="U368" s="1058"/>
      <c r="V368" s="842"/>
      <c r="W368" s="842"/>
      <c r="X368" s="842"/>
      <c r="Y368" s="2058"/>
      <c r="Z368" s="842"/>
      <c r="AA368" s="842"/>
      <c r="AB368" s="842"/>
      <c r="AC368" s="2058"/>
      <c r="AD368" s="2058"/>
      <c r="AE368" s="2058"/>
      <c r="AF368" s="2058"/>
      <c r="AG368" s="2058"/>
      <c r="AH368" s="70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  <c r="AV368" s="141"/>
      <c r="AW368" s="141"/>
      <c r="AX368" s="141"/>
      <c r="AY368" s="141"/>
      <c r="AZ368" s="141"/>
      <c r="BA368" s="141"/>
      <c r="BB368" s="141"/>
      <c r="BC368" s="141"/>
      <c r="BD368" s="141"/>
      <c r="BE368" s="141"/>
      <c r="BF368" s="141"/>
      <c r="BG368" s="141"/>
    </row>
    <row r="369" spans="2:59" ht="12.75" customHeight="1">
      <c r="B369" s="1504"/>
      <c r="C369" s="1505" t="s">
        <v>11</v>
      </c>
      <c r="D369" s="1745">
        <v>0.1</v>
      </c>
      <c r="E369" s="2393">
        <f>'7-11л. МЕНЮ '!D359</f>
        <v>7.7</v>
      </c>
      <c r="F369" s="2394">
        <f>'7-11л. МЕНЮ '!E359</f>
        <v>7.9</v>
      </c>
      <c r="G369" s="2394">
        <f>'7-11л. МЕНЮ '!F359</f>
        <v>33.5</v>
      </c>
      <c r="H369" s="2395">
        <f>'7-11л. МЕНЮ '!G359</f>
        <v>235</v>
      </c>
      <c r="I369" s="1060">
        <v>6</v>
      </c>
      <c r="J369" s="1060">
        <v>0.12</v>
      </c>
      <c r="K369" s="1061">
        <v>0.14000000000000001</v>
      </c>
      <c r="L369" s="1461">
        <v>70</v>
      </c>
      <c r="M369" s="1460">
        <v>110</v>
      </c>
      <c r="N369" s="1461">
        <v>110</v>
      </c>
      <c r="O369" s="1461">
        <v>25</v>
      </c>
      <c r="P369" s="2390">
        <v>1.2</v>
      </c>
      <c r="Q369" s="448"/>
      <c r="S369" s="11"/>
      <c r="T369" s="848"/>
      <c r="U369" s="5"/>
      <c r="V369" s="5"/>
      <c r="W369" s="5"/>
      <c r="X369" s="5"/>
      <c r="Y369" s="5"/>
      <c r="Z369" s="5"/>
      <c r="AA369" s="5"/>
      <c r="AB369" s="5"/>
      <c r="AC369" s="5"/>
      <c r="AD369" s="305"/>
      <c r="AE369" s="305"/>
      <c r="AF369" s="2633"/>
      <c r="AG369" s="2633"/>
      <c r="AH369" s="70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  <c r="AU369" s="141"/>
      <c r="AV369" s="141"/>
      <c r="AW369" s="141"/>
      <c r="AX369" s="141"/>
      <c r="AY369" s="141"/>
      <c r="AZ369" s="141"/>
      <c r="BA369" s="141"/>
      <c r="BB369" s="141"/>
      <c r="BC369" s="141"/>
      <c r="BD369" s="141"/>
      <c r="BE369" s="141"/>
      <c r="BF369" s="141"/>
      <c r="BG369" s="141"/>
    </row>
    <row r="370" spans="2:59" ht="12.75" customHeight="1" thickBot="1">
      <c r="B370" s="322"/>
      <c r="C370" s="1502" t="s">
        <v>598</v>
      </c>
      <c r="D370" s="1540" t="s">
        <v>259</v>
      </c>
      <c r="E370" s="2391">
        <f>'7-11л. МЕНЮ '!D360</f>
        <v>1.4210389610389598</v>
      </c>
      <c r="F370" s="675">
        <f>'7-11л. МЕНЮ '!E360</f>
        <v>2.5025316455696203</v>
      </c>
      <c r="G370" s="675">
        <f>'7-11л. МЕНЮ '!F360</f>
        <v>1.1976119402985077</v>
      </c>
      <c r="H370" s="2125">
        <f>'7-11л. МЕНЮ '!G360</f>
        <v>-2.7072340425531749E-2</v>
      </c>
      <c r="I370" s="1526">
        <f t="shared" ref="I370:P370" si="100">(I368*100/I620)-10</f>
        <v>-6.0833333333333339</v>
      </c>
      <c r="J370" s="1526">
        <f t="shared" si="100"/>
        <v>1.0833333333333339</v>
      </c>
      <c r="K370" s="1526">
        <f t="shared" si="100"/>
        <v>8.7857142857142883</v>
      </c>
      <c r="L370" s="1526">
        <f t="shared" si="100"/>
        <v>1.6447142857142865</v>
      </c>
      <c r="M370" s="1526">
        <f t="shared" si="100"/>
        <v>17.119090909090907</v>
      </c>
      <c r="N370" s="1526">
        <f t="shared" si="100"/>
        <v>1.4527272727272731</v>
      </c>
      <c r="O370" s="1526">
        <f t="shared" si="100"/>
        <v>-7.508</v>
      </c>
      <c r="P370" s="1533">
        <f t="shared" si="100"/>
        <v>-8.5416666666666661</v>
      </c>
      <c r="Q370" s="448"/>
      <c r="S370" s="2503"/>
      <c r="T370" s="2634"/>
      <c r="U370" s="811"/>
      <c r="V370" s="2549"/>
      <c r="W370" s="2550"/>
      <c r="X370" s="2550"/>
      <c r="Y370" s="2551"/>
      <c r="Z370" s="2549"/>
      <c r="AA370" s="2550"/>
      <c r="AB370" s="2550"/>
      <c r="AC370" s="2551"/>
      <c r="AD370" s="851"/>
      <c r="AE370" s="851"/>
      <c r="AF370" s="851"/>
      <c r="AG370" s="851"/>
      <c r="AH370" s="70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  <c r="AV370" s="141"/>
      <c r="AW370" s="141"/>
      <c r="AX370" s="141"/>
      <c r="AY370" s="141"/>
      <c r="AZ370" s="141"/>
      <c r="BA370" s="141"/>
      <c r="BB370" s="141"/>
      <c r="BC370" s="141"/>
      <c r="BD370" s="141"/>
      <c r="BE370" s="141"/>
      <c r="BF370" s="141"/>
      <c r="BG370" s="141"/>
    </row>
    <row r="371" spans="2:59" ht="15" customHeight="1" thickBot="1">
      <c r="I371" s="5"/>
      <c r="J371" s="5"/>
      <c r="K371" s="5"/>
      <c r="L371" s="5"/>
      <c r="M371" s="5"/>
      <c r="N371" s="5"/>
      <c r="O371" s="5"/>
      <c r="P371" s="5"/>
      <c r="Q371" s="448"/>
      <c r="S371" s="11"/>
      <c r="T371" s="805"/>
      <c r="U371" s="1058"/>
      <c r="V371" s="2552"/>
      <c r="W371" s="2552"/>
      <c r="X371" s="2552"/>
      <c r="Y371" s="2552"/>
      <c r="Z371" s="2552"/>
      <c r="AA371" s="2552"/>
      <c r="AB371" s="2552"/>
      <c r="AC371" s="2552"/>
      <c r="AD371" s="2552"/>
      <c r="AE371" s="2552"/>
      <c r="AF371" s="2552"/>
      <c r="AG371" s="2552"/>
      <c r="AH371" s="12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  <c r="AV371" s="141"/>
      <c r="AW371" s="141"/>
      <c r="AX371" s="141"/>
      <c r="AY371" s="141"/>
      <c r="AZ371" s="141"/>
      <c r="BA371" s="141"/>
      <c r="BB371" s="141"/>
      <c r="BC371" s="141"/>
      <c r="BD371" s="141"/>
      <c r="BE371" s="141"/>
      <c r="BF371" s="141"/>
      <c r="BG371" s="141"/>
    </row>
    <row r="372" spans="2:59" ht="14.25" customHeight="1">
      <c r="B372" s="1063"/>
      <c r="C372" s="43" t="s">
        <v>451</v>
      </c>
      <c r="D372" s="44"/>
      <c r="E372" s="200">
        <f>'7-11л. МЕНЮ '!D363</f>
        <v>44.319850000000002</v>
      </c>
      <c r="F372" s="328">
        <f>'7-11л. МЕНЮ '!E363</f>
        <v>61.848800000000004</v>
      </c>
      <c r="G372" s="328">
        <f>'7-11л. МЕНЮ '!F363</f>
        <v>169.38619999999997</v>
      </c>
      <c r="H372" s="328">
        <f>'7-11л. МЕНЮ '!G363</f>
        <v>1409.9070000000002</v>
      </c>
      <c r="I372" s="328">
        <f t="shared" ref="I372:P372" si="101">I351+I362</f>
        <v>38.327799999999996</v>
      </c>
      <c r="J372" s="328">
        <f t="shared" si="101"/>
        <v>0.94209999999999994</v>
      </c>
      <c r="K372" s="328">
        <f t="shared" si="101"/>
        <v>0.871</v>
      </c>
      <c r="L372" s="328">
        <f t="shared" si="101"/>
        <v>465.93899999999996</v>
      </c>
      <c r="M372" s="328">
        <f t="shared" si="101"/>
        <v>722.37000000000012</v>
      </c>
      <c r="N372" s="328">
        <f t="shared" si="101"/>
        <v>602.05999999999995</v>
      </c>
      <c r="O372" s="328">
        <f t="shared" si="101"/>
        <v>128.64400000000001</v>
      </c>
      <c r="P372" s="1064">
        <f t="shared" si="101"/>
        <v>6.3170000000000002</v>
      </c>
      <c r="Q372" s="795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2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  <c r="AV372" s="141"/>
      <c r="AW372" s="141"/>
      <c r="AX372" s="141"/>
      <c r="AY372" s="141"/>
      <c r="AZ372" s="141"/>
      <c r="BA372" s="141"/>
      <c r="BB372" s="141"/>
      <c r="BC372" s="141"/>
      <c r="BD372" s="141"/>
      <c r="BE372" s="141"/>
      <c r="BF372" s="141"/>
      <c r="BG372" s="141"/>
    </row>
    <row r="373" spans="2:59" ht="12.75" customHeight="1">
      <c r="B373" s="605"/>
      <c r="C373" s="1396" t="s">
        <v>11</v>
      </c>
      <c r="D373" s="1739">
        <v>0.6</v>
      </c>
      <c r="E373" s="2421">
        <f>'7-11л. МЕНЮ '!D364</f>
        <v>46.2</v>
      </c>
      <c r="F373" s="2418">
        <f>'7-11л. МЕНЮ '!E364</f>
        <v>47.4</v>
      </c>
      <c r="G373" s="2418">
        <f>'7-11л. МЕНЮ '!F364</f>
        <v>201</v>
      </c>
      <c r="H373" s="2418">
        <f>'7-11л. МЕНЮ '!G364</f>
        <v>1410</v>
      </c>
      <c r="I373" s="1060">
        <v>36</v>
      </c>
      <c r="J373" s="1060">
        <v>0.72</v>
      </c>
      <c r="K373" s="1061">
        <v>0.84</v>
      </c>
      <c r="L373" s="1461">
        <v>420</v>
      </c>
      <c r="M373" s="1460">
        <v>660</v>
      </c>
      <c r="N373" s="1461">
        <v>660</v>
      </c>
      <c r="O373" s="1461">
        <v>150</v>
      </c>
      <c r="P373" s="2390">
        <v>7.2</v>
      </c>
      <c r="Q373" s="448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2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  <c r="AV373" s="141"/>
      <c r="AW373" s="141"/>
      <c r="AX373" s="141"/>
      <c r="AY373" s="141"/>
      <c r="AZ373" s="141"/>
      <c r="BA373" s="141"/>
      <c r="BB373" s="141"/>
      <c r="BC373" s="141"/>
      <c r="BD373" s="141"/>
      <c r="BE373" s="141"/>
      <c r="BF373" s="141"/>
      <c r="BG373" s="141"/>
    </row>
    <row r="374" spans="2:59" ht="15" thickBot="1">
      <c r="B374" s="322"/>
      <c r="C374" s="1502" t="s">
        <v>598</v>
      </c>
      <c r="D374" s="1540" t="s">
        <v>259</v>
      </c>
      <c r="E374" s="2466">
        <f>'7-11л. МЕНЮ '!D365</f>
        <v>-2.4417532467532368</v>
      </c>
      <c r="F374" s="2467">
        <f>'7-11л. МЕНЮ '!E365</f>
        <v>18.289620253164557</v>
      </c>
      <c r="G374" s="2467">
        <f>'7-11л. МЕНЮ '!F365</f>
        <v>-9.4369552238806023</v>
      </c>
      <c r="H374" s="2467">
        <f>'7-11л. МЕНЮ '!G365</f>
        <v>-3.9574468085064041E-3</v>
      </c>
      <c r="I374" s="1526">
        <f t="shared" ref="I374:P374" si="102">(I372*100/I620)-60</f>
        <v>3.8796666666666653</v>
      </c>
      <c r="J374" s="1526">
        <f t="shared" si="102"/>
        <v>18.508333333333326</v>
      </c>
      <c r="K374" s="1526">
        <f t="shared" si="102"/>
        <v>2.2142857142857153</v>
      </c>
      <c r="L374" s="1526">
        <f t="shared" si="102"/>
        <v>6.5627142857142786</v>
      </c>
      <c r="M374" s="1526">
        <f t="shared" si="102"/>
        <v>5.6700000000000159</v>
      </c>
      <c r="N374" s="1526">
        <f t="shared" si="102"/>
        <v>-5.2672727272727329</v>
      </c>
      <c r="O374" s="1526">
        <f t="shared" si="102"/>
        <v>-8.5423999999999936</v>
      </c>
      <c r="P374" s="1533">
        <f t="shared" si="102"/>
        <v>-7.3583333333333272</v>
      </c>
      <c r="Q374" s="448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2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  <c r="AV374" s="141"/>
      <c r="AW374" s="141"/>
      <c r="AX374" s="141"/>
      <c r="AY374" s="141"/>
      <c r="AZ374" s="141"/>
      <c r="BA374" s="141"/>
      <c r="BB374" s="141"/>
      <c r="BC374" s="141"/>
      <c r="BD374" s="141"/>
      <c r="BE374" s="141"/>
      <c r="BF374" s="141"/>
      <c r="BG374" s="141"/>
    </row>
    <row r="375" spans="2:59" ht="13.5" customHeight="1" thickBot="1">
      <c r="E375" s="847"/>
      <c r="F375" s="847"/>
      <c r="G375" s="847"/>
      <c r="H375" s="847"/>
      <c r="I375" s="5"/>
      <c r="J375" s="5"/>
      <c r="K375" s="5"/>
      <c r="L375" s="5"/>
      <c r="M375" s="5"/>
      <c r="N375" s="5"/>
      <c r="O375" s="5"/>
      <c r="P375" s="5"/>
      <c r="Q375" s="448"/>
      <c r="S375" s="11"/>
      <c r="T375" s="11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12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  <c r="AV375" s="141"/>
      <c r="AW375" s="141"/>
      <c r="AX375" s="141"/>
      <c r="AY375" s="141"/>
      <c r="AZ375" s="141"/>
      <c r="BA375" s="141"/>
      <c r="BB375" s="141"/>
      <c r="BC375" s="141"/>
      <c r="BD375" s="141"/>
      <c r="BE375" s="141"/>
      <c r="BF375" s="141"/>
      <c r="BG375" s="141"/>
    </row>
    <row r="376" spans="2:59" ht="12" customHeight="1">
      <c r="B376" s="1063"/>
      <c r="C376" s="43" t="s">
        <v>450</v>
      </c>
      <c r="D376" s="44"/>
      <c r="E376" s="200">
        <f>'7-11л. МЕНЮ '!D367</f>
        <v>32.183800000000005</v>
      </c>
      <c r="F376" s="328">
        <f>'7-11л. МЕНЮ '!E367</f>
        <v>44.720799999999997</v>
      </c>
      <c r="G376" s="328">
        <f>'7-11л. МЕНЮ '!F367</f>
        <v>141.92619999999999</v>
      </c>
      <c r="H376" s="328">
        <f>'7-11л. МЕНЮ '!G367</f>
        <v>1057.0478000000001</v>
      </c>
      <c r="I376" s="328">
        <f t="shared" ref="I376:P376" si="103">I362+I368</f>
        <v>14.6378</v>
      </c>
      <c r="J376" s="328">
        <f t="shared" si="103"/>
        <v>0.7258</v>
      </c>
      <c r="K376" s="328">
        <f t="shared" si="103"/>
        <v>0.80700000000000005</v>
      </c>
      <c r="L376" s="328">
        <f t="shared" si="103"/>
        <v>293.67899999999997</v>
      </c>
      <c r="M376" s="328">
        <f t="shared" si="103"/>
        <v>513.12400000000002</v>
      </c>
      <c r="N376" s="328">
        <f t="shared" si="103"/>
        <v>473.83600000000001</v>
      </c>
      <c r="O376" s="328">
        <f t="shared" si="103"/>
        <v>75.608000000000004</v>
      </c>
      <c r="P376" s="1064">
        <f t="shared" si="103"/>
        <v>4.26</v>
      </c>
      <c r="Q376" s="448"/>
      <c r="S376" s="7"/>
      <c r="T376" s="2547"/>
      <c r="U376" s="1058"/>
      <c r="V376" s="27"/>
      <c r="W376" s="27"/>
      <c r="X376" s="27"/>
      <c r="Y376" s="840"/>
      <c r="Z376" s="27"/>
      <c r="AA376" s="27"/>
      <c r="AB376" s="27"/>
      <c r="AC376" s="840"/>
      <c r="AD376" s="926"/>
      <c r="AE376" s="5"/>
      <c r="AF376" s="41"/>
      <c r="AG376" s="5"/>
      <c r="AH376" s="12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  <c r="AV376" s="141"/>
      <c r="AW376" s="141"/>
      <c r="AX376" s="141"/>
      <c r="AY376" s="141"/>
      <c r="AZ376" s="141"/>
      <c r="BA376" s="141"/>
      <c r="BB376" s="141"/>
      <c r="BC376" s="141"/>
      <c r="BD376" s="141"/>
      <c r="BE376" s="141"/>
      <c r="BF376" s="141"/>
      <c r="BG376" s="141"/>
    </row>
    <row r="377" spans="2:59" ht="13.5" customHeight="1">
      <c r="B377" s="605"/>
      <c r="C377" s="1396" t="s">
        <v>11</v>
      </c>
      <c r="D377" s="1739">
        <v>0.45</v>
      </c>
      <c r="E377" s="2421">
        <f>'7-11л. МЕНЮ '!D368</f>
        <v>34.65</v>
      </c>
      <c r="F377" s="2418">
        <f>'7-11л. МЕНЮ '!E368</f>
        <v>35.549999999999997</v>
      </c>
      <c r="G377" s="2418">
        <f>'7-11л. МЕНЮ '!F368</f>
        <v>150.75</v>
      </c>
      <c r="H377" s="2418">
        <f>'7-11л. МЕНЮ '!G368</f>
        <v>1057.5</v>
      </c>
      <c r="I377" s="1060">
        <v>27</v>
      </c>
      <c r="J377" s="1060">
        <v>0.54</v>
      </c>
      <c r="K377" s="1061">
        <v>0.63</v>
      </c>
      <c r="L377" s="1461">
        <v>315</v>
      </c>
      <c r="M377" s="1460">
        <v>495</v>
      </c>
      <c r="N377" s="1461">
        <v>495</v>
      </c>
      <c r="O377" s="1461">
        <v>112.5</v>
      </c>
      <c r="P377" s="2390">
        <v>5.4</v>
      </c>
      <c r="Q377" s="448"/>
      <c r="S377" s="11"/>
      <c r="T377" s="2636"/>
      <c r="U377" s="1058"/>
      <c r="V377" s="842"/>
      <c r="W377" s="842"/>
      <c r="X377" s="842"/>
      <c r="Y377" s="2058"/>
      <c r="Z377" s="842"/>
      <c r="AA377" s="842"/>
      <c r="AB377" s="842"/>
      <c r="AC377" s="2058"/>
      <c r="AD377" s="2058"/>
      <c r="AE377" s="2058"/>
      <c r="AF377" s="2058"/>
      <c r="AG377" s="2058"/>
      <c r="AH377" s="12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  <c r="AV377" s="141"/>
      <c r="AW377" s="141"/>
      <c r="AX377" s="141"/>
      <c r="AY377" s="141"/>
      <c r="AZ377" s="141"/>
      <c r="BA377" s="141"/>
      <c r="BB377" s="141"/>
      <c r="BC377" s="141"/>
      <c r="BD377" s="141"/>
      <c r="BE377" s="141"/>
      <c r="BF377" s="141"/>
      <c r="BG377" s="141"/>
    </row>
    <row r="378" spans="2:59" ht="12.75" customHeight="1" thickBot="1">
      <c r="B378" s="322"/>
      <c r="C378" s="1502" t="s">
        <v>598</v>
      </c>
      <c r="D378" s="1540" t="s">
        <v>259</v>
      </c>
      <c r="E378" s="2466">
        <f>'7-11л. МЕНЮ '!D369</f>
        <v>-3.202857142857134</v>
      </c>
      <c r="F378" s="2467">
        <f>'7-11л. МЕНЮ '!E369</f>
        <v>11.608607594936707</v>
      </c>
      <c r="G378" s="2467">
        <f>'7-11л. МЕНЮ '!F369</f>
        <v>-2.6339701492537344</v>
      </c>
      <c r="H378" s="2467">
        <f>'7-11л. МЕНЮ '!G369</f>
        <v>-1.9242553191489264E-2</v>
      </c>
      <c r="I378" s="1526">
        <f t="shared" ref="I378:P378" si="104">(I376*100/I620)-45</f>
        <v>-20.603666666666665</v>
      </c>
      <c r="J378" s="1526">
        <f t="shared" si="104"/>
        <v>15.483333333333334</v>
      </c>
      <c r="K378" s="1526">
        <f t="shared" si="104"/>
        <v>12.642857142857146</v>
      </c>
      <c r="L378" s="1526">
        <f t="shared" si="104"/>
        <v>-3.0458571428571446</v>
      </c>
      <c r="M378" s="1526">
        <f t="shared" si="104"/>
        <v>1.6476363636363658</v>
      </c>
      <c r="N378" s="1526">
        <f t="shared" si="104"/>
        <v>-1.9239999999999995</v>
      </c>
      <c r="O378" s="1526">
        <f t="shared" si="104"/>
        <v>-14.756799999999998</v>
      </c>
      <c r="P378" s="1533">
        <f t="shared" si="104"/>
        <v>-9.5</v>
      </c>
      <c r="Q378" s="448"/>
      <c r="S378" s="11"/>
      <c r="T378" s="848"/>
      <c r="U378" s="5"/>
      <c r="V378" s="5"/>
      <c r="W378" s="5"/>
      <c r="X378" s="5"/>
      <c r="Y378" s="5"/>
      <c r="Z378" s="5"/>
      <c r="AA378" s="5"/>
      <c r="AB378" s="5"/>
      <c r="AC378" s="5"/>
      <c r="AD378" s="305"/>
      <c r="AE378" s="305"/>
      <c r="AF378" s="2633"/>
      <c r="AG378" s="2633"/>
      <c r="AH378" s="12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  <c r="AV378" s="141"/>
      <c r="AW378" s="141"/>
      <c r="AX378" s="141"/>
      <c r="AY378" s="141"/>
      <c r="AZ378" s="141"/>
      <c r="BA378" s="141"/>
      <c r="BB378" s="141"/>
      <c r="BC378" s="141"/>
      <c r="BD378" s="141"/>
      <c r="BE378" s="141"/>
      <c r="BF378" s="141"/>
      <c r="BG378" s="141"/>
    </row>
    <row r="379" spans="2:59" ht="13.5" customHeight="1" thickBot="1">
      <c r="E379" s="847"/>
      <c r="F379" s="847"/>
      <c r="G379" s="847"/>
      <c r="H379" s="847"/>
      <c r="I379" s="5"/>
      <c r="J379" s="5"/>
      <c r="K379" s="5"/>
      <c r="L379" s="5"/>
      <c r="M379" s="5"/>
      <c r="N379" s="5"/>
      <c r="O379" s="5"/>
      <c r="P379" s="5"/>
      <c r="Q379" s="448"/>
      <c r="S379" s="2503"/>
      <c r="T379" s="2634"/>
      <c r="U379" s="811"/>
      <c r="V379" s="2549"/>
      <c r="W379" s="2550"/>
      <c r="X379" s="2550"/>
      <c r="Y379" s="2551"/>
      <c r="Z379" s="2549"/>
      <c r="AA379" s="2550"/>
      <c r="AB379" s="2550"/>
      <c r="AC379" s="2551"/>
      <c r="AD379" s="851"/>
      <c r="AE379" s="851"/>
      <c r="AF379" s="851"/>
      <c r="AG379" s="851"/>
      <c r="AH379" s="12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  <c r="AV379" s="141"/>
      <c r="AW379" s="141"/>
      <c r="AX379" s="141"/>
      <c r="AY379" s="141"/>
    </row>
    <row r="380" spans="2:59" ht="15" thickBot="1">
      <c r="B380" s="1444" t="s">
        <v>505</v>
      </c>
      <c r="C380" s="43"/>
      <c r="D380" s="44"/>
      <c r="E380" s="200">
        <f>'7-11л. МЕНЮ '!D371</f>
        <v>53.114050000000006</v>
      </c>
      <c r="F380" s="328">
        <f>'7-11л. МЕНЮ '!E371</f>
        <v>71.725800000000007</v>
      </c>
      <c r="G380" s="328">
        <f>'7-11л. МЕНЮ '!F371</f>
        <v>206.89819999999997</v>
      </c>
      <c r="H380" s="328">
        <f>'7-11л. МЕНЮ '!G371</f>
        <v>1644.2708000000002</v>
      </c>
      <c r="I380" s="127">
        <f t="shared" ref="I380:P380" si="105">I351+I362+I368</f>
        <v>40.677799999999998</v>
      </c>
      <c r="J380" s="127">
        <f t="shared" si="105"/>
        <v>1.0750999999999999</v>
      </c>
      <c r="K380" s="1473">
        <f t="shared" si="105"/>
        <v>1.1339999999999999</v>
      </c>
      <c r="L380" s="1473">
        <f t="shared" si="105"/>
        <v>547.452</v>
      </c>
      <c r="M380" s="2851">
        <f t="shared" si="105"/>
        <v>1020.6800000000001</v>
      </c>
      <c r="N380" s="1473">
        <f t="shared" si="105"/>
        <v>728.04</v>
      </c>
      <c r="O380" s="1473">
        <f t="shared" si="105"/>
        <v>134.874</v>
      </c>
      <c r="P380" s="1536">
        <f t="shared" si="105"/>
        <v>6.492</v>
      </c>
      <c r="Q380" s="448"/>
      <c r="S380" s="11"/>
      <c r="T380" s="805"/>
      <c r="U380" s="1058"/>
      <c r="V380" s="2552"/>
      <c r="W380" s="2552"/>
      <c r="X380" s="2552"/>
      <c r="Y380" s="2552"/>
      <c r="Z380" s="2552"/>
      <c r="AA380" s="2552"/>
      <c r="AB380" s="2552"/>
      <c r="AC380" s="2552"/>
      <c r="AD380" s="2552"/>
      <c r="AE380" s="2552"/>
      <c r="AF380" s="2552"/>
      <c r="AG380" s="2552"/>
      <c r="AH380" s="12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  <c r="AU380" s="141"/>
      <c r="AV380" s="141"/>
      <c r="AW380" s="141"/>
      <c r="AX380" s="141"/>
      <c r="AY380" s="141"/>
    </row>
    <row r="381" spans="2:59" ht="13.5" customHeight="1">
      <c r="B381" s="102"/>
      <c r="C381" s="1389" t="s">
        <v>11</v>
      </c>
      <c r="D381" s="1739">
        <v>0.7</v>
      </c>
      <c r="E381" s="2679">
        <f>'7-11л. МЕНЮ '!D372</f>
        <v>53.9</v>
      </c>
      <c r="F381" s="2504">
        <f>'7-11л. МЕНЮ '!E372</f>
        <v>55.3</v>
      </c>
      <c r="G381" s="2504">
        <f>'7-11л. МЕНЮ '!F372</f>
        <v>234.5</v>
      </c>
      <c r="H381" s="2504">
        <f>'7-11л. МЕНЮ '!G372</f>
        <v>1645</v>
      </c>
      <c r="I381" s="1060">
        <v>42</v>
      </c>
      <c r="J381" s="1060">
        <v>0.84</v>
      </c>
      <c r="K381" s="1061">
        <v>0.98</v>
      </c>
      <c r="L381" s="1461">
        <v>490</v>
      </c>
      <c r="M381" s="1460">
        <v>770</v>
      </c>
      <c r="N381" s="1461">
        <v>770</v>
      </c>
      <c r="O381" s="1461">
        <v>175</v>
      </c>
      <c r="P381" s="2390">
        <v>8.4</v>
      </c>
      <c r="Q381" s="448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2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  <c r="AU381" s="141"/>
      <c r="AV381" s="141"/>
      <c r="AW381" s="141"/>
      <c r="AX381" s="141"/>
      <c r="AY381" s="141"/>
    </row>
    <row r="382" spans="2:59" ht="15" thickBot="1">
      <c r="B382" s="322"/>
      <c r="C382" s="1502" t="s">
        <v>598</v>
      </c>
      <c r="D382" s="1540" t="s">
        <v>259</v>
      </c>
      <c r="E382" s="2423">
        <f>'7-11л. МЕНЮ '!D373</f>
        <v>-1.020714285714277</v>
      </c>
      <c r="F382" s="2424">
        <f>'7-11л. МЕНЮ '!E373</f>
        <v>20.79215189873419</v>
      </c>
      <c r="G382" s="2424">
        <f>'7-11л. МЕНЮ '!F373</f>
        <v>-8.2393432835821017</v>
      </c>
      <c r="H382" s="2424">
        <f>'7-11л. МЕНЮ '!G373</f>
        <v>-3.1029787234032824E-2</v>
      </c>
      <c r="I382" s="1526">
        <f t="shared" ref="I382:P382" si="106">(I380*100/I620)-70</f>
        <v>-2.2036666666666775</v>
      </c>
      <c r="J382" s="1526">
        <f t="shared" si="106"/>
        <v>19.591666666666669</v>
      </c>
      <c r="K382" s="1526">
        <f t="shared" si="106"/>
        <v>11</v>
      </c>
      <c r="L382" s="1526">
        <f t="shared" si="106"/>
        <v>8.2074285714285651</v>
      </c>
      <c r="M382" s="1526">
        <f t="shared" si="106"/>
        <v>22.789090909090916</v>
      </c>
      <c r="N382" s="1526">
        <f t="shared" si="106"/>
        <v>-3.8145454545454527</v>
      </c>
      <c r="O382" s="1526">
        <f t="shared" si="106"/>
        <v>-16.050400000000003</v>
      </c>
      <c r="P382" s="1533">
        <f t="shared" si="106"/>
        <v>-15.899999999999999</v>
      </c>
      <c r="Q382" s="448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2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  <c r="AU382" s="141"/>
      <c r="AV382" s="141"/>
      <c r="AW382" s="141"/>
      <c r="AX382" s="141"/>
      <c r="AY382" s="141"/>
    </row>
    <row r="383" spans="2:59">
      <c r="Q383" s="448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2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  <c r="AU383" s="141"/>
      <c r="AV383" s="141"/>
      <c r="AW383" s="141"/>
      <c r="AX383" s="141"/>
      <c r="AY383" s="141"/>
    </row>
    <row r="384" spans="2:59" ht="14.25" customHeight="1">
      <c r="Q384" s="448"/>
      <c r="R384" s="11"/>
      <c r="S384" s="11"/>
      <c r="T384" s="11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121"/>
      <c r="AI384" s="11"/>
      <c r="AJ384" s="11"/>
    </row>
    <row r="385" spans="2:36" ht="14.25" customHeight="1">
      <c r="E385" s="690"/>
      <c r="F385" s="690"/>
      <c r="G385" s="690"/>
      <c r="H385" s="690"/>
      <c r="K385" s="456"/>
      <c r="P385"/>
      <c r="Q385" s="448"/>
      <c r="R385" s="11"/>
      <c r="S385" s="7"/>
      <c r="T385" s="2547"/>
      <c r="U385" s="2637"/>
      <c r="V385" s="27"/>
      <c r="W385" s="27"/>
      <c r="X385" s="27"/>
      <c r="Y385" s="840"/>
      <c r="Z385" s="27"/>
      <c r="AA385" s="27"/>
      <c r="AB385" s="27"/>
      <c r="AC385" s="840"/>
      <c r="AD385" s="926"/>
      <c r="AE385" s="5"/>
      <c r="AF385" s="41"/>
      <c r="AG385" s="5"/>
      <c r="AH385" s="121"/>
      <c r="AI385" s="11"/>
      <c r="AJ385" s="11"/>
    </row>
    <row r="386" spans="2:36" ht="14.25" customHeight="1">
      <c r="E386" s="690"/>
      <c r="F386" s="690"/>
      <c r="G386" s="690"/>
      <c r="K386" s="450"/>
      <c r="P386"/>
      <c r="Q386" s="448"/>
      <c r="R386" s="11"/>
      <c r="S386" s="2636"/>
      <c r="T386" s="57"/>
      <c r="U386" s="1058"/>
      <c r="V386" s="842"/>
      <c r="W386" s="842"/>
      <c r="X386" s="842"/>
      <c r="Y386" s="2058"/>
      <c r="Z386" s="842"/>
      <c r="AA386" s="842"/>
      <c r="AB386" s="842"/>
      <c r="AC386" s="2058"/>
      <c r="AD386" s="2058"/>
      <c r="AE386" s="2058"/>
      <c r="AF386" s="2058"/>
      <c r="AG386" s="2058"/>
      <c r="AH386" s="121"/>
      <c r="AI386" s="11"/>
      <c r="AJ386" s="11"/>
    </row>
    <row r="387" spans="2:36" ht="15" customHeight="1">
      <c r="E387" s="690"/>
      <c r="F387" s="690"/>
      <c r="G387" s="690"/>
      <c r="H387" s="690"/>
      <c r="K387" s="450"/>
      <c r="P387"/>
      <c r="Q387" s="448"/>
      <c r="R387" s="24"/>
      <c r="S387" s="11"/>
      <c r="T387" s="848"/>
      <c r="U387" s="5"/>
      <c r="V387" s="5"/>
      <c r="W387" s="5"/>
      <c r="X387" s="5"/>
      <c r="Y387" s="5"/>
      <c r="Z387" s="5"/>
      <c r="AA387" s="5"/>
      <c r="AB387" s="5"/>
      <c r="AC387" s="5"/>
      <c r="AD387" s="305"/>
      <c r="AE387" s="305"/>
      <c r="AF387" s="2633"/>
      <c r="AG387" s="2633"/>
      <c r="AH387" s="121"/>
      <c r="AI387" s="11"/>
      <c r="AJ387" s="11"/>
    </row>
    <row r="388" spans="2:36">
      <c r="R388" s="112"/>
      <c r="S388" s="2503"/>
      <c r="T388" s="2634"/>
      <c r="U388" s="811"/>
      <c r="V388" s="2549"/>
      <c r="W388" s="2550"/>
      <c r="X388" s="2550"/>
      <c r="Y388" s="2551"/>
      <c r="Z388" s="2549"/>
      <c r="AA388" s="2550"/>
      <c r="AB388" s="2550"/>
      <c r="AC388" s="2551"/>
      <c r="AD388" s="851"/>
      <c r="AE388" s="851"/>
      <c r="AF388" s="851"/>
      <c r="AG388" s="851"/>
      <c r="AH388" s="121"/>
      <c r="AI388" s="11"/>
      <c r="AJ388" s="11"/>
    </row>
    <row r="389" spans="2:36">
      <c r="R389" s="233"/>
      <c r="S389" s="11"/>
      <c r="T389" s="805"/>
      <c r="U389" s="1058"/>
      <c r="V389" s="2552"/>
      <c r="W389" s="2552"/>
      <c r="X389" s="2552"/>
      <c r="Y389" s="2552"/>
      <c r="Z389" s="2552"/>
      <c r="AA389" s="2552"/>
      <c r="AB389" s="2552"/>
      <c r="AC389" s="2552"/>
      <c r="AD389" s="2552"/>
      <c r="AE389" s="2552"/>
      <c r="AF389" s="2552"/>
      <c r="AG389" s="2552"/>
      <c r="AH389" s="121"/>
    </row>
    <row r="390" spans="2:36">
      <c r="R390" s="7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21"/>
    </row>
    <row r="391" spans="2:36">
      <c r="C391" s="1399" t="s">
        <v>483</v>
      </c>
      <c r="D391"/>
      <c r="E391" s="450"/>
      <c r="K391" s="1445"/>
      <c r="P391"/>
      <c r="Q391" s="448"/>
      <c r="R391" s="136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21"/>
    </row>
    <row r="392" spans="2:36">
      <c r="C392" s="13" t="s">
        <v>484</v>
      </c>
      <c r="D392" s="202"/>
      <c r="E392" s="2"/>
      <c r="K392"/>
      <c r="P392"/>
      <c r="Q392" s="448"/>
      <c r="R392" s="7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21"/>
    </row>
    <row r="393" spans="2:36">
      <c r="C393" s="1" t="s">
        <v>334</v>
      </c>
      <c r="D393"/>
      <c r="E393"/>
      <c r="F393"/>
      <c r="K393" s="71"/>
      <c r="P393"/>
      <c r="Q393" s="448"/>
      <c r="R393" s="7"/>
      <c r="S393" s="11"/>
      <c r="T393" s="11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121"/>
    </row>
    <row r="394" spans="2:36">
      <c r="C394" s="25" t="s">
        <v>260</v>
      </c>
      <c r="E394"/>
      <c r="F394"/>
      <c r="G394" s="25"/>
      <c r="H394" s="25"/>
      <c r="K394" s="1450"/>
      <c r="P394"/>
      <c r="Q394" s="448"/>
      <c r="R394" s="7"/>
      <c r="S394" s="133"/>
      <c r="T394" s="152"/>
      <c r="U394" s="152"/>
      <c r="V394" s="152"/>
      <c r="W394" s="241"/>
      <c r="X394" s="785"/>
      <c r="Y394" s="784"/>
      <c r="Z394" s="157"/>
      <c r="AA394" s="141"/>
    </row>
    <row r="395" spans="2:36" ht="15.6">
      <c r="C395" s="1399" t="s">
        <v>486</v>
      </c>
      <c r="D395"/>
      <c r="J395" s="29" t="s">
        <v>0</v>
      </c>
      <c r="K395"/>
      <c r="L395" s="2" t="s">
        <v>298</v>
      </c>
      <c r="M395" s="26"/>
      <c r="N395" s="26"/>
      <c r="O395" s="33"/>
      <c r="P395"/>
      <c r="Q395" s="448"/>
      <c r="R395" s="11"/>
      <c r="S395" s="135"/>
      <c r="T395" s="858"/>
      <c r="U395" s="858"/>
      <c r="V395" s="883"/>
      <c r="W395" s="859"/>
      <c r="X395" s="280"/>
      <c r="Y395" s="293"/>
      <c r="Z395" s="157"/>
      <c r="AA395" s="141"/>
    </row>
    <row r="396" spans="2:36" ht="21">
      <c r="B396" s="28" t="s">
        <v>510</v>
      </c>
      <c r="E396"/>
      <c r="F396"/>
      <c r="G396" s="32" t="s">
        <v>337</v>
      </c>
      <c r="H396" s="25"/>
      <c r="K396" s="450"/>
      <c r="P396"/>
      <c r="Q396" s="448"/>
      <c r="R396" s="11"/>
      <c r="S396" s="141"/>
      <c r="T396" s="157"/>
      <c r="U396" s="157"/>
      <c r="V396" s="157"/>
      <c r="W396" s="157"/>
      <c r="X396" s="290"/>
      <c r="Y396" s="238"/>
      <c r="Z396" s="157"/>
      <c r="AA396" s="141"/>
    </row>
    <row r="397" spans="2:36" ht="15" thickBot="1">
      <c r="C397" s="134" t="s">
        <v>528</v>
      </c>
      <c r="E397" s="457"/>
      <c r="F397" s="457"/>
      <c r="G397" s="457"/>
      <c r="H397" s="457"/>
      <c r="I397" s="457"/>
      <c r="J397" s="457"/>
      <c r="K397" s="457"/>
      <c r="L397" s="457"/>
      <c r="M397" s="457"/>
      <c r="N397" s="457"/>
      <c r="O397" s="457"/>
      <c r="P397"/>
      <c r="Q397" s="448"/>
      <c r="R397" s="233"/>
      <c r="S397" s="141"/>
      <c r="T397" s="157"/>
      <c r="U397" s="157"/>
      <c r="V397" s="157"/>
      <c r="W397" s="157"/>
      <c r="X397" s="157"/>
      <c r="Y397" s="157"/>
      <c r="Z397" s="157"/>
      <c r="AA397" s="141"/>
    </row>
    <row r="398" spans="2:36" ht="15" thickBot="1">
      <c r="B398" s="1495" t="s">
        <v>514</v>
      </c>
      <c r="C398" s="116"/>
      <c r="D398" s="1446" t="s">
        <v>234</v>
      </c>
      <c r="E398" s="2385" t="s">
        <v>795</v>
      </c>
      <c r="F398" s="581"/>
      <c r="G398" s="2386"/>
      <c r="H398" s="2387" t="s">
        <v>796</v>
      </c>
      <c r="I398" s="2556" t="s">
        <v>487</v>
      </c>
      <c r="J398" s="1412"/>
      <c r="K398" s="1412"/>
      <c r="L398" s="1413"/>
      <c r="M398" s="1414" t="s">
        <v>488</v>
      </c>
      <c r="N398" s="40"/>
      <c r="O398" s="1415"/>
      <c r="P398" s="40"/>
      <c r="Q398" s="1495" t="s">
        <v>540</v>
      </c>
      <c r="R398" s="7"/>
      <c r="S398" s="141"/>
      <c r="T398" s="152"/>
      <c r="U398" s="152"/>
      <c r="V398" s="152"/>
      <c r="W398" s="241"/>
      <c r="X398" s="795"/>
      <c r="Y398" s="857"/>
      <c r="Z398" s="157"/>
      <c r="AA398" s="141"/>
    </row>
    <row r="399" spans="2:36">
      <c r="B399" s="626" t="s">
        <v>489</v>
      </c>
      <c r="C399" s="621" t="s">
        <v>240</v>
      </c>
      <c r="D399" s="1447" t="s">
        <v>241</v>
      </c>
      <c r="E399" s="1495" t="s">
        <v>242</v>
      </c>
      <c r="F399" s="1495" t="s">
        <v>55</v>
      </c>
      <c r="G399" s="2382" t="s">
        <v>56</v>
      </c>
      <c r="H399" s="2388" t="s">
        <v>797</v>
      </c>
      <c r="I399" s="2557" t="s">
        <v>490</v>
      </c>
      <c r="J399" s="1418" t="s">
        <v>491</v>
      </c>
      <c r="K399" s="842" t="s">
        <v>492</v>
      </c>
      <c r="L399" s="1420" t="s">
        <v>493</v>
      </c>
      <c r="M399" s="1421" t="s">
        <v>494</v>
      </c>
      <c r="N399" s="1422" t="s">
        <v>495</v>
      </c>
      <c r="O399" s="1423" t="s">
        <v>496</v>
      </c>
      <c r="P399" s="1424" t="s">
        <v>497</v>
      </c>
      <c r="Q399" s="1573" t="s">
        <v>534</v>
      </c>
      <c r="R399" s="1542"/>
      <c r="S399" s="141"/>
      <c r="T399" s="152"/>
      <c r="U399" s="152"/>
      <c r="V399" s="741"/>
      <c r="W399" s="241"/>
      <c r="X399" s="791"/>
      <c r="Y399" s="796"/>
      <c r="Z399" s="157"/>
      <c r="AA399" s="141"/>
    </row>
    <row r="400" spans="2:36" ht="15" thickBot="1">
      <c r="B400" s="632" t="s">
        <v>498</v>
      </c>
      <c r="C400" s="667"/>
      <c r="D400" s="628"/>
      <c r="E400" s="629" t="s">
        <v>6</v>
      </c>
      <c r="F400" s="629" t="s">
        <v>7</v>
      </c>
      <c r="G400" s="629" t="s">
        <v>8</v>
      </c>
      <c r="H400" s="632" t="s">
        <v>610</v>
      </c>
      <c r="I400" s="2555"/>
      <c r="J400" s="1426"/>
      <c r="K400" s="1427"/>
      <c r="L400" s="1426"/>
      <c r="M400" s="1428" t="s">
        <v>499</v>
      </c>
      <c r="N400" s="1429" t="s">
        <v>500</v>
      </c>
      <c r="O400" s="1430" t="s">
        <v>501</v>
      </c>
      <c r="P400" s="1431" t="s">
        <v>502</v>
      </c>
      <c r="Q400" s="1571" t="s">
        <v>454</v>
      </c>
      <c r="R400" s="7"/>
      <c r="S400" s="133"/>
      <c r="T400" s="240"/>
      <c r="U400" s="240"/>
      <c r="V400" s="240"/>
      <c r="W400" s="241"/>
      <c r="X400" s="995"/>
      <c r="Y400" s="784"/>
      <c r="Z400" s="157"/>
      <c r="AA400" s="141"/>
    </row>
    <row r="401" spans="2:27">
      <c r="B401" s="102"/>
      <c r="C401" s="2377" t="s">
        <v>189</v>
      </c>
      <c r="D401" s="2376"/>
      <c r="E401" s="1432"/>
      <c r="F401" s="636"/>
      <c r="G401" s="636"/>
      <c r="H401" s="829"/>
      <c r="I401" s="636"/>
      <c r="J401" s="636"/>
      <c r="K401" s="636"/>
      <c r="L401" s="829"/>
      <c r="M401" s="1434"/>
      <c r="N401" s="1434"/>
      <c r="O401" s="1482"/>
      <c r="P401" s="1434"/>
      <c r="Q401" s="1578"/>
      <c r="R401" s="7"/>
      <c r="S401" s="133"/>
      <c r="T401" s="152"/>
      <c r="U401" s="152"/>
      <c r="V401" s="152"/>
      <c r="W401" s="241"/>
      <c r="X401" s="785"/>
      <c r="Y401" s="784"/>
      <c r="Z401" s="157"/>
      <c r="AA401" s="141"/>
    </row>
    <row r="402" spans="2:27">
      <c r="B402" s="2411" t="str">
        <f>'7-11л. МЕНЮ '!I388</f>
        <v>54-2з/22г.</v>
      </c>
      <c r="C402" s="346" t="str">
        <f>'7-11л. МЕНЮ '!B388</f>
        <v>Огурец  свежий в нарезке</v>
      </c>
      <c r="D402" s="324">
        <f>'7-11л. МЕНЮ '!C388</f>
        <v>60</v>
      </c>
      <c r="E402" s="302">
        <f>'7-11л. МЕНЮ '!D388</f>
        <v>0.48</v>
      </c>
      <c r="F402" s="482">
        <f>'7-11л. МЕНЮ '!E388</f>
        <v>0.12</v>
      </c>
      <c r="G402" s="482">
        <f>'7-11л. МЕНЮ '!F388</f>
        <v>1.5</v>
      </c>
      <c r="H402" s="824">
        <f>'7-11л. МЕНЮ '!G388</f>
        <v>8.52</v>
      </c>
      <c r="I402" s="482">
        <v>6</v>
      </c>
      <c r="J402" s="482">
        <v>1.7999999999999999E-2</v>
      </c>
      <c r="K402" s="482">
        <v>1.7999999999999999E-2</v>
      </c>
      <c r="L402" s="830">
        <v>6</v>
      </c>
      <c r="M402" s="1650">
        <v>13.8</v>
      </c>
      <c r="N402" s="326">
        <v>25.2</v>
      </c>
      <c r="O402" s="326">
        <v>8.4</v>
      </c>
      <c r="P402" s="326">
        <v>0.36</v>
      </c>
      <c r="Q402" s="647">
        <f>'7-11л. МЕНЮ '!H388</f>
        <v>1</v>
      </c>
      <c r="R402" s="141"/>
      <c r="S402" s="238"/>
      <c r="T402" s="141"/>
      <c r="U402" s="152"/>
      <c r="V402" s="152"/>
      <c r="W402" s="241"/>
      <c r="X402" s="785"/>
      <c r="Y402" s="784"/>
      <c r="Z402" s="157"/>
      <c r="AA402" s="141"/>
    </row>
    <row r="403" spans="2:27">
      <c r="B403" s="2411" t="str">
        <f>'7-11л. МЕНЮ '!I389</f>
        <v>205 /17</v>
      </c>
      <c r="C403" s="346" t="str">
        <f>'7-11л. МЕНЮ '!B389</f>
        <v>Макароны отварные с овощами</v>
      </c>
      <c r="D403" s="324">
        <f>'7-11л. МЕНЮ '!C389</f>
        <v>150</v>
      </c>
      <c r="E403" s="302">
        <f>'7-11л. МЕНЮ '!D389</f>
        <v>5.59</v>
      </c>
      <c r="F403" s="482">
        <f>'7-11л. МЕНЮ '!E389</f>
        <v>6.2190000000000003</v>
      </c>
      <c r="G403" s="482">
        <f>'7-11л. МЕНЮ '!F389</f>
        <v>34.945</v>
      </c>
      <c r="H403" s="824">
        <f>'7-11л. МЕНЮ '!G389</f>
        <v>188.886</v>
      </c>
      <c r="I403" s="2098">
        <v>0.2712</v>
      </c>
      <c r="J403" s="1534">
        <v>0.125</v>
      </c>
      <c r="K403" s="2104">
        <v>0.10299999999999999</v>
      </c>
      <c r="L403" s="1439">
        <v>66.7</v>
      </c>
      <c r="M403" s="2087">
        <v>119.17</v>
      </c>
      <c r="N403" s="2087">
        <v>54.73</v>
      </c>
      <c r="O403" s="2087">
        <v>1.1319999999999999</v>
      </c>
      <c r="P403" s="2087">
        <v>0.53900000000000003</v>
      </c>
      <c r="Q403" s="647">
        <f>'7-11л. МЕНЮ '!H389</f>
        <v>31</v>
      </c>
      <c r="R403" s="155"/>
      <c r="S403" s="136"/>
      <c r="T403" s="133"/>
      <c r="U403" s="152"/>
      <c r="V403" s="152"/>
      <c r="W403" s="241"/>
      <c r="X403" s="785"/>
      <c r="Y403" s="784"/>
      <c r="Z403" s="157"/>
      <c r="AA403" s="141"/>
    </row>
    <row r="404" spans="2:27">
      <c r="B404" s="2411" t="str">
        <f>'7-11л. МЕНЮ '!I390</f>
        <v>493 /22</v>
      </c>
      <c r="C404" s="346" t="str">
        <f>'7-11л. МЕНЮ '!B390</f>
        <v>Бефстроганов</v>
      </c>
      <c r="D404" s="324">
        <f>'7-11л. МЕНЮ '!C390</f>
        <v>100</v>
      </c>
      <c r="E404" s="302">
        <f>'7-11л. МЕНЮ '!D390</f>
        <v>13.52</v>
      </c>
      <c r="F404" s="482">
        <f>'7-11л. МЕНЮ '!E390</f>
        <v>13.99</v>
      </c>
      <c r="G404" s="482">
        <f>'7-11л. МЕНЮ '!F390</f>
        <v>6.048</v>
      </c>
      <c r="H404" s="824">
        <f>'7-11л. МЕНЮ '!G390</f>
        <v>212.18199999999999</v>
      </c>
      <c r="I404" s="482">
        <v>0.21</v>
      </c>
      <c r="J404" s="482">
        <v>4.1000000000000002E-2</v>
      </c>
      <c r="K404" s="482">
        <v>0.13400000000000001</v>
      </c>
      <c r="L404" s="1440">
        <v>16.079999999999998</v>
      </c>
      <c r="M404" s="1650">
        <v>39.200000000000003</v>
      </c>
      <c r="N404" s="326">
        <v>40.630000000000003</v>
      </c>
      <c r="O404" s="326">
        <v>6.61</v>
      </c>
      <c r="P404" s="1549">
        <v>1.2</v>
      </c>
      <c r="Q404" s="647">
        <f>'7-11л. МЕНЮ '!H390</f>
        <v>55</v>
      </c>
      <c r="R404" s="547"/>
      <c r="S404" s="238"/>
      <c r="T404" s="133"/>
      <c r="U404" s="496"/>
      <c r="V404" s="152"/>
      <c r="W404" s="241"/>
      <c r="X404" s="795"/>
      <c r="Y404" s="796"/>
      <c r="Z404" s="157"/>
      <c r="AA404" s="141"/>
    </row>
    <row r="405" spans="2:27">
      <c r="B405" s="2411" t="str">
        <f>'7-11л. МЕНЮ '!I391</f>
        <v>ТТК/349/17</v>
      </c>
      <c r="C405" s="346" t="str">
        <f>'7-11л. МЕНЮ '!B391</f>
        <v>Компот из смеси сухофруктов</v>
      </c>
      <c r="D405" s="324">
        <f>'7-11л. МЕНЮ '!C391</f>
        <v>200</v>
      </c>
      <c r="E405" s="302">
        <f>'7-11л. МЕНЮ '!D391</f>
        <v>0.4</v>
      </c>
      <c r="F405" s="482">
        <f>'7-11л. МЕНЮ '!E391</f>
        <v>0</v>
      </c>
      <c r="G405" s="482">
        <f>'7-11л. МЕНЮ '!F391</f>
        <v>19.86</v>
      </c>
      <c r="H405" s="824">
        <f>'7-11л. МЕНЮ '!G391</f>
        <v>80.766000000000005</v>
      </c>
      <c r="I405" s="488">
        <v>2.2000000000000002</v>
      </c>
      <c r="J405" s="488">
        <v>0</v>
      </c>
      <c r="K405" s="488">
        <v>0</v>
      </c>
      <c r="L405" s="1454">
        <v>12</v>
      </c>
      <c r="M405" s="2087">
        <v>39.340000000000003</v>
      </c>
      <c r="N405" s="2087">
        <v>3.44</v>
      </c>
      <c r="O405" s="2087">
        <v>1.68</v>
      </c>
      <c r="P405" s="2086">
        <v>0.08</v>
      </c>
      <c r="Q405" s="647">
        <f>'7-11л. МЕНЮ '!H391</f>
        <v>73</v>
      </c>
      <c r="R405" s="41"/>
      <c r="S405" s="141"/>
      <c r="T405" s="141"/>
      <c r="U405" s="152"/>
      <c r="V405" s="152"/>
      <c r="W405" s="152"/>
      <c r="X405" s="844"/>
      <c r="Y405" s="141"/>
      <c r="Z405" s="141"/>
      <c r="AA405" s="141"/>
    </row>
    <row r="406" spans="2:27">
      <c r="B406" s="2411" t="str">
        <f>'7-11л. МЕНЮ '!I392</f>
        <v>Пром.пр.</v>
      </c>
      <c r="C406" s="346" t="str">
        <f>'7-11л. МЕНЮ '!B392</f>
        <v>Хлеб пшеничный</v>
      </c>
      <c r="D406" s="324">
        <f>'7-11л. МЕНЮ '!C392</f>
        <v>30</v>
      </c>
      <c r="E406" s="302">
        <f>'7-11л. МЕНЮ '!D392</f>
        <v>1.58</v>
      </c>
      <c r="F406" s="482">
        <f>'7-11л. МЕНЮ '!E392</f>
        <v>0.21</v>
      </c>
      <c r="G406" s="482">
        <f>'7-11л. МЕНЮ '!F392</f>
        <v>12.24</v>
      </c>
      <c r="H406" s="824">
        <f>'7-11л. МЕНЮ '!G392</f>
        <v>57.17</v>
      </c>
      <c r="I406" s="482">
        <v>0</v>
      </c>
      <c r="J406" s="482">
        <v>1.2E-2</v>
      </c>
      <c r="K406" s="482">
        <v>0</v>
      </c>
      <c r="L406" s="1439">
        <v>0</v>
      </c>
      <c r="M406" s="326">
        <v>47.148000000000003</v>
      </c>
      <c r="N406" s="326">
        <v>38.700000000000003</v>
      </c>
      <c r="O406" s="482">
        <v>12.3</v>
      </c>
      <c r="P406" s="1549">
        <v>0.03</v>
      </c>
      <c r="Q406" s="647">
        <f>'7-11л. МЕНЮ '!H392</f>
        <v>12</v>
      </c>
      <c r="R406" s="11"/>
    </row>
    <row r="407" spans="2:27" ht="15" thickBot="1">
      <c r="B407" s="2412" t="str">
        <f>'7-11л. МЕНЮ '!I393</f>
        <v>Пром.пр.</v>
      </c>
      <c r="C407" s="1212" t="str">
        <f>'7-11л. МЕНЮ '!B393</f>
        <v>Хлеб ржаной</v>
      </c>
      <c r="D407" s="577">
        <f>'7-11л. МЕНЮ '!C393</f>
        <v>20</v>
      </c>
      <c r="E407" s="489">
        <f>'7-11л. МЕНЮ '!D393</f>
        <v>1.1299999999999999</v>
      </c>
      <c r="F407" s="491">
        <f>'7-11л. МЕНЮ '!E393</f>
        <v>0.24</v>
      </c>
      <c r="G407" s="491">
        <f>'7-11л. МЕНЮ '!F393</f>
        <v>8.3699999999999992</v>
      </c>
      <c r="H407" s="823">
        <f>'7-11л. МЕНЮ '!G393</f>
        <v>40.159999999999997</v>
      </c>
      <c r="I407" s="326">
        <v>0</v>
      </c>
      <c r="J407" s="326">
        <v>0.04</v>
      </c>
      <c r="K407" s="326">
        <v>0</v>
      </c>
      <c r="L407" s="1439">
        <v>0</v>
      </c>
      <c r="M407" s="326">
        <v>16.600000000000001</v>
      </c>
      <c r="N407" s="326">
        <v>25.27</v>
      </c>
      <c r="O407" s="326">
        <v>8.84</v>
      </c>
      <c r="P407" s="1549">
        <v>0.02</v>
      </c>
      <c r="Q407" s="647">
        <f>'7-11л. МЕНЮ '!H393</f>
        <v>13</v>
      </c>
      <c r="R407" s="151"/>
    </row>
    <row r="408" spans="2:27">
      <c r="B408" s="654" t="s">
        <v>262</v>
      </c>
      <c r="D408" s="2724">
        <f>'7-11л. МЕНЮ '!C394</f>
        <v>550</v>
      </c>
      <c r="E408" s="2403">
        <f>'7-11л. МЕНЮ '!D394</f>
        <v>22.7</v>
      </c>
      <c r="F408" s="2404">
        <f>'7-11л. МЕНЮ '!E394</f>
        <v>20.779</v>
      </c>
      <c r="G408" s="2404">
        <f>'7-11л. МЕНЮ '!F394</f>
        <v>82.963000000000008</v>
      </c>
      <c r="H408" s="2670">
        <f>'7-11л. МЕНЮ '!G394</f>
        <v>587.68399999999997</v>
      </c>
      <c r="I408" s="1516">
        <f t="shared" ref="I408:P408" si="107">SUM(I402:I407)</f>
        <v>8.6812000000000005</v>
      </c>
      <c r="J408" s="1441">
        <f t="shared" si="107"/>
        <v>0.23600000000000002</v>
      </c>
      <c r="K408" s="1441">
        <f t="shared" si="107"/>
        <v>0.255</v>
      </c>
      <c r="L408" s="1441">
        <f t="shared" si="107"/>
        <v>100.78</v>
      </c>
      <c r="M408" s="1441">
        <f t="shared" si="107"/>
        <v>275.25800000000004</v>
      </c>
      <c r="N408" s="1441">
        <f t="shared" si="107"/>
        <v>187.97</v>
      </c>
      <c r="O408" s="1441">
        <f t="shared" si="107"/>
        <v>38.962000000000003</v>
      </c>
      <c r="P408" s="1524">
        <f t="shared" si="107"/>
        <v>2.2290000000000001</v>
      </c>
      <c r="Q408" s="1574"/>
      <c r="R408" s="151"/>
    </row>
    <row r="409" spans="2:27">
      <c r="B409" s="1504"/>
      <c r="C409" s="1505" t="s">
        <v>11</v>
      </c>
      <c r="D409" s="1745">
        <v>0.25</v>
      </c>
      <c r="E409" s="2399">
        <f>'7-11л. МЕНЮ '!D395</f>
        <v>19.25</v>
      </c>
      <c r="F409" s="2400">
        <f>'7-11л. МЕНЮ '!E395</f>
        <v>19.75</v>
      </c>
      <c r="G409" s="2400">
        <f>'7-11л. МЕНЮ '!F395</f>
        <v>83.75</v>
      </c>
      <c r="H409" s="2671">
        <f>'7-11л. МЕНЮ '!G395</f>
        <v>587.5</v>
      </c>
      <c r="I409" s="1060">
        <v>15</v>
      </c>
      <c r="J409" s="1060">
        <v>0.3</v>
      </c>
      <c r="K409" s="1061">
        <v>0.35</v>
      </c>
      <c r="L409" s="1461">
        <v>175</v>
      </c>
      <c r="M409" s="1460">
        <v>275</v>
      </c>
      <c r="N409" s="1461">
        <v>275</v>
      </c>
      <c r="O409" s="1461">
        <v>62.5</v>
      </c>
      <c r="P409" s="2390">
        <v>3</v>
      </c>
      <c r="Q409" s="1574"/>
      <c r="R409" s="155"/>
    </row>
    <row r="410" spans="2:27" ht="15" thickBot="1">
      <c r="B410" s="322"/>
      <c r="C410" s="1502" t="s">
        <v>598</v>
      </c>
      <c r="D410" s="1540" t="s">
        <v>259</v>
      </c>
      <c r="E410" s="674">
        <f>'7-11л. МЕНЮ '!D396</f>
        <v>4.4805194805194795</v>
      </c>
      <c r="F410" s="676">
        <f>'7-11л. МЕНЮ '!E396</f>
        <v>1.3025316455696228</v>
      </c>
      <c r="G410" s="676">
        <f>'7-11л. МЕНЮ '!F396</f>
        <v>-0.23492537313432393</v>
      </c>
      <c r="H410" s="863">
        <f>'7-11л. МЕНЮ '!G396</f>
        <v>7.8297872340407082E-3</v>
      </c>
      <c r="I410" s="1526">
        <f t="shared" ref="I410:P410" si="108">(I408*100/I620)-25</f>
        <v>-10.531333333333333</v>
      </c>
      <c r="J410" s="1526">
        <f t="shared" si="108"/>
        <v>-5.3333333333333321</v>
      </c>
      <c r="K410" s="1526">
        <f t="shared" si="108"/>
        <v>-6.7857142857142847</v>
      </c>
      <c r="L410" s="1526">
        <f t="shared" si="108"/>
        <v>-10.602857142857143</v>
      </c>
      <c r="M410" s="1526">
        <f t="shared" si="108"/>
        <v>2.3454545454548281E-2</v>
      </c>
      <c r="N410" s="1526">
        <f t="shared" si="108"/>
        <v>-7.9118181818181803</v>
      </c>
      <c r="O410" s="1526">
        <f t="shared" si="108"/>
        <v>-9.4151999999999987</v>
      </c>
      <c r="P410" s="1533">
        <f t="shared" si="108"/>
        <v>-6.4250000000000007</v>
      </c>
      <c r="Q410" s="1574"/>
      <c r="R410" s="163"/>
    </row>
    <row r="411" spans="2:27">
      <c r="B411" s="102"/>
      <c r="C411" s="2377" t="s">
        <v>144</v>
      </c>
      <c r="D411" s="63"/>
      <c r="E411" s="1484"/>
      <c r="F411" s="1485"/>
      <c r="G411" s="1485"/>
      <c r="H411" s="865"/>
      <c r="I411" s="1743"/>
      <c r="J411" s="1743"/>
      <c r="K411" s="1743"/>
      <c r="L411" s="1743"/>
      <c r="M411" s="1468"/>
      <c r="N411" s="1468"/>
      <c r="O411" s="1485"/>
      <c r="P411" s="1468"/>
      <c r="Q411" s="1574"/>
      <c r="R411" s="155"/>
      <c r="S411" s="141"/>
      <c r="T411" s="141"/>
      <c r="U411" s="763"/>
      <c r="V411" s="1767"/>
      <c r="W411" s="1768"/>
      <c r="X411" s="1769"/>
      <c r="Y411" s="290"/>
      <c r="Z411" s="548"/>
      <c r="AA411" s="141"/>
    </row>
    <row r="412" spans="2:27">
      <c r="B412" s="2694" t="str">
        <f>'7-11л. МЕНЮ '!I398</f>
        <v>54-8з/22</v>
      </c>
      <c r="C412" s="2856" t="str">
        <f>'7-11л. МЕНЮ '!B398</f>
        <v>Салат из белокачанной капусты с морковью</v>
      </c>
      <c r="D412" s="377">
        <f>'7-11л. МЕНЮ '!C398</f>
        <v>60</v>
      </c>
      <c r="E412" s="302">
        <f>'7-11л. МЕНЮ '!D398</f>
        <v>1.3</v>
      </c>
      <c r="F412" s="482">
        <f>'7-11л. МЕНЮ '!E398</f>
        <v>6.1</v>
      </c>
      <c r="G412" s="482">
        <f>'7-11л. МЕНЮ '!F398</f>
        <v>6.7</v>
      </c>
      <c r="H412" s="824">
        <f>'7-11л. МЕНЮ '!G398</f>
        <v>92.763000000000005</v>
      </c>
      <c r="I412" s="488">
        <v>24.77</v>
      </c>
      <c r="J412" s="490">
        <v>0.03</v>
      </c>
      <c r="K412" s="490">
        <v>0.03</v>
      </c>
      <c r="L412" s="1456">
        <v>162.01</v>
      </c>
      <c r="M412" s="2087">
        <v>35.475000000000001</v>
      </c>
      <c r="N412" s="2087">
        <v>25.675000000000001</v>
      </c>
      <c r="O412" s="488">
        <v>14.1</v>
      </c>
      <c r="P412" s="2087">
        <v>0.46750000000000003</v>
      </c>
      <c r="Q412" s="680">
        <f>'7-11л. МЕНЮ '!H398</f>
        <v>5</v>
      </c>
      <c r="R412" s="163"/>
      <c r="S412" s="544"/>
      <c r="T412" s="141"/>
      <c r="U412" s="1070"/>
      <c r="V412" s="1070"/>
      <c r="W412" s="1070"/>
      <c r="X412" s="1070"/>
      <c r="Y412" s="1775"/>
      <c r="Z412" s="276"/>
      <c r="AA412" s="141"/>
    </row>
    <row r="413" spans="2:27" ht="15.75" customHeight="1">
      <c r="B413" s="2694" t="str">
        <f>'7-11л. МЕНЮ '!I399</f>
        <v>ТТК/115/17</v>
      </c>
      <c r="C413" s="2262" t="str">
        <f>'7-11л. МЕНЮ '!B399</f>
        <v>Суп с  крупой  (пшено)</v>
      </c>
      <c r="D413" s="377">
        <f>'7-11л. МЕНЮ '!C399</f>
        <v>200</v>
      </c>
      <c r="E413" s="302">
        <f>'7-11л. МЕНЮ '!D399</f>
        <v>2.83</v>
      </c>
      <c r="F413" s="482">
        <f>'7-11л. МЕНЮ '!E399</f>
        <v>3.1789999999999998</v>
      </c>
      <c r="G413" s="482">
        <f>'7-11л. МЕНЮ '!F399</f>
        <v>23.262</v>
      </c>
      <c r="H413" s="824">
        <f>'7-11л. МЕНЮ '!G399</f>
        <v>133.096</v>
      </c>
      <c r="I413" s="490">
        <v>0.496</v>
      </c>
      <c r="J413" s="490">
        <v>6.8500000000000005E-2</v>
      </c>
      <c r="K413" s="490">
        <v>1.72E-2</v>
      </c>
      <c r="L413" s="1456">
        <v>107.27200000000001</v>
      </c>
      <c r="M413" s="1534">
        <v>11.568</v>
      </c>
      <c r="N413" s="1534">
        <v>52.845399999999998</v>
      </c>
      <c r="O413" s="1534">
        <v>1.9550000000000001</v>
      </c>
      <c r="P413" s="1534">
        <v>0.61929999999999996</v>
      </c>
      <c r="Q413" s="680">
        <f>'7-11л. МЕНЮ '!H399</f>
        <v>23</v>
      </c>
      <c r="R413" s="151"/>
      <c r="S413" s="238"/>
      <c r="T413" s="141"/>
      <c r="U413" s="157"/>
      <c r="V413" s="157"/>
      <c r="W413" s="157"/>
      <c r="X413" s="157"/>
      <c r="Y413" s="157"/>
      <c r="Z413" s="157"/>
      <c r="AA413" s="141"/>
    </row>
    <row r="414" spans="2:27">
      <c r="B414" s="2694" t="str">
        <f>'7-11л. МЕНЮ '!I400</f>
        <v>444/22</v>
      </c>
      <c r="C414" s="2262" t="str">
        <f>'7-11л. МЕНЮ '!B400</f>
        <v xml:space="preserve"> Рыба запечённая </v>
      </c>
      <c r="D414" s="377">
        <f>'7-11л. МЕНЮ '!C400</f>
        <v>90</v>
      </c>
      <c r="E414" s="302">
        <f>'7-11л. МЕНЮ '!D400</f>
        <v>9.9459999999999997</v>
      </c>
      <c r="F414" s="482">
        <f>'7-11л. МЕНЮ '!E400</f>
        <v>6.4080000000000004</v>
      </c>
      <c r="G414" s="482">
        <f>'7-11л. МЕНЮ '!F400</f>
        <v>3.3860000000000001</v>
      </c>
      <c r="H414" s="824">
        <f>'7-11л. МЕНЮ '!G400</f>
        <v>134.863</v>
      </c>
      <c r="I414" s="2554">
        <v>0.21</v>
      </c>
      <c r="J414" s="490">
        <v>0.08</v>
      </c>
      <c r="K414" s="2094">
        <v>0.106</v>
      </c>
      <c r="L414" s="1512">
        <v>16</v>
      </c>
      <c r="M414" s="1534">
        <v>40.299999999999997</v>
      </c>
      <c r="N414" s="2104">
        <v>137</v>
      </c>
      <c r="O414" s="1534">
        <v>5.88</v>
      </c>
      <c r="P414" s="2104">
        <v>0.81</v>
      </c>
      <c r="Q414" s="680">
        <f>'7-11л. МЕНЮ '!H400</f>
        <v>60</v>
      </c>
      <c r="R414" s="151"/>
      <c r="S414" s="141"/>
      <c r="T414" s="141"/>
      <c r="U414" s="152"/>
      <c r="V414" s="152"/>
      <c r="W414" s="152"/>
      <c r="X414" s="844"/>
      <c r="Y414" s="141"/>
      <c r="Z414" s="141"/>
      <c r="AA414" s="141"/>
    </row>
    <row r="415" spans="2:27">
      <c r="B415" s="2694" t="str">
        <f>'7-11л. МЕНЮ '!I401</f>
        <v>647/22</v>
      </c>
      <c r="C415" s="2262" t="str">
        <f>'7-11л. МЕНЮ '!B401</f>
        <v>Картофель тушёный</v>
      </c>
      <c r="D415" s="377">
        <f>'7-11л. МЕНЮ '!C401</f>
        <v>180</v>
      </c>
      <c r="E415" s="302">
        <f>'7-11л. МЕНЮ '!D401</f>
        <v>3.0230000000000001</v>
      </c>
      <c r="F415" s="482">
        <f>'7-11л. МЕНЮ '!E401</f>
        <v>7.12</v>
      </c>
      <c r="G415" s="482">
        <f>'7-11л. МЕНЮ '!F401</f>
        <v>17.635000000000002</v>
      </c>
      <c r="H415" s="824">
        <f>'7-11л. МЕНЮ '!G401</f>
        <v>146.31460000000001</v>
      </c>
      <c r="I415" s="326">
        <v>0.83618999999999999</v>
      </c>
      <c r="J415" s="326">
        <v>7.7469999999999997E-2</v>
      </c>
      <c r="K415" s="1084">
        <v>0.06</v>
      </c>
      <c r="L415" s="1439">
        <v>52.279000000000003</v>
      </c>
      <c r="M415" s="326">
        <v>31.225519999999999</v>
      </c>
      <c r="N415" s="1084">
        <v>79.304360000000003</v>
      </c>
      <c r="O415" s="326">
        <v>3.4864000000000002</v>
      </c>
      <c r="P415" s="1084">
        <v>0.16800000000000001</v>
      </c>
      <c r="Q415" s="680">
        <f>'7-11л. МЕНЮ '!H401</f>
        <v>36</v>
      </c>
      <c r="R415" s="151"/>
      <c r="S415" s="141"/>
      <c r="T415" s="141"/>
      <c r="U415" s="152"/>
      <c r="V415" s="152"/>
      <c r="W415" s="152"/>
      <c r="X415" s="844"/>
      <c r="Y415" s="141"/>
      <c r="Z415" s="141"/>
      <c r="AA415" s="141"/>
    </row>
    <row r="416" spans="2:27">
      <c r="B416" s="2694" t="str">
        <f>'7-11л. МЕНЮ '!I402</f>
        <v>389/17</v>
      </c>
      <c r="C416" s="2262" t="str">
        <f>'7-11л. МЕНЮ '!B402</f>
        <v>Сок фруктовый (абрикосовый)</v>
      </c>
      <c r="D416" s="377">
        <f>'7-11л. МЕНЮ '!C402</f>
        <v>200</v>
      </c>
      <c r="E416" s="302">
        <f>'7-11л. МЕНЮ '!D402</f>
        <v>1</v>
      </c>
      <c r="F416" s="482">
        <f>'7-11л. МЕНЮ '!E402</f>
        <v>0</v>
      </c>
      <c r="G416" s="482">
        <f>'7-11л. МЕНЮ '!F402</f>
        <v>25.4</v>
      </c>
      <c r="H416" s="824">
        <f>'7-11л. МЕНЮ '!G402</f>
        <v>105.6</v>
      </c>
      <c r="I416" s="2734">
        <v>2.25</v>
      </c>
      <c r="J416" s="2734">
        <v>0.04</v>
      </c>
      <c r="K416" s="2734">
        <v>0.08</v>
      </c>
      <c r="L416" s="1544">
        <v>134</v>
      </c>
      <c r="M416" s="2091">
        <v>40</v>
      </c>
      <c r="N416" s="2091">
        <v>46</v>
      </c>
      <c r="O416" s="2091">
        <v>15.1</v>
      </c>
      <c r="P416" s="2091">
        <v>0.4</v>
      </c>
      <c r="Q416" s="680">
        <f>'7-11л. МЕНЮ '!H402</f>
        <v>64</v>
      </c>
      <c r="R416" s="151"/>
      <c r="S416" s="141"/>
      <c r="T416" s="141"/>
      <c r="U416" s="152"/>
      <c r="V416" s="152"/>
      <c r="W416" s="741"/>
      <c r="X416" s="1546"/>
      <c r="Y416" s="141"/>
      <c r="Z416" s="141"/>
      <c r="AA416" s="141"/>
    </row>
    <row r="417" spans="2:27">
      <c r="B417" s="2694" t="str">
        <f>'7-11л. МЕНЮ '!I403</f>
        <v>Пром.пр.</v>
      </c>
      <c r="C417" s="2262" t="str">
        <f>'7-11л. МЕНЮ '!B403</f>
        <v>Хлеб пшеничный</v>
      </c>
      <c r="D417" s="377">
        <f>'7-11л. МЕНЮ '!C403</f>
        <v>50</v>
      </c>
      <c r="E417" s="302">
        <f>'7-11л. МЕНЮ '!D403</f>
        <v>2.63</v>
      </c>
      <c r="F417" s="482">
        <f>'7-11л. МЕНЮ '!E403</f>
        <v>0.35</v>
      </c>
      <c r="G417" s="482">
        <f>'7-11л. МЕНЮ '!F403</f>
        <v>20.399999999999999</v>
      </c>
      <c r="H417" s="824">
        <f>'7-11л. МЕНЮ '!G403</f>
        <v>95.284000000000006</v>
      </c>
      <c r="I417" s="326">
        <v>0</v>
      </c>
      <c r="J417" s="326">
        <v>1.7999999999999999E-2</v>
      </c>
      <c r="K417" s="326">
        <v>0</v>
      </c>
      <c r="L417" s="830">
        <v>0</v>
      </c>
      <c r="M417" s="326">
        <v>78.58</v>
      </c>
      <c r="N417" s="326">
        <v>64.5</v>
      </c>
      <c r="O417" s="326">
        <v>20.5</v>
      </c>
      <c r="P417" s="326">
        <v>0.05</v>
      </c>
      <c r="Q417" s="680">
        <f>'7-11л. МЕНЮ '!H403</f>
        <v>12</v>
      </c>
      <c r="R417" s="151"/>
      <c r="S417" s="141"/>
      <c r="T417" s="141"/>
      <c r="U417" s="152"/>
      <c r="V417" s="152"/>
      <c r="W417" s="152"/>
      <c r="X417" s="1546"/>
      <c r="Y417" s="141"/>
      <c r="Z417" s="141"/>
      <c r="AA417" s="141"/>
    </row>
    <row r="418" spans="2:27">
      <c r="B418" s="2694" t="str">
        <f>'7-11л. МЕНЮ '!I404</f>
        <v>Пром.пр.</v>
      </c>
      <c r="C418" s="2262" t="str">
        <f>'7-11л. МЕНЮ '!B404</f>
        <v>Хлеб ржаной</v>
      </c>
      <c r="D418" s="377">
        <f>'7-11л. МЕНЮ '!C404</f>
        <v>30</v>
      </c>
      <c r="E418" s="302">
        <f>'7-11л. МЕНЮ '!D404</f>
        <v>1.6950000000000001</v>
      </c>
      <c r="F418" s="482">
        <f>'7-11л. МЕНЮ '!E404</f>
        <v>0.36</v>
      </c>
      <c r="G418" s="482">
        <f>'7-11л. МЕНЮ '!F404</f>
        <v>12.56</v>
      </c>
      <c r="H418" s="824">
        <f>'7-11л. МЕНЮ '!G404</f>
        <v>60.26</v>
      </c>
      <c r="I418" s="491">
        <v>0</v>
      </c>
      <c r="J418" s="491">
        <v>0.06</v>
      </c>
      <c r="K418" s="491">
        <v>0</v>
      </c>
      <c r="L418" s="830">
        <v>0</v>
      </c>
      <c r="M418" s="326">
        <v>24.9</v>
      </c>
      <c r="N418" s="326">
        <v>37.905000000000001</v>
      </c>
      <c r="O418" s="482">
        <v>13.26</v>
      </c>
      <c r="P418" s="326">
        <v>0.03</v>
      </c>
      <c r="Q418" s="680">
        <f>'7-11л. МЕНЮ '!H404</f>
        <v>13</v>
      </c>
      <c r="R418" s="141"/>
      <c r="S418" s="141"/>
      <c r="T418" s="141"/>
      <c r="U418" s="152"/>
      <c r="V418" s="494"/>
      <c r="W418" s="494"/>
      <c r="X418" s="844"/>
      <c r="Y418" s="141"/>
      <c r="Z418" s="141"/>
      <c r="AA418" s="141"/>
    </row>
    <row r="419" spans="2:27" ht="15" thickBot="1">
      <c r="B419" s="2409" t="str">
        <f>'7-11л. МЕНЮ '!I405</f>
        <v>82 / 21</v>
      </c>
      <c r="C419" s="2728" t="str">
        <f>'7-11л. МЕНЮ '!B405</f>
        <v>Плоды  свежие ( яблоко )</v>
      </c>
      <c r="D419" s="529">
        <f>'7-11л. МЕНЮ '!C405</f>
        <v>115</v>
      </c>
      <c r="E419" s="489">
        <f>'7-11л. МЕНЮ '!D405</f>
        <v>0.46</v>
      </c>
      <c r="F419" s="491">
        <f>'7-11л. МЕНЮ '!E405</f>
        <v>0.46</v>
      </c>
      <c r="G419" s="491">
        <f>'7-11л. МЕНЮ '!F405</f>
        <v>11.27</v>
      </c>
      <c r="H419" s="823">
        <f>'7-11л. МЕНЮ '!G405</f>
        <v>54.05</v>
      </c>
      <c r="I419" s="2882">
        <v>8.0500000000000007</v>
      </c>
      <c r="J419" s="899">
        <v>3.5000000000000003E-2</v>
      </c>
      <c r="K419" s="326">
        <v>2.3E-2</v>
      </c>
      <c r="L419" s="830">
        <v>0</v>
      </c>
      <c r="M419" s="326">
        <v>18.515000000000001</v>
      </c>
      <c r="N419" s="326">
        <v>12.65</v>
      </c>
      <c r="O419" s="2881">
        <v>10.35</v>
      </c>
      <c r="P419" s="326">
        <v>2.5449999999999999</v>
      </c>
      <c r="Q419" s="647">
        <f>'7-11л. МЕНЮ '!H405</f>
        <v>78</v>
      </c>
      <c r="R419" s="141"/>
      <c r="S419" s="141"/>
      <c r="T419" s="141"/>
      <c r="U419" s="152"/>
      <c r="V419" s="152"/>
      <c r="W419" s="152"/>
      <c r="X419" s="844"/>
      <c r="Y419" s="141"/>
      <c r="Z419" s="141"/>
      <c r="AA419" s="141"/>
    </row>
    <row r="420" spans="2:27">
      <c r="B420" s="1528" t="s">
        <v>249</v>
      </c>
      <c r="C420" s="43"/>
      <c r="D420" s="2456">
        <f>'7-11л. МЕНЮ '!C406</f>
        <v>925</v>
      </c>
      <c r="E420" s="2725">
        <f>'7-11л. МЕНЮ '!D406</f>
        <v>22.884</v>
      </c>
      <c r="F420" s="2404">
        <f>'7-11л. МЕНЮ '!E406</f>
        <v>23.977000000000004</v>
      </c>
      <c r="G420" s="2404">
        <f>'7-11л. МЕНЮ '!F406</f>
        <v>120.61300000000001</v>
      </c>
      <c r="H420" s="2670">
        <f>'7-11л. МЕНЮ '!G406</f>
        <v>822.23059999999998</v>
      </c>
      <c r="I420" s="1441">
        <f t="shared" ref="I420:P420" si="109">SUM(I412:I419)</f>
        <v>36.612189999999998</v>
      </c>
      <c r="J420" s="1441">
        <f t="shared" si="109"/>
        <v>0.40896999999999994</v>
      </c>
      <c r="K420" s="1441">
        <f t="shared" si="109"/>
        <v>0.31620000000000004</v>
      </c>
      <c r="L420" s="1441">
        <f t="shared" si="109"/>
        <v>471.56099999999998</v>
      </c>
      <c r="M420" s="1441">
        <f t="shared" si="109"/>
        <v>280.56351999999993</v>
      </c>
      <c r="N420" s="1441">
        <f t="shared" si="109"/>
        <v>455.87975999999992</v>
      </c>
      <c r="O420" s="1441">
        <f t="shared" si="109"/>
        <v>84.631399999999999</v>
      </c>
      <c r="P420" s="1524">
        <f t="shared" si="109"/>
        <v>5.0897999999999994</v>
      </c>
      <c r="Q420" s="1574"/>
      <c r="R420" s="141"/>
      <c r="S420" s="141"/>
      <c r="T420" s="141"/>
      <c r="U420" s="152"/>
      <c r="V420" s="152"/>
      <c r="W420" s="152"/>
      <c r="X420" s="1546"/>
      <c r="Y420" s="141"/>
      <c r="Z420" s="141"/>
      <c r="AA420" s="141"/>
    </row>
    <row r="421" spans="2:27">
      <c r="B421" s="1504"/>
      <c r="C421" s="1505" t="s">
        <v>11</v>
      </c>
      <c r="D421" s="2457">
        <v>0.35</v>
      </c>
      <c r="E421" s="2729">
        <f>'7-11л. МЕНЮ '!D407</f>
        <v>26.95</v>
      </c>
      <c r="F421" s="2400">
        <f>'7-11л. МЕНЮ '!E407</f>
        <v>27.65</v>
      </c>
      <c r="G421" s="2400">
        <f>'7-11л. МЕНЮ '!F407</f>
        <v>117.25</v>
      </c>
      <c r="H421" s="2671">
        <f>'7-11л. МЕНЮ '!G407</f>
        <v>822.5</v>
      </c>
      <c r="I421" s="1060">
        <v>21</v>
      </c>
      <c r="J421" s="1060">
        <v>0.42</v>
      </c>
      <c r="K421" s="1061">
        <v>0.49</v>
      </c>
      <c r="L421" s="1461">
        <v>245</v>
      </c>
      <c r="M421" s="1460">
        <v>385</v>
      </c>
      <c r="N421" s="1461">
        <v>385</v>
      </c>
      <c r="O421" s="1461">
        <v>87.5</v>
      </c>
      <c r="P421" s="2390">
        <v>4.2</v>
      </c>
      <c r="Q421" s="1574"/>
      <c r="R421" s="141"/>
      <c r="S421" s="141"/>
      <c r="T421" s="141"/>
      <c r="U421" s="763"/>
      <c r="V421" s="1767"/>
      <c r="W421" s="1768"/>
      <c r="X421" s="1769"/>
      <c r="Y421" s="290"/>
      <c r="Z421" s="548"/>
      <c r="AA421" s="141"/>
    </row>
    <row r="422" spans="2:27" ht="15" thickBot="1">
      <c r="B422" s="322"/>
      <c r="C422" s="1502" t="s">
        <v>598</v>
      </c>
      <c r="D422" s="2448" t="s">
        <v>259</v>
      </c>
      <c r="E422" s="2730">
        <f>'7-11л. МЕНЮ '!D408</f>
        <v>-5.2805194805194802</v>
      </c>
      <c r="F422" s="676">
        <f>'7-11л. МЕНЮ '!E408</f>
        <v>-4.6493670886075904</v>
      </c>
      <c r="G422" s="676">
        <f>'7-11л. МЕНЮ '!F408</f>
        <v>1.0038805970149269</v>
      </c>
      <c r="H422" s="863">
        <f>'7-11л. МЕНЮ '!G408</f>
        <v>-1.1463829787231816E-2</v>
      </c>
      <c r="I422" s="1526">
        <f t="shared" ref="I422:P422" si="110">(I420*100/I620)-35</f>
        <v>26.020316666666666</v>
      </c>
      <c r="J422" s="1526">
        <f t="shared" si="110"/>
        <v>-0.91916666666666913</v>
      </c>
      <c r="K422" s="1526">
        <f t="shared" si="110"/>
        <v>-12.414285714285711</v>
      </c>
      <c r="L422" s="1526">
        <f t="shared" si="110"/>
        <v>32.365857142857138</v>
      </c>
      <c r="M422" s="1526">
        <f t="shared" si="110"/>
        <v>-9.494225454545461</v>
      </c>
      <c r="N422" s="1526">
        <f t="shared" si="110"/>
        <v>6.4436145454545439</v>
      </c>
      <c r="O422" s="1526">
        <f t="shared" si="110"/>
        <v>-1.1474400000000031</v>
      </c>
      <c r="P422" s="1533">
        <f t="shared" si="110"/>
        <v>7.4149999999999991</v>
      </c>
      <c r="Q422" s="1574"/>
      <c r="R422" s="141"/>
      <c r="S422" s="544"/>
      <c r="T422" s="141"/>
      <c r="U422" s="1070"/>
      <c r="V422" s="1070"/>
      <c r="W422" s="1070"/>
      <c r="X422" s="1070"/>
      <c r="Y422" s="1775"/>
      <c r="Z422" s="276"/>
      <c r="AA422" s="141"/>
    </row>
    <row r="423" spans="2:27">
      <c r="B423" s="1402"/>
      <c r="C423" s="2406" t="s">
        <v>304</v>
      </c>
      <c r="D423" s="63"/>
      <c r="E423" s="1484"/>
      <c r="F423" s="1485"/>
      <c r="G423" s="1485"/>
      <c r="H423" s="865"/>
      <c r="I423" s="659"/>
      <c r="J423" s="659"/>
      <c r="K423" s="659"/>
      <c r="L423" s="659"/>
      <c r="M423" s="1459"/>
      <c r="N423" s="1459"/>
      <c r="O423" s="1463"/>
      <c r="P423" s="1459"/>
      <c r="Q423" s="1574"/>
      <c r="R423" s="141"/>
      <c r="S423" s="238"/>
      <c r="T423" s="141"/>
      <c r="U423" s="157"/>
      <c r="V423" s="157"/>
      <c r="W423" s="157"/>
      <c r="X423" s="157"/>
      <c r="Y423" s="157"/>
      <c r="Z423" s="157"/>
      <c r="AA423" s="141"/>
    </row>
    <row r="424" spans="2:27">
      <c r="B424" s="2470" t="str">
        <f>'7-11л. МЕНЮ '!I410</f>
        <v>54-13хн/22</v>
      </c>
      <c r="C424" s="402" t="str">
        <f>'7-11л. МЕНЮ '!B410</f>
        <v>Напиток из шиповника</v>
      </c>
      <c r="D424" s="374">
        <f>'7-11л. МЕНЮ '!C410</f>
        <v>200</v>
      </c>
      <c r="E424" s="302">
        <f>'7-11л. МЕНЮ '!D410</f>
        <v>0.6</v>
      </c>
      <c r="F424" s="482">
        <f>'7-11л. МЕНЮ '!E410</f>
        <v>0.2</v>
      </c>
      <c r="G424" s="482">
        <f>'7-11л. МЕНЮ '!F410</f>
        <v>15.2</v>
      </c>
      <c r="H424" s="824">
        <f>'7-11л. МЕНЮ '!G410</f>
        <v>65.3</v>
      </c>
      <c r="I424" s="488">
        <v>8</v>
      </c>
      <c r="J424" s="488">
        <v>0.01</v>
      </c>
      <c r="K424" s="488">
        <v>0.05</v>
      </c>
      <c r="L424" s="1454">
        <v>9.8000000000000007</v>
      </c>
      <c r="M424" s="2087">
        <v>1.1100000000000001</v>
      </c>
      <c r="N424" s="2087">
        <v>3</v>
      </c>
      <c r="O424" s="2087">
        <v>3</v>
      </c>
      <c r="P424" s="2086">
        <v>5.3999999999999999E-2</v>
      </c>
      <c r="Q424" s="647">
        <f>'7-11л. МЕНЮ '!H410</f>
        <v>76</v>
      </c>
      <c r="R424" s="141"/>
      <c r="S424" s="141"/>
      <c r="T424" s="133"/>
      <c r="U424" s="152"/>
      <c r="V424" s="152"/>
      <c r="W424" s="152"/>
      <c r="X424" s="844"/>
      <c r="Y424" s="141"/>
      <c r="Z424" s="141"/>
      <c r="AA424" s="141"/>
    </row>
    <row r="425" spans="2:27">
      <c r="B425" s="2470" t="str">
        <f>'7-11л. МЕНЮ '!I411</f>
        <v>595/22</v>
      </c>
      <c r="C425" s="402" t="str">
        <f>'7-11л. МЕНЮ '!B411</f>
        <v>Наггетсы</v>
      </c>
      <c r="D425" s="374">
        <f>'7-11л. МЕНЮ '!C411</f>
        <v>90</v>
      </c>
      <c r="E425" s="302">
        <f>'7-11л. МЕНЮ '!D411</f>
        <v>7.9580000000000002</v>
      </c>
      <c r="F425" s="482">
        <f>'7-11л. МЕНЮ '!E411</f>
        <v>5.91</v>
      </c>
      <c r="G425" s="482">
        <f>'7-11л. МЕНЮ '!F411</f>
        <v>14.317500000000001</v>
      </c>
      <c r="H425" s="824">
        <f>'7-11л. МЕНЮ '!G411</f>
        <v>129.28200000000001</v>
      </c>
      <c r="I425" s="488">
        <v>0.51</v>
      </c>
      <c r="J425" s="488">
        <v>0.06</v>
      </c>
      <c r="K425" s="488">
        <v>7.0999999999999994E-2</v>
      </c>
      <c r="L425" s="1453">
        <v>10.9</v>
      </c>
      <c r="M425" s="2087">
        <v>13.08</v>
      </c>
      <c r="N425" s="2087">
        <v>13.4</v>
      </c>
      <c r="O425" s="488">
        <v>6.18</v>
      </c>
      <c r="P425" s="2087">
        <v>0.76</v>
      </c>
      <c r="Q425" s="647">
        <f>'7-11л. МЕНЮ '!H411</f>
        <v>44</v>
      </c>
      <c r="R425" s="141"/>
      <c r="S425" s="141"/>
      <c r="T425" s="133"/>
      <c r="U425" s="152"/>
      <c r="V425" s="496"/>
      <c r="W425" s="152"/>
      <c r="X425" s="844"/>
      <c r="Y425" s="141"/>
      <c r="Z425" s="141"/>
      <c r="AA425" s="141"/>
    </row>
    <row r="426" spans="2:27" ht="15" thickBot="1">
      <c r="B426" s="2407" t="str">
        <f>'7-11л. МЕНЮ '!I412</f>
        <v>Пром.пр.</v>
      </c>
      <c r="C426" s="1212" t="str">
        <f>'7-11л. МЕНЮ '!B412</f>
        <v>Хлеб ржаной</v>
      </c>
      <c r="D426" s="529">
        <f>'7-11л. МЕНЮ '!C412</f>
        <v>20</v>
      </c>
      <c r="E426" s="489">
        <f>'7-11л. МЕНЮ '!D412</f>
        <v>1.1299999999999999</v>
      </c>
      <c r="F426" s="491">
        <f>'7-11л. МЕНЮ '!E412</f>
        <v>0.24</v>
      </c>
      <c r="G426" s="491">
        <f>'7-11л. МЕНЮ '!F412</f>
        <v>8.3699999999999992</v>
      </c>
      <c r="H426" s="823">
        <f>'7-11л. МЕНЮ '!G412</f>
        <v>40.159999999999997</v>
      </c>
      <c r="I426" s="326">
        <v>0</v>
      </c>
      <c r="J426" s="326">
        <v>0.04</v>
      </c>
      <c r="K426" s="326">
        <v>0</v>
      </c>
      <c r="L426" s="1439">
        <v>0</v>
      </c>
      <c r="M426" s="326">
        <v>16.600000000000001</v>
      </c>
      <c r="N426" s="326">
        <v>25.27</v>
      </c>
      <c r="O426" s="326">
        <v>8.84</v>
      </c>
      <c r="P426" s="1549">
        <v>0.02</v>
      </c>
      <c r="Q426" s="647">
        <f>'7-11л. МЕНЮ '!H412</f>
        <v>10</v>
      </c>
      <c r="R426" s="141"/>
      <c r="S426" s="150"/>
      <c r="T426" s="141"/>
      <c r="U426" s="141"/>
      <c r="V426" s="141"/>
      <c r="W426" s="141"/>
      <c r="X426" s="141"/>
      <c r="Y426" s="784"/>
      <c r="Z426" s="157"/>
      <c r="AA426" s="141"/>
    </row>
    <row r="427" spans="2:27">
      <c r="B427" s="1528" t="s">
        <v>332</v>
      </c>
      <c r="C427" s="43"/>
      <c r="D427" s="2456">
        <f>'7-11л. МЕНЮ '!C413</f>
        <v>310</v>
      </c>
      <c r="E427" s="2725">
        <f>'7-11л. МЕНЮ '!D413</f>
        <v>9.6879999999999988</v>
      </c>
      <c r="F427" s="2404">
        <f>'7-11л. МЕНЮ '!E413</f>
        <v>6.3500000000000005</v>
      </c>
      <c r="G427" s="2404">
        <f>'7-11л. МЕНЮ '!F413</f>
        <v>37.887499999999996</v>
      </c>
      <c r="H427" s="2670">
        <f>'7-11л. МЕНЮ '!G413</f>
        <v>234.74199999999999</v>
      </c>
      <c r="I427" s="1441">
        <f>SUM(I424:I426)</f>
        <v>8.51</v>
      </c>
      <c r="J427" s="1441">
        <f>SUM(J424:J426)</f>
        <v>0.10999999999999999</v>
      </c>
      <c r="K427" s="1441">
        <f t="shared" ref="K427:P427" si="111">SUM(K424:K426)</f>
        <v>0.121</v>
      </c>
      <c r="L427" s="1441">
        <f t="shared" si="111"/>
        <v>20.700000000000003</v>
      </c>
      <c r="M427" s="1441">
        <f t="shared" si="111"/>
        <v>30.79</v>
      </c>
      <c r="N427" s="1441">
        <f t="shared" si="111"/>
        <v>41.67</v>
      </c>
      <c r="O427" s="1441">
        <f t="shared" si="111"/>
        <v>18.02</v>
      </c>
      <c r="P427" s="1524">
        <f t="shared" si="111"/>
        <v>0.83400000000000007</v>
      </c>
      <c r="Q427" s="448"/>
      <c r="R427" s="163"/>
      <c r="S427" s="238"/>
      <c r="T427" s="213"/>
      <c r="U427" s="141"/>
      <c r="V427" s="141"/>
      <c r="W427" s="141"/>
      <c r="X427" s="141"/>
      <c r="Y427" s="796"/>
      <c r="Z427" s="157"/>
      <c r="AA427" s="141"/>
    </row>
    <row r="428" spans="2:27">
      <c r="B428" s="1504"/>
      <c r="C428" s="1505" t="s">
        <v>11</v>
      </c>
      <c r="D428" s="2457">
        <v>0.1</v>
      </c>
      <c r="E428" s="2729">
        <f>'7-11л. МЕНЮ '!D414</f>
        <v>7.7</v>
      </c>
      <c r="F428" s="2400">
        <f>'7-11л. МЕНЮ '!E414</f>
        <v>7.9</v>
      </c>
      <c r="G428" s="2400">
        <f>'7-11л. МЕНЮ '!F414</f>
        <v>33.5</v>
      </c>
      <c r="H428" s="2671">
        <f>'7-11л. МЕНЮ '!G414</f>
        <v>235</v>
      </c>
      <c r="I428" s="1060">
        <v>6</v>
      </c>
      <c r="J428" s="1060">
        <v>0.12</v>
      </c>
      <c r="K428" s="1061">
        <v>0.14000000000000001</v>
      </c>
      <c r="L428" s="1461">
        <v>70</v>
      </c>
      <c r="M428" s="1460">
        <v>110</v>
      </c>
      <c r="N428" s="1461">
        <v>110</v>
      </c>
      <c r="O428" s="1461">
        <v>25</v>
      </c>
      <c r="P428" s="2390">
        <v>1.2</v>
      </c>
      <c r="Q428" s="448"/>
      <c r="R428" s="151"/>
      <c r="S428" s="136"/>
      <c r="T428" s="152"/>
      <c r="U428" s="141"/>
      <c r="V428" s="141"/>
      <c r="W428" s="141"/>
      <c r="X428" s="141"/>
      <c r="Y428" s="784"/>
      <c r="Z428" s="157"/>
      <c r="AA428" s="141"/>
    </row>
    <row r="429" spans="2:27" ht="15" thickBot="1">
      <c r="B429" s="322"/>
      <c r="C429" s="1502" t="s">
        <v>519</v>
      </c>
      <c r="D429" s="2448" t="s">
        <v>259</v>
      </c>
      <c r="E429" s="2730">
        <f>'7-11л. МЕНЮ '!D415</f>
        <v>2.5818181818181802</v>
      </c>
      <c r="F429" s="676">
        <f>'7-11л. МЕНЮ '!E415</f>
        <v>-1.962025316455696</v>
      </c>
      <c r="G429" s="676">
        <f>'7-11л. МЕНЮ '!F415</f>
        <v>1.3097014925373127</v>
      </c>
      <c r="H429" s="863">
        <f>'7-11л. МЕНЮ '!G415</f>
        <v>-1.0978723404255319E-2</v>
      </c>
      <c r="I429" s="1526">
        <f t="shared" ref="I429:P429" si="112">(I427*100/I620)-10</f>
        <v>4.1833333333333336</v>
      </c>
      <c r="J429" s="1526">
        <f t="shared" si="112"/>
        <v>-0.83333333333333393</v>
      </c>
      <c r="K429" s="1526">
        <f t="shared" si="112"/>
        <v>-1.3571428571428577</v>
      </c>
      <c r="L429" s="1526">
        <f t="shared" si="112"/>
        <v>-7.0428571428571427</v>
      </c>
      <c r="M429" s="1526">
        <f t="shared" si="112"/>
        <v>-7.2009090909090911</v>
      </c>
      <c r="N429" s="1526">
        <f t="shared" si="112"/>
        <v>-6.2118181818181819</v>
      </c>
      <c r="O429" s="1526">
        <f t="shared" si="112"/>
        <v>-2.7919999999999998</v>
      </c>
      <c r="P429" s="1533">
        <f t="shared" si="112"/>
        <v>-3.05</v>
      </c>
      <c r="Q429" s="448"/>
      <c r="R429" s="11"/>
      <c r="S429" s="303"/>
      <c r="T429" s="141"/>
      <c r="U429" s="494"/>
      <c r="V429" s="844"/>
      <c r="W429" s="795"/>
      <c r="X429" s="784"/>
      <c r="Y429" s="784"/>
      <c r="Z429" s="157"/>
      <c r="AA429" s="141"/>
    </row>
    <row r="430" spans="2:27">
      <c r="E430" s="1543"/>
      <c r="F430" s="1543"/>
      <c r="G430" s="1543"/>
      <c r="H430" s="1498"/>
      <c r="I430" s="2717"/>
      <c r="J430" s="2717"/>
      <c r="K430" s="2717"/>
      <c r="L430" s="886"/>
      <c r="M430" s="2717"/>
      <c r="N430" s="886"/>
      <c r="O430" s="886"/>
      <c r="P430" s="2717"/>
      <c r="Q430" s="448"/>
      <c r="R430" s="151"/>
      <c r="S430" s="136"/>
      <c r="T430" s="152"/>
      <c r="U430" s="240"/>
      <c r="V430" s="844"/>
      <c r="W430" s="785"/>
      <c r="X430" s="784"/>
      <c r="Y430" s="784"/>
      <c r="Z430" s="157"/>
      <c r="AA430" s="141"/>
    </row>
    <row r="431" spans="2:27" ht="15" thickBot="1">
      <c r="B431" s="2503"/>
      <c r="C431" s="1657"/>
      <c r="D431" s="1658"/>
      <c r="E431" s="1726"/>
      <c r="F431" s="786"/>
      <c r="G431" s="786"/>
      <c r="H431" s="787"/>
      <c r="I431" s="1726"/>
      <c r="J431" s="786"/>
      <c r="K431" s="786"/>
      <c r="L431" s="787"/>
      <c r="M431" s="858"/>
      <c r="N431" s="858"/>
      <c r="O431" s="858"/>
      <c r="P431" s="858"/>
      <c r="Q431" s="795"/>
      <c r="R431" s="141"/>
      <c r="S431" s="303"/>
      <c r="T431" s="141"/>
      <c r="U431" s="152"/>
      <c r="V431" s="844"/>
      <c r="W431" s="213"/>
      <c r="X431" s="796"/>
      <c r="Y431" s="784"/>
      <c r="Z431" s="157"/>
      <c r="AA431" s="141"/>
    </row>
    <row r="432" spans="2:27">
      <c r="B432" s="1063"/>
      <c r="C432" s="43" t="s">
        <v>451</v>
      </c>
      <c r="D432" s="44"/>
      <c r="E432" s="200">
        <f>'7-11л. МЕНЮ '!D418</f>
        <v>45.584000000000003</v>
      </c>
      <c r="F432" s="328">
        <f>'7-11л. МЕНЮ '!E418</f>
        <v>44.756</v>
      </c>
      <c r="G432" s="328">
        <f>'7-11л. МЕНЮ '!F418</f>
        <v>203.57600000000002</v>
      </c>
      <c r="H432" s="328">
        <f>'7-11л. МЕНЮ '!G418</f>
        <v>1409.9146000000001</v>
      </c>
      <c r="I432" s="328">
        <f t="shared" ref="I432:P432" si="113">I408+I420</f>
        <v>45.293390000000002</v>
      </c>
      <c r="J432" s="328">
        <f t="shared" si="113"/>
        <v>0.64496999999999993</v>
      </c>
      <c r="K432" s="328">
        <f t="shared" si="113"/>
        <v>0.57120000000000004</v>
      </c>
      <c r="L432" s="328">
        <f t="shared" si="113"/>
        <v>572.34100000000001</v>
      </c>
      <c r="M432" s="328">
        <f t="shared" si="113"/>
        <v>555.82151999999996</v>
      </c>
      <c r="N432" s="328">
        <f t="shared" si="113"/>
        <v>643.84975999999995</v>
      </c>
      <c r="O432" s="328">
        <f t="shared" si="113"/>
        <v>123.5934</v>
      </c>
      <c r="P432" s="1064">
        <f t="shared" si="113"/>
        <v>7.3187999999999995</v>
      </c>
      <c r="Q432" s="448"/>
      <c r="R432" s="141"/>
      <c r="S432" s="150"/>
      <c r="T432" s="141"/>
      <c r="U432" s="152"/>
      <c r="V432" s="844"/>
      <c r="W432" s="785"/>
      <c r="X432" s="784"/>
      <c r="Y432" s="784"/>
      <c r="Z432" s="157"/>
      <c r="AA432" s="141"/>
    </row>
    <row r="433" spans="2:27">
      <c r="B433" s="605"/>
      <c r="C433" s="1396" t="s">
        <v>11</v>
      </c>
      <c r="D433" s="1739">
        <v>0.6</v>
      </c>
      <c r="E433" s="2679">
        <f>'7-11л. МЕНЮ '!D419</f>
        <v>46.2</v>
      </c>
      <c r="F433" s="2504">
        <f>'7-11л. МЕНЮ '!E419</f>
        <v>47.4</v>
      </c>
      <c r="G433" s="2504">
        <f>'7-11л. МЕНЮ '!F419</f>
        <v>201</v>
      </c>
      <c r="H433" s="2504">
        <f>'7-11л. МЕНЮ '!G419</f>
        <v>1410</v>
      </c>
      <c r="I433" s="1060">
        <v>36</v>
      </c>
      <c r="J433" s="1060">
        <v>0.72</v>
      </c>
      <c r="K433" s="1061">
        <v>0.84</v>
      </c>
      <c r="L433" s="1461">
        <v>420</v>
      </c>
      <c r="M433" s="1460">
        <v>660</v>
      </c>
      <c r="N433" s="1461">
        <v>660</v>
      </c>
      <c r="O433" s="1461">
        <v>150</v>
      </c>
      <c r="P433" s="2390">
        <v>7.2</v>
      </c>
      <c r="Q433" s="448"/>
      <c r="R433" s="141"/>
      <c r="S433" s="150"/>
      <c r="T433" s="141"/>
      <c r="U433" s="152"/>
      <c r="V433" s="152"/>
      <c r="W433" s="241"/>
      <c r="X433" s="785"/>
      <c r="Y433" s="784"/>
      <c r="Z433" s="157"/>
      <c r="AA433" s="141"/>
    </row>
    <row r="434" spans="2:27" ht="15" thickBot="1">
      <c r="B434" s="322"/>
      <c r="C434" s="1502" t="s">
        <v>598</v>
      </c>
      <c r="D434" s="1540" t="s">
        <v>259</v>
      </c>
      <c r="E434" s="2423">
        <f>'7-11л. МЕНЮ '!D420</f>
        <v>-0.79999999999999005</v>
      </c>
      <c r="F434" s="2424">
        <f>'7-11л. МЕНЮ '!E420</f>
        <v>-3.3468354430379677</v>
      </c>
      <c r="G434" s="2424">
        <f>'7-11л. МЕНЮ '!F420</f>
        <v>0.768955223880603</v>
      </c>
      <c r="H434" s="2424">
        <f>'7-11л. МЕНЮ '!G420</f>
        <v>-3.6340425531804499E-3</v>
      </c>
      <c r="I434" s="1526">
        <f t="shared" ref="I434:P434" si="114">(I432*100/I620)-60</f>
        <v>15.488983333333337</v>
      </c>
      <c r="J434" s="1526">
        <f t="shared" si="114"/>
        <v>-6.2524999999999977</v>
      </c>
      <c r="K434" s="1526">
        <f t="shared" si="114"/>
        <v>-19.199999999999996</v>
      </c>
      <c r="L434" s="1526">
        <f t="shared" si="114"/>
        <v>21.762999999999991</v>
      </c>
      <c r="M434" s="1526">
        <f t="shared" si="114"/>
        <v>-9.4707709090909162</v>
      </c>
      <c r="N434" s="1526">
        <f t="shared" si="114"/>
        <v>-1.4682036363636399</v>
      </c>
      <c r="O434" s="1526">
        <f t="shared" si="114"/>
        <v>-10.562640000000002</v>
      </c>
      <c r="P434" s="1533">
        <f t="shared" si="114"/>
        <v>0.99000000000000199</v>
      </c>
      <c r="Q434" s="448"/>
      <c r="R434" s="141"/>
      <c r="S434" s="150"/>
      <c r="T434" s="141"/>
      <c r="U434" s="859"/>
      <c r="V434" s="858"/>
      <c r="W434" s="859"/>
      <c r="X434" s="280"/>
      <c r="Y434" s="293"/>
      <c r="Z434" s="157"/>
      <c r="AA434" s="141"/>
    </row>
    <row r="435" spans="2:27" ht="15" thickBot="1">
      <c r="E435" s="847"/>
      <c r="F435" s="847"/>
      <c r="G435" s="847"/>
      <c r="H435" s="847"/>
      <c r="I435" s="5"/>
      <c r="J435" s="5"/>
      <c r="K435" s="5"/>
      <c r="L435" s="5"/>
      <c r="M435" s="5"/>
      <c r="N435" s="5"/>
      <c r="O435" s="5"/>
      <c r="P435" s="5"/>
      <c r="Q435" s="448"/>
      <c r="R435" s="141"/>
      <c r="S435" s="150"/>
      <c r="T435" s="141"/>
      <c r="U435" s="141"/>
      <c r="V435" s="141"/>
      <c r="W435" s="141"/>
      <c r="X435" s="290"/>
      <c r="Y435" s="238"/>
      <c r="Z435" s="157"/>
      <c r="AA435" s="141"/>
    </row>
    <row r="436" spans="2:27">
      <c r="B436" s="1063"/>
      <c r="C436" s="43" t="s">
        <v>450</v>
      </c>
      <c r="D436" s="44"/>
      <c r="E436" s="200">
        <f>'7-11л. МЕНЮ '!D422</f>
        <v>32.572000000000003</v>
      </c>
      <c r="F436" s="328">
        <f>'7-11л. МЕНЮ '!E422</f>
        <v>30.327000000000005</v>
      </c>
      <c r="G436" s="328">
        <f>'7-11л. МЕНЮ '!F422</f>
        <v>158.50050000000002</v>
      </c>
      <c r="H436" s="328">
        <f>'7-11л. МЕНЮ '!G422</f>
        <v>1056.9726000000001</v>
      </c>
      <c r="I436" s="328">
        <f t="shared" ref="I436:P436" si="115">I420+I427</f>
        <v>45.122189999999996</v>
      </c>
      <c r="J436" s="328">
        <f t="shared" si="115"/>
        <v>0.51896999999999993</v>
      </c>
      <c r="K436" s="328">
        <f t="shared" si="115"/>
        <v>0.43720000000000003</v>
      </c>
      <c r="L436" s="328">
        <f t="shared" si="115"/>
        <v>492.26099999999997</v>
      </c>
      <c r="M436" s="328">
        <f t="shared" si="115"/>
        <v>311.35351999999995</v>
      </c>
      <c r="N436" s="328">
        <f t="shared" si="115"/>
        <v>497.54975999999994</v>
      </c>
      <c r="O436" s="328">
        <f t="shared" si="115"/>
        <v>102.6514</v>
      </c>
      <c r="P436" s="1064">
        <f t="shared" si="115"/>
        <v>5.9238</v>
      </c>
      <c r="Q436" s="448"/>
      <c r="R436" s="544"/>
      <c r="S436" s="141"/>
      <c r="T436" s="546"/>
      <c r="U436" s="546"/>
      <c r="V436" s="546"/>
      <c r="W436" s="546"/>
      <c r="X436" s="290"/>
      <c r="Y436" s="157"/>
      <c r="Z436" s="157"/>
      <c r="AA436" s="141"/>
    </row>
    <row r="437" spans="2:27">
      <c r="B437" s="605"/>
      <c r="C437" s="1396" t="s">
        <v>11</v>
      </c>
      <c r="D437" s="1739">
        <v>0.45</v>
      </c>
      <c r="E437" s="2679">
        <f>'7-11л. МЕНЮ '!D423</f>
        <v>34.65</v>
      </c>
      <c r="F437" s="2504">
        <f>'7-11л. МЕНЮ '!E423</f>
        <v>35.549999999999997</v>
      </c>
      <c r="G437" s="2504">
        <f>'7-11л. МЕНЮ '!F423</f>
        <v>150.75</v>
      </c>
      <c r="H437" s="2504">
        <f>'7-11л. МЕНЮ '!G423</f>
        <v>1057.5</v>
      </c>
      <c r="I437" s="1060">
        <v>27</v>
      </c>
      <c r="J437" s="1060">
        <v>0.54</v>
      </c>
      <c r="K437" s="1061">
        <v>0.63</v>
      </c>
      <c r="L437" s="1461">
        <v>315</v>
      </c>
      <c r="M437" s="1460">
        <v>495</v>
      </c>
      <c r="N437" s="1461">
        <v>495</v>
      </c>
      <c r="O437" s="1461">
        <v>112.5</v>
      </c>
      <c r="P437" s="2390">
        <v>5.4</v>
      </c>
      <c r="Q437" s="448"/>
      <c r="R437" s="141"/>
      <c r="S437" s="157"/>
      <c r="T437" s="157"/>
      <c r="U437" s="157"/>
      <c r="V437" s="157"/>
      <c r="W437" s="157"/>
      <c r="X437" s="157"/>
      <c r="Y437" s="157"/>
      <c r="Z437" s="157"/>
      <c r="AA437" s="141"/>
    </row>
    <row r="438" spans="2:27" ht="15" thickBot="1">
      <c r="B438" s="322"/>
      <c r="C438" s="1502" t="s">
        <v>598</v>
      </c>
      <c r="D438" s="1540" t="s">
        <v>259</v>
      </c>
      <c r="E438" s="2423">
        <f>'7-11л. МЕНЮ '!D424</f>
        <v>-2.6987012987012946</v>
      </c>
      <c r="F438" s="2424">
        <f>'7-11л. МЕНЮ '!E424</f>
        <v>-6.6113924050632846</v>
      </c>
      <c r="G438" s="2424">
        <f>'7-11л. МЕНЮ '!F424</f>
        <v>2.3135820895522414</v>
      </c>
      <c r="H438" s="2424">
        <f>'7-11л. МЕНЮ '!G424</f>
        <v>-2.2442553191488912E-2</v>
      </c>
      <c r="I438" s="1526">
        <f t="shared" ref="I438:P438" si="116">(I436*100/I620)-45</f>
        <v>30.203649999999996</v>
      </c>
      <c r="J438" s="1526">
        <f t="shared" si="116"/>
        <v>-1.7525000000000048</v>
      </c>
      <c r="K438" s="1526">
        <f t="shared" si="116"/>
        <v>-13.771428571428565</v>
      </c>
      <c r="L438" s="1526">
        <f t="shared" si="116"/>
        <v>25.322999999999993</v>
      </c>
      <c r="M438" s="1526">
        <f t="shared" si="116"/>
        <v>-16.69513454545455</v>
      </c>
      <c r="N438" s="1526">
        <f t="shared" si="116"/>
        <v>0.23179636363635581</v>
      </c>
      <c r="O438" s="1526">
        <f t="shared" si="116"/>
        <v>-3.9394400000000047</v>
      </c>
      <c r="P438" s="1533">
        <f t="shared" si="116"/>
        <v>4.365000000000002</v>
      </c>
      <c r="Q438" s="448"/>
      <c r="R438" s="141"/>
      <c r="S438" s="157"/>
      <c r="T438" s="157"/>
      <c r="U438" s="157"/>
      <c r="V438" s="157"/>
      <c r="W438" s="157"/>
      <c r="X438" s="157"/>
      <c r="Y438" s="157"/>
      <c r="Z438" s="157"/>
      <c r="AA438" s="141"/>
    </row>
    <row r="439" spans="2:27" ht="15" thickBot="1">
      <c r="E439" s="847"/>
      <c r="F439" s="847"/>
      <c r="G439" s="847"/>
      <c r="H439" s="847"/>
      <c r="I439" s="5"/>
      <c r="J439" s="5"/>
      <c r="K439" s="5"/>
      <c r="L439" s="5"/>
      <c r="M439" s="5"/>
      <c r="N439" s="5"/>
      <c r="O439" s="11"/>
      <c r="P439" s="5"/>
      <c r="Q439" s="448"/>
      <c r="R439" s="141"/>
      <c r="S439" s="852"/>
      <c r="T439" s="248"/>
      <c r="U439" s="248"/>
      <c r="V439" s="248"/>
      <c r="W439" s="852"/>
      <c r="X439" s="852"/>
      <c r="Y439" s="853"/>
      <c r="Z439" s="157"/>
      <c r="AA439" s="141"/>
    </row>
    <row r="440" spans="2:27">
      <c r="B440" s="1503" t="s">
        <v>505</v>
      </c>
      <c r="C440" s="43"/>
      <c r="D440" s="44"/>
      <c r="E440" s="200">
        <f>'7-11л. МЕНЮ '!D426</f>
        <v>55.272000000000006</v>
      </c>
      <c r="F440" s="328">
        <f>'7-11л. МЕНЮ '!E426</f>
        <v>51.106000000000002</v>
      </c>
      <c r="G440" s="328">
        <f>'7-11л. МЕНЮ '!F426</f>
        <v>241.46350000000001</v>
      </c>
      <c r="H440" s="328">
        <f>'7-11л. МЕНЮ '!G426</f>
        <v>1644.6566</v>
      </c>
      <c r="I440" s="1473">
        <f t="shared" ref="I440:P440" si="117">I408+I420+I427</f>
        <v>53.80339</v>
      </c>
      <c r="J440" s="1473">
        <f t="shared" si="117"/>
        <v>0.75496999999999992</v>
      </c>
      <c r="K440" s="1473">
        <f t="shared" si="117"/>
        <v>0.69220000000000004</v>
      </c>
      <c r="L440" s="1473">
        <f t="shared" si="117"/>
        <v>593.04100000000005</v>
      </c>
      <c r="M440" s="1473">
        <f t="shared" si="117"/>
        <v>586.61151999999993</v>
      </c>
      <c r="N440" s="1473">
        <f t="shared" si="117"/>
        <v>685.51975999999991</v>
      </c>
      <c r="O440" s="1473">
        <f t="shared" si="117"/>
        <v>141.61340000000001</v>
      </c>
      <c r="P440" s="1536">
        <f t="shared" si="117"/>
        <v>8.1527999999999992</v>
      </c>
      <c r="Q440" s="448"/>
      <c r="R440" s="283"/>
      <c r="S440" s="242"/>
      <c r="T440" s="854"/>
      <c r="U440" s="854"/>
      <c r="V440" s="854"/>
      <c r="W440" s="242"/>
      <c r="X440" s="855"/>
      <c r="Y440" s="433"/>
      <c r="Z440" s="157"/>
      <c r="AA440" s="141"/>
    </row>
    <row r="441" spans="2:27">
      <c r="B441" s="1504"/>
      <c r="C441" s="1505" t="s">
        <v>11</v>
      </c>
      <c r="D441" s="1739">
        <v>0.7</v>
      </c>
      <c r="E441" s="2679">
        <f>'7-11л. МЕНЮ '!D427</f>
        <v>53.9</v>
      </c>
      <c r="F441" s="2504">
        <f>'7-11л. МЕНЮ '!E427</f>
        <v>55.3</v>
      </c>
      <c r="G441" s="2504">
        <f>'7-11л. МЕНЮ '!F427</f>
        <v>234.5</v>
      </c>
      <c r="H441" s="2504">
        <f>'7-11л. МЕНЮ '!G427</f>
        <v>1645</v>
      </c>
      <c r="I441" s="1060">
        <v>42</v>
      </c>
      <c r="J441" s="1060">
        <v>0.84</v>
      </c>
      <c r="K441" s="1061">
        <v>0.98</v>
      </c>
      <c r="L441" s="1461">
        <v>490</v>
      </c>
      <c r="M441" s="1460">
        <v>770</v>
      </c>
      <c r="N441" s="1461">
        <v>770</v>
      </c>
      <c r="O441" s="1461">
        <v>175</v>
      </c>
      <c r="P441" s="2390">
        <v>8.4</v>
      </c>
      <c r="Q441" s="448"/>
      <c r="R441" s="275"/>
      <c r="S441" s="283"/>
      <c r="T441" s="856"/>
      <c r="U441" s="856"/>
      <c r="V441" s="856"/>
      <c r="W441" s="283"/>
      <c r="X441" s="433"/>
      <c r="Y441" s="433"/>
      <c r="Z441" s="157"/>
      <c r="AA441" s="141"/>
    </row>
    <row r="442" spans="2:27" ht="15" thickBot="1">
      <c r="B442" s="322"/>
      <c r="C442" s="1502" t="s">
        <v>598</v>
      </c>
      <c r="D442" s="1540" t="s">
        <v>259</v>
      </c>
      <c r="E442" s="2423">
        <f>'7-11л. МЕНЮ '!D428</f>
        <v>1.7818181818181955</v>
      </c>
      <c r="F442" s="2424">
        <f>'7-11л. МЕНЮ '!E428</f>
        <v>-5.308860759493669</v>
      </c>
      <c r="G442" s="2424">
        <f>'7-11л. МЕНЮ '!F428</f>
        <v>2.0786567164179104</v>
      </c>
      <c r="H442" s="2424">
        <f>'7-11л. МЕНЮ '!G428</f>
        <v>-1.4612765957451757E-2</v>
      </c>
      <c r="I442" s="1526">
        <f t="shared" ref="I442:P442" si="118">(I440*100/I620)-70</f>
        <v>19.67231666666666</v>
      </c>
      <c r="J442" s="1526">
        <f t="shared" si="118"/>
        <v>-7.0858333333333405</v>
      </c>
      <c r="K442" s="1526">
        <f t="shared" si="118"/>
        <v>-20.557142857142857</v>
      </c>
      <c r="L442" s="1526">
        <f t="shared" si="118"/>
        <v>14.720142857142861</v>
      </c>
      <c r="M442" s="1526">
        <f t="shared" si="118"/>
        <v>-16.671680000000002</v>
      </c>
      <c r="N442" s="1526">
        <f t="shared" si="118"/>
        <v>-7.6800218181818209</v>
      </c>
      <c r="O442" s="1526">
        <f t="shared" si="118"/>
        <v>-13.354639999999989</v>
      </c>
      <c r="P442" s="1533">
        <f t="shared" si="118"/>
        <v>-2.0600000000000023</v>
      </c>
      <c r="Q442" s="448"/>
      <c r="R442" s="238"/>
      <c r="S442" s="133"/>
      <c r="T442" s="152"/>
      <c r="U442" s="152"/>
      <c r="V442" s="152"/>
      <c r="W442" s="241"/>
      <c r="X442" s="785"/>
      <c r="Y442" s="857"/>
      <c r="Z442" s="157"/>
      <c r="AA442" s="141"/>
    </row>
    <row r="443" spans="2:27">
      <c r="S443" s="133"/>
      <c r="T443" s="152"/>
      <c r="U443" s="152"/>
      <c r="V443" s="741"/>
      <c r="W443" s="241"/>
      <c r="X443" s="791"/>
      <c r="Y443" s="796"/>
      <c r="Z443" s="157"/>
      <c r="AA443" s="141"/>
    </row>
    <row r="444" spans="2:27">
      <c r="S444" s="133"/>
      <c r="T444" s="205"/>
      <c r="U444" s="205"/>
      <c r="V444" s="240"/>
      <c r="W444" s="241"/>
      <c r="X444" s="881"/>
      <c r="Y444" s="784"/>
      <c r="Z444" s="157"/>
      <c r="AA444" s="141"/>
    </row>
    <row r="445" spans="2:27">
      <c r="S445" s="133"/>
      <c r="T445" s="152"/>
      <c r="U445" s="152"/>
      <c r="V445" s="152"/>
      <c r="W445" s="241"/>
      <c r="X445" s="213"/>
      <c r="Y445" s="784"/>
      <c r="Z445" s="157"/>
      <c r="AA445" s="141"/>
    </row>
    <row r="446" spans="2:27">
      <c r="C446" s="1399" t="s">
        <v>483</v>
      </c>
      <c r="D446"/>
      <c r="E446" s="450"/>
      <c r="K446" s="1445"/>
      <c r="P446"/>
      <c r="Q446" s="448"/>
      <c r="R446" s="136"/>
      <c r="S446" s="131"/>
      <c r="T446" s="152"/>
      <c r="U446" s="152"/>
      <c r="V446" s="152"/>
      <c r="W446" s="241"/>
      <c r="X446" s="785"/>
      <c r="Y446" s="882"/>
      <c r="Z446" s="157"/>
      <c r="AA446" s="141"/>
    </row>
    <row r="447" spans="2:27">
      <c r="C447" s="13" t="s">
        <v>484</v>
      </c>
      <c r="D447" s="202"/>
      <c r="E447" s="2"/>
      <c r="K447"/>
      <c r="P447"/>
      <c r="Q447" s="448"/>
      <c r="R447" s="136"/>
      <c r="S447" s="133"/>
      <c r="T447" s="152"/>
      <c r="U447" s="152"/>
      <c r="V447" s="152"/>
      <c r="W447" s="241"/>
      <c r="X447" s="785"/>
      <c r="Y447" s="784"/>
      <c r="Z447" s="157"/>
      <c r="AA447" s="141"/>
    </row>
    <row r="448" spans="2:27">
      <c r="C448" s="1" t="s">
        <v>334</v>
      </c>
      <c r="D448"/>
      <c r="E448"/>
      <c r="F448"/>
      <c r="K448" s="71"/>
      <c r="P448"/>
      <c r="Q448" s="448"/>
      <c r="R448" s="136"/>
      <c r="S448" s="133"/>
      <c r="T448" s="152"/>
      <c r="U448" s="152"/>
      <c r="V448" s="152"/>
      <c r="W448" s="241"/>
      <c r="X448" s="785"/>
      <c r="Y448" s="784"/>
      <c r="Z448" s="157"/>
      <c r="AA448" s="141"/>
    </row>
    <row r="449" spans="2:27">
      <c r="C449" s="25" t="s">
        <v>260</v>
      </c>
      <c r="E449"/>
      <c r="F449"/>
      <c r="G449" s="25"/>
      <c r="H449" s="25"/>
      <c r="K449" s="1450"/>
      <c r="P449"/>
      <c r="Q449" s="448"/>
      <c r="R449" s="136"/>
      <c r="S449" s="135"/>
      <c r="T449" s="858"/>
      <c r="U449" s="858"/>
      <c r="V449" s="883"/>
      <c r="W449" s="859"/>
      <c r="X449" s="280"/>
      <c r="Y449" s="293"/>
      <c r="Z449" s="157"/>
      <c r="AA449" s="141"/>
    </row>
    <row r="450" spans="2:27" ht="15.6">
      <c r="C450" s="1399" t="s">
        <v>486</v>
      </c>
      <c r="D450"/>
      <c r="J450" s="29" t="s">
        <v>0</v>
      </c>
      <c r="K450"/>
      <c r="L450" s="2" t="s">
        <v>298</v>
      </c>
      <c r="M450" s="26"/>
      <c r="N450" s="26"/>
      <c r="O450" s="33"/>
      <c r="P450"/>
      <c r="Q450" s="448"/>
      <c r="R450" s="136"/>
      <c r="S450" s="157"/>
      <c r="T450" s="157"/>
      <c r="U450" s="157"/>
      <c r="V450" s="157"/>
      <c r="W450" s="157"/>
      <c r="X450" s="290"/>
      <c r="Y450" s="238"/>
      <c r="Z450" s="157"/>
      <c r="AA450" s="141"/>
    </row>
    <row r="451" spans="2:27" ht="21">
      <c r="B451" s="28" t="s">
        <v>510</v>
      </c>
      <c r="E451"/>
      <c r="F451"/>
      <c r="G451" s="32" t="s">
        <v>337</v>
      </c>
      <c r="H451" s="25"/>
      <c r="K451" s="450"/>
      <c r="P451"/>
      <c r="Q451" s="448"/>
      <c r="R451" s="136"/>
      <c r="S451" s="213"/>
      <c r="T451" s="157"/>
      <c r="U451" s="157"/>
      <c r="V451" s="157"/>
      <c r="W451" s="157"/>
      <c r="X451" s="157"/>
      <c r="Y451" s="157"/>
      <c r="Z451" s="157"/>
      <c r="AA451" s="141"/>
    </row>
    <row r="452" spans="2:27" ht="15" thickBot="1">
      <c r="C452" s="134" t="s">
        <v>529</v>
      </c>
      <c r="E452" s="457"/>
      <c r="F452" s="457"/>
      <c r="G452" s="457"/>
      <c r="H452" s="457"/>
      <c r="I452" s="457"/>
      <c r="J452" s="457"/>
      <c r="K452" s="457"/>
      <c r="L452" s="457"/>
      <c r="M452" s="457"/>
      <c r="N452" s="457"/>
      <c r="O452" s="457"/>
      <c r="P452" s="457"/>
      <c r="Q452" s="448"/>
      <c r="R452" s="141"/>
      <c r="S452" s="133"/>
      <c r="T452" s="240"/>
      <c r="U452" s="240"/>
      <c r="V452" s="240"/>
      <c r="W452" s="241"/>
      <c r="X452" s="791"/>
      <c r="Y452" s="784"/>
      <c r="Z452" s="157"/>
      <c r="AA452" s="141"/>
    </row>
    <row r="453" spans="2:27" ht="15" thickBot="1">
      <c r="B453" s="1495" t="s">
        <v>514</v>
      </c>
      <c r="C453" s="116"/>
      <c r="D453" s="1446" t="s">
        <v>234</v>
      </c>
      <c r="E453" s="2385" t="s">
        <v>795</v>
      </c>
      <c r="F453" s="581"/>
      <c r="G453" s="2386"/>
      <c r="H453" s="2387" t="s">
        <v>796</v>
      </c>
      <c r="I453" s="1411" t="s">
        <v>487</v>
      </c>
      <c r="J453" s="1412"/>
      <c r="K453" s="1412"/>
      <c r="L453" s="1413"/>
      <c r="M453" s="1414" t="s">
        <v>488</v>
      </c>
      <c r="N453" s="40"/>
      <c r="O453" s="1415"/>
      <c r="P453" s="40"/>
      <c r="Q453" s="1495" t="s">
        <v>540</v>
      </c>
      <c r="R453" s="141"/>
      <c r="S453" s="133"/>
      <c r="T453" s="152"/>
      <c r="U453" s="152"/>
      <c r="V453" s="152"/>
      <c r="W453" s="241"/>
      <c r="X453" s="785"/>
      <c r="Y453" s="784"/>
      <c r="Z453" s="157"/>
      <c r="AA453" s="141"/>
    </row>
    <row r="454" spans="2:27">
      <c r="B454" s="626" t="s">
        <v>489</v>
      </c>
      <c r="C454" s="621" t="s">
        <v>240</v>
      </c>
      <c r="D454" s="1447" t="s">
        <v>241</v>
      </c>
      <c r="E454" s="1495" t="s">
        <v>242</v>
      </c>
      <c r="F454" s="1495" t="s">
        <v>55</v>
      </c>
      <c r="G454" s="2382" t="s">
        <v>56</v>
      </c>
      <c r="H454" s="2388" t="s">
        <v>797</v>
      </c>
      <c r="I454" s="1417" t="s">
        <v>490</v>
      </c>
      <c r="J454" s="1418" t="s">
        <v>491</v>
      </c>
      <c r="K454" s="1419" t="s">
        <v>492</v>
      </c>
      <c r="L454" s="1420" t="s">
        <v>493</v>
      </c>
      <c r="M454" s="1421" t="s">
        <v>494</v>
      </c>
      <c r="N454" s="1422" t="s">
        <v>495</v>
      </c>
      <c r="O454" s="1423" t="s">
        <v>496</v>
      </c>
      <c r="P454" s="1424" t="s">
        <v>497</v>
      </c>
      <c r="Q454" s="1573" t="s">
        <v>534</v>
      </c>
      <c r="R454" s="238"/>
      <c r="S454" s="133"/>
      <c r="T454" s="152"/>
      <c r="U454" s="152"/>
      <c r="V454" s="152"/>
      <c r="W454" s="241"/>
      <c r="X454" s="785"/>
      <c r="Y454" s="784"/>
      <c r="Z454" s="157"/>
      <c r="AA454" s="141"/>
    </row>
    <row r="455" spans="2:27" ht="15" thickBot="1">
      <c r="B455" s="632" t="s">
        <v>498</v>
      </c>
      <c r="C455" s="667"/>
      <c r="D455" s="628"/>
      <c r="E455" s="629" t="s">
        <v>6</v>
      </c>
      <c r="F455" s="629" t="s">
        <v>7</v>
      </c>
      <c r="G455" s="629" t="s">
        <v>8</v>
      </c>
      <c r="H455" s="632" t="s">
        <v>610</v>
      </c>
      <c r="I455" s="65"/>
      <c r="J455" s="1448"/>
      <c r="L455" s="1448"/>
      <c r="M455" s="1449" t="s">
        <v>499</v>
      </c>
      <c r="N455" s="1450" t="s">
        <v>500</v>
      </c>
      <c r="O455" s="1451" t="s">
        <v>501</v>
      </c>
      <c r="P455" s="1452" t="s">
        <v>502</v>
      </c>
      <c r="Q455" s="1571" t="s">
        <v>454</v>
      </c>
      <c r="R455" s="136"/>
      <c r="S455" s="133"/>
      <c r="T455" s="152"/>
      <c r="U455" s="152"/>
      <c r="V455" s="152"/>
      <c r="W455" s="241"/>
      <c r="X455" s="785"/>
      <c r="Y455" s="784"/>
      <c r="Z455" s="157"/>
      <c r="AA455" s="141"/>
    </row>
    <row r="456" spans="2:27">
      <c r="B456" s="2771"/>
      <c r="C456" s="2483" t="s">
        <v>189</v>
      </c>
      <c r="D456" s="2260"/>
      <c r="E456" s="2775"/>
      <c r="F456" s="1486"/>
      <c r="G456" s="1471"/>
      <c r="H456" s="2735"/>
      <c r="I456" s="1486"/>
      <c r="J456" s="1486"/>
      <c r="K456" s="1471"/>
      <c r="L456" s="1487"/>
      <c r="M456" s="1438"/>
      <c r="N456" s="1438"/>
      <c r="O456" s="1438"/>
      <c r="P456" s="1551"/>
      <c r="Q456" s="1578"/>
      <c r="R456" s="146"/>
      <c r="S456" s="133"/>
      <c r="T456" s="152"/>
      <c r="U456" s="152"/>
      <c r="V456" s="152"/>
      <c r="W456" s="241"/>
      <c r="X456" s="785"/>
      <c r="Y456" s="784"/>
      <c r="Z456" s="157"/>
      <c r="AA456" s="141"/>
    </row>
    <row r="457" spans="2:27">
      <c r="B457" s="2411" t="str">
        <f>'7-11л. МЕНЮ '!I440</f>
        <v>54-3з/22</v>
      </c>
      <c r="C457" s="346" t="str">
        <f>'7-11л. МЕНЮ '!B440</f>
        <v>Помидор  свежий  в нарезке</v>
      </c>
      <c r="D457" s="324">
        <f>'7-11л. МЕНЮ '!C440</f>
        <v>60</v>
      </c>
      <c r="E457" s="484">
        <f>'7-11л. МЕНЮ '!D440</f>
        <v>0.7</v>
      </c>
      <c r="F457" s="482">
        <f>'7-11л. МЕНЮ '!E440</f>
        <v>0.1</v>
      </c>
      <c r="G457" s="482">
        <f>'7-11л. МЕНЮ '!F440</f>
        <v>2.2999999999999998</v>
      </c>
      <c r="H457" s="824">
        <f>'7-11л. МЕНЮ '!G440</f>
        <v>12.8</v>
      </c>
      <c r="I457" s="482">
        <v>15</v>
      </c>
      <c r="J457" s="482">
        <v>0.04</v>
      </c>
      <c r="K457" s="482">
        <v>0.02</v>
      </c>
      <c r="L457" s="824">
        <v>79.8</v>
      </c>
      <c r="M457" s="326">
        <v>8.4</v>
      </c>
      <c r="N457" s="1650">
        <v>15.6</v>
      </c>
      <c r="O457" s="326">
        <v>12</v>
      </c>
      <c r="P457" s="1549">
        <v>0.54</v>
      </c>
      <c r="Q457" s="647">
        <f>'7-11л. МЕНЮ '!H440</f>
        <v>2</v>
      </c>
      <c r="R457" s="136"/>
      <c r="S457" s="150"/>
      <c r="T457" s="250"/>
      <c r="U457" s="496"/>
      <c r="V457" s="152"/>
      <c r="W457" s="241"/>
      <c r="X457" s="795"/>
      <c r="Y457" s="796"/>
      <c r="Z457" s="157"/>
      <c r="AA457" s="141"/>
    </row>
    <row r="458" spans="2:27">
      <c r="B458" s="2176" t="str">
        <f>'7-11л. МЕНЮ '!I441</f>
        <v>235/17</v>
      </c>
      <c r="C458" s="402" t="str">
        <f>'7-11л. МЕНЮ '!B441</f>
        <v>Шницель рыбный натуральный (минтай)</v>
      </c>
      <c r="D458" s="230" t="str">
        <f>'7-11л. МЕНЮ '!C441</f>
        <v>90 / 20</v>
      </c>
      <c r="E458" s="484">
        <f>'7-11л. МЕНЮ '!D441</f>
        <v>11.96335</v>
      </c>
      <c r="F458" s="482">
        <f>'7-11л. МЕНЮ '!E441</f>
        <v>7.6843000000000004</v>
      </c>
      <c r="G458" s="482">
        <f>'7-11л. МЕНЮ '!F441</f>
        <v>13.9625</v>
      </c>
      <c r="H458" s="824">
        <f>'7-11л. МЕНЮ '!G441</f>
        <v>201.79990000000001</v>
      </c>
      <c r="I458" s="2098">
        <v>4.7899999999999998E-2</v>
      </c>
      <c r="J458" s="1534">
        <v>8.8999999999999996E-2</v>
      </c>
      <c r="K458" s="2087">
        <v>0.17399999999999999</v>
      </c>
      <c r="L458" s="2122">
        <v>57.6</v>
      </c>
      <c r="M458" s="2121">
        <v>131.91900000000001</v>
      </c>
      <c r="N458" s="2121">
        <v>84.39</v>
      </c>
      <c r="O458" s="2087">
        <v>2.8130000000000002</v>
      </c>
      <c r="P458" s="2086">
        <v>0.62</v>
      </c>
      <c r="Q458" s="680">
        <f>'7-11л. МЕНЮ '!H441</f>
        <v>56</v>
      </c>
      <c r="R458" s="136"/>
      <c r="V458" s="238"/>
      <c r="W458" s="133"/>
      <c r="X458" s="280"/>
      <c r="Y458" s="293"/>
      <c r="Z458" s="157"/>
      <c r="AA458" s="141"/>
    </row>
    <row r="459" spans="2:27">
      <c r="B459" s="2176" t="str">
        <f>'7-11л. МЕНЮ '!I442</f>
        <v>128/17</v>
      </c>
      <c r="C459" s="402" t="str">
        <f>'7-11л. МЕНЮ '!B442</f>
        <v xml:space="preserve">Картофель пюре / Капуста </v>
      </c>
      <c r="D459" s="230" t="str">
        <f>'7-11л. МЕНЮ '!C442</f>
        <v>120 / 30</v>
      </c>
      <c r="E459" s="484">
        <f>'7-11л. МЕНЮ '!D442</f>
        <v>2.48</v>
      </c>
      <c r="F459" s="482">
        <f>'7-11л. МЕНЮ '!E442</f>
        <v>7.34</v>
      </c>
      <c r="G459" s="482">
        <f>'7-11л. МЕНЮ '!F442</f>
        <v>27.4</v>
      </c>
      <c r="H459" s="824">
        <f>'7-11л. МЕНЮ '!G442</f>
        <v>185.58</v>
      </c>
      <c r="I459" s="2554">
        <v>2.2000000000000002</v>
      </c>
      <c r="J459" s="490">
        <v>8.7999999999999995E-2</v>
      </c>
      <c r="K459" s="2094">
        <v>8.7999999999999995E-2</v>
      </c>
      <c r="L459" s="1456">
        <v>22</v>
      </c>
      <c r="M459" s="2087">
        <v>42.79</v>
      </c>
      <c r="N459" s="2087">
        <v>65.78</v>
      </c>
      <c r="O459" s="2087">
        <v>10.7</v>
      </c>
      <c r="P459" s="2086">
        <v>0.5</v>
      </c>
      <c r="Q459" s="680">
        <f>'7-11л. МЕНЮ '!H442</f>
        <v>40</v>
      </c>
      <c r="R459" s="136"/>
      <c r="V459" s="152"/>
      <c r="W459" s="152"/>
      <c r="X459" s="844"/>
      <c r="Y459" s="141"/>
      <c r="Z459" s="141"/>
      <c r="AA459" s="141"/>
    </row>
    <row r="460" spans="2:27" ht="15.6">
      <c r="B460" s="2688" t="str">
        <f>'7-11л. МЕНЮ '!I443</f>
        <v>139/17</v>
      </c>
      <c r="C460" s="231" t="str">
        <f>'7-11л. МЕНЮ '!B443</f>
        <v>Тушёная   (комбинация сложного гарнира)</v>
      </c>
      <c r="D460" s="1051"/>
      <c r="E460" s="484">
        <f>'7-11л. МЕНЮ '!D443</f>
        <v>0.61</v>
      </c>
      <c r="F460" s="482">
        <f>'7-11л. МЕНЮ '!E443</f>
        <v>1.1000000000000001</v>
      </c>
      <c r="G460" s="482">
        <f>'7-11л. МЕНЮ '!F443</f>
        <v>12.37</v>
      </c>
      <c r="H460" s="824">
        <f>'7-11л. МЕНЮ '!G443</f>
        <v>21.82</v>
      </c>
      <c r="I460" s="2086">
        <v>4.1740000000000004</v>
      </c>
      <c r="J460" s="2087">
        <v>1.4999999999999999E-2</v>
      </c>
      <c r="K460" s="2109">
        <v>3.4000000000000002E-2</v>
      </c>
      <c r="L460" s="1439">
        <v>95.4</v>
      </c>
      <c r="M460" s="2087">
        <v>13.791</v>
      </c>
      <c r="N460" s="2087">
        <v>17.73</v>
      </c>
      <c r="O460" s="2087">
        <v>5.2869999999999999</v>
      </c>
      <c r="P460" s="2086">
        <v>0.122</v>
      </c>
      <c r="Q460" s="2691"/>
      <c r="R460" s="730"/>
      <c r="V460" s="538"/>
      <c r="W460" s="240"/>
      <c r="X460" s="844"/>
      <c r="Y460" s="141"/>
      <c r="Z460" s="141"/>
      <c r="AA460" s="141"/>
    </row>
    <row r="461" spans="2:27">
      <c r="B461" s="2688" t="str">
        <f>'7-11л. МЕНЮ '!I444</f>
        <v>389/17</v>
      </c>
      <c r="C461" s="231" t="str">
        <f>'7-11л. МЕНЮ '!B444</f>
        <v>Сок фруктовый (яблочный)</v>
      </c>
      <c r="D461" s="1051">
        <f>'7-11л. МЕНЮ '!C444</f>
        <v>200</v>
      </c>
      <c r="E461" s="484">
        <f>'7-11л. МЕНЮ '!D444</f>
        <v>1</v>
      </c>
      <c r="F461" s="482">
        <f>'7-11л. МЕНЮ '!E444</f>
        <v>0</v>
      </c>
      <c r="G461" s="482">
        <f>'7-11л. МЕНЮ '!F444</f>
        <v>16.920000000000002</v>
      </c>
      <c r="H461" s="824">
        <f>'7-11л. МЕНЮ '!G444</f>
        <v>71.680000000000007</v>
      </c>
      <c r="I461" s="482">
        <v>4</v>
      </c>
      <c r="J461" s="482">
        <v>0.02</v>
      </c>
      <c r="K461" s="482">
        <v>0.02</v>
      </c>
      <c r="L461" s="1454">
        <v>0</v>
      </c>
      <c r="M461" s="326">
        <v>14</v>
      </c>
      <c r="N461" s="326">
        <v>14</v>
      </c>
      <c r="O461" s="482">
        <v>8</v>
      </c>
      <c r="P461" s="2086">
        <v>1.1679999999999999</v>
      </c>
      <c r="Q461" s="2691">
        <f>'7-11л. МЕНЮ '!H444</f>
        <v>64</v>
      </c>
      <c r="R461" s="141"/>
      <c r="V461" s="152"/>
      <c r="W461" s="152"/>
      <c r="X461" s="844"/>
      <c r="Y461" s="141"/>
      <c r="Z461" s="141"/>
      <c r="AA461" s="141"/>
    </row>
    <row r="462" spans="2:27">
      <c r="B462" s="2411" t="str">
        <f>'7-11л. МЕНЮ '!I445</f>
        <v>Пром.пр.</v>
      </c>
      <c r="C462" s="346" t="str">
        <f>'7-11л. МЕНЮ '!B445</f>
        <v>Хлеб пшеничный</v>
      </c>
      <c r="D462" s="324">
        <f>'7-11л. МЕНЮ '!C445</f>
        <v>30</v>
      </c>
      <c r="E462" s="484">
        <f>'7-11л. МЕНЮ '!D445</f>
        <v>1.58</v>
      </c>
      <c r="F462" s="482">
        <f>'7-11л. МЕНЮ '!E445</f>
        <v>0.21</v>
      </c>
      <c r="G462" s="482">
        <f>'7-11л. МЕНЮ '!F445</f>
        <v>12.24</v>
      </c>
      <c r="H462" s="824">
        <f>'7-11л. МЕНЮ '!G445</f>
        <v>57.17</v>
      </c>
      <c r="I462" s="482">
        <v>0</v>
      </c>
      <c r="J462" s="482">
        <v>1.2E-2</v>
      </c>
      <c r="K462" s="482">
        <v>0</v>
      </c>
      <c r="L462" s="1439">
        <v>0</v>
      </c>
      <c r="M462" s="326">
        <v>47.5</v>
      </c>
      <c r="N462" s="326">
        <v>38.700000000000003</v>
      </c>
      <c r="O462" s="482">
        <v>12.3</v>
      </c>
      <c r="P462" s="1549">
        <v>0.03</v>
      </c>
      <c r="Q462" s="647">
        <f>'7-11л. МЕНЮ '!H445</f>
        <v>12</v>
      </c>
      <c r="R462" s="155"/>
      <c r="V462" s="152"/>
      <c r="W462" s="741"/>
      <c r="X462" s="844"/>
      <c r="Y462" s="141"/>
      <c r="Z462" s="141"/>
      <c r="AA462" s="141"/>
    </row>
    <row r="463" spans="2:27" ht="15" thickBot="1">
      <c r="B463" s="2412" t="str">
        <f>'7-11л. МЕНЮ '!I446</f>
        <v>Пром.пр.</v>
      </c>
      <c r="C463" s="1212" t="str">
        <f>'7-11л. МЕНЮ '!B446</f>
        <v>Хлеб ржаной</v>
      </c>
      <c r="D463" s="577">
        <f>'7-11л. МЕНЮ '!C446</f>
        <v>20</v>
      </c>
      <c r="E463" s="2220">
        <f>'7-11л. МЕНЮ '!D446</f>
        <v>1.1299999999999999</v>
      </c>
      <c r="F463" s="491">
        <f>'7-11л. МЕНЮ '!E446</f>
        <v>0.24</v>
      </c>
      <c r="G463" s="491">
        <f>'7-11л. МЕНЮ '!F446</f>
        <v>8.3699999999999992</v>
      </c>
      <c r="H463" s="823">
        <f>'7-11л. МЕНЮ '!G446</f>
        <v>40.159999999999997</v>
      </c>
      <c r="I463" s="326">
        <v>0</v>
      </c>
      <c r="J463" s="326">
        <v>0.04</v>
      </c>
      <c r="K463" s="326">
        <v>0</v>
      </c>
      <c r="L463" s="1439">
        <v>0</v>
      </c>
      <c r="M463" s="326">
        <v>16.600000000000001</v>
      </c>
      <c r="N463" s="326">
        <v>25.27</v>
      </c>
      <c r="O463" s="326">
        <v>8.84</v>
      </c>
      <c r="P463" s="1549">
        <v>0.02</v>
      </c>
      <c r="Q463" s="647">
        <f>'7-11л. МЕНЮ '!H446</f>
        <v>13</v>
      </c>
      <c r="R463" s="151"/>
    </row>
    <row r="464" spans="2:27">
      <c r="B464" s="1528" t="s">
        <v>262</v>
      </c>
      <c r="C464" s="75"/>
      <c r="D464" s="2770">
        <f>'7-11л. МЕНЮ '!C447</f>
        <v>570</v>
      </c>
      <c r="E464" s="2403">
        <f>'7-11л. МЕНЮ '!D447</f>
        <v>19.463349999999995</v>
      </c>
      <c r="F464" s="2404">
        <f>'7-11л. МЕНЮ '!E447</f>
        <v>16.674299999999999</v>
      </c>
      <c r="G464" s="2404">
        <f>'7-11л. МЕНЮ '!F447</f>
        <v>93.562499999999986</v>
      </c>
      <c r="H464" s="2670">
        <f>'7-11л. МЕНЮ '!G447</f>
        <v>591.00990000000002</v>
      </c>
      <c r="I464" s="1516">
        <f>SUM(I457:I463)</f>
        <v>25.421900000000001</v>
      </c>
      <c r="J464" s="1441">
        <f>SUM(J457:J463)</f>
        <v>0.30399999999999999</v>
      </c>
      <c r="K464" s="1441">
        <f t="shared" ref="K464:P464" si="119">SUM(K457:K463)</f>
        <v>0.33599999999999997</v>
      </c>
      <c r="L464" s="1441">
        <f t="shared" si="119"/>
        <v>254.8</v>
      </c>
      <c r="M464" s="1441">
        <f t="shared" si="119"/>
        <v>275</v>
      </c>
      <c r="N464" s="1441">
        <f t="shared" si="119"/>
        <v>261.46999999999997</v>
      </c>
      <c r="O464" s="1441">
        <f t="shared" si="119"/>
        <v>59.94</v>
      </c>
      <c r="P464" s="1516">
        <f t="shared" si="119"/>
        <v>3</v>
      </c>
      <c r="Q464" s="1574"/>
      <c r="R464" s="141"/>
    </row>
    <row r="465" spans="2:27">
      <c r="B465" s="605"/>
      <c r="C465" s="1396" t="s">
        <v>11</v>
      </c>
      <c r="D465" s="2457">
        <v>0.25</v>
      </c>
      <c r="E465" s="2399">
        <f>'7-11л. МЕНЮ '!D448</f>
        <v>19.25</v>
      </c>
      <c r="F465" s="2400">
        <f>'7-11л. МЕНЮ '!E448</f>
        <v>19.75</v>
      </c>
      <c r="G465" s="2400">
        <f>'7-11л. МЕНЮ '!F448</f>
        <v>83.75</v>
      </c>
      <c r="H465" s="2671">
        <f>'7-11л. МЕНЮ '!G448</f>
        <v>587.5</v>
      </c>
      <c r="I465" s="1060">
        <v>15</v>
      </c>
      <c r="J465" s="1060">
        <v>0.3</v>
      </c>
      <c r="K465" s="1061">
        <v>0.35</v>
      </c>
      <c r="L465" s="1461">
        <v>175</v>
      </c>
      <c r="M465" s="1460">
        <v>275</v>
      </c>
      <c r="N465" s="1461">
        <v>275</v>
      </c>
      <c r="O465" s="1461">
        <v>62.5</v>
      </c>
      <c r="P465" s="2693">
        <v>3</v>
      </c>
      <c r="Q465" s="1574"/>
      <c r="R465" s="163"/>
    </row>
    <row r="466" spans="2:27" ht="15" customHeight="1" thickBot="1">
      <c r="B466" s="322"/>
      <c r="C466" s="1502" t="s">
        <v>519</v>
      </c>
      <c r="D466" s="2448" t="s">
        <v>259</v>
      </c>
      <c r="E466" s="674">
        <f>'7-11л. МЕНЮ '!D449</f>
        <v>0.27707792207791826</v>
      </c>
      <c r="F466" s="676">
        <f>'7-11л. МЕНЮ '!E449</f>
        <v>-3.8932911392405067</v>
      </c>
      <c r="G466" s="676">
        <f>'7-11л. МЕНЮ '!F449</f>
        <v>2.9291044776119364</v>
      </c>
      <c r="H466" s="863">
        <f>'7-11л. МЕНЮ '!G449</f>
        <v>0.14935744680851215</v>
      </c>
      <c r="I466" s="1526">
        <f t="shared" ref="I466:P466" si="120">(I464*100/I620)-25</f>
        <v>17.369833333333332</v>
      </c>
      <c r="J466" s="1526">
        <f t="shared" si="120"/>
        <v>0.33333333333333215</v>
      </c>
      <c r="K466" s="1526">
        <f t="shared" si="120"/>
        <v>-1.0000000000000036</v>
      </c>
      <c r="L466" s="1526">
        <f t="shared" si="120"/>
        <v>11.399999999999999</v>
      </c>
      <c r="M466" s="1526">
        <f t="shared" si="120"/>
        <v>0</v>
      </c>
      <c r="N466" s="1526">
        <f t="shared" si="120"/>
        <v>-1.230000000000004</v>
      </c>
      <c r="O466" s="1526">
        <f t="shared" si="120"/>
        <v>-1.0240000000000009</v>
      </c>
      <c r="P466" s="1765">
        <f t="shared" si="120"/>
        <v>0</v>
      </c>
      <c r="Q466" s="1574"/>
      <c r="R466" s="151"/>
      <c r="V466" s="1070"/>
      <c r="W466" s="1070"/>
      <c r="X466" s="1070"/>
      <c r="Y466" s="1775"/>
      <c r="Z466" s="276"/>
      <c r="AA466" s="141"/>
    </row>
    <row r="467" spans="2:27">
      <c r="B467" s="102"/>
      <c r="C467" s="2377" t="s">
        <v>144</v>
      </c>
      <c r="D467" s="63"/>
      <c r="E467" s="1484"/>
      <c r="F467" s="1485"/>
      <c r="G467" s="1485"/>
      <c r="H467" s="865"/>
      <c r="I467" s="1743"/>
      <c r="J467" s="1743"/>
      <c r="K467" s="1468"/>
      <c r="L467" s="1468"/>
      <c r="M467" s="1468"/>
      <c r="N467" s="1468"/>
      <c r="O467" s="1468"/>
      <c r="P467" s="1576"/>
      <c r="Q467" s="1574"/>
      <c r="R467" s="141"/>
      <c r="V467" s="157"/>
      <c r="W467" s="157"/>
      <c r="X467" s="157"/>
      <c r="Y467" s="157"/>
      <c r="Z467" s="157"/>
      <c r="AA467" s="141"/>
    </row>
    <row r="468" spans="2:27">
      <c r="B468" s="2411" t="str">
        <f>'7-11л. МЕНЮ '!I451</f>
        <v>54-2з/22</v>
      </c>
      <c r="C468" s="346" t="str">
        <f>'7-11л. МЕНЮ '!B451</f>
        <v>Огурец  свежий в нарезке</v>
      </c>
      <c r="D468" s="324">
        <f>'7-11л. МЕНЮ '!C451</f>
        <v>60</v>
      </c>
      <c r="E468" s="302">
        <f>'7-11л. МЕНЮ '!D451</f>
        <v>0.48</v>
      </c>
      <c r="F468" s="482">
        <f>'7-11л. МЕНЮ '!E451</f>
        <v>0.12</v>
      </c>
      <c r="G468" s="482">
        <f>'7-11л. МЕНЮ '!F451</f>
        <v>1.5</v>
      </c>
      <c r="H468" s="824">
        <f>'7-11л. МЕНЮ '!G451</f>
        <v>8.52</v>
      </c>
      <c r="I468" s="482">
        <v>6</v>
      </c>
      <c r="J468" s="482">
        <v>0.02</v>
      </c>
      <c r="K468" s="482">
        <v>0.02</v>
      </c>
      <c r="L468" s="1440">
        <v>6</v>
      </c>
      <c r="M468" s="1650">
        <v>13.8</v>
      </c>
      <c r="N468" s="326">
        <v>25</v>
      </c>
      <c r="O468" s="326">
        <v>8.4</v>
      </c>
      <c r="P468" s="1549">
        <v>0.36</v>
      </c>
      <c r="Q468" s="647">
        <f>'7-11л. МЕНЮ '!H451</f>
        <v>1</v>
      </c>
      <c r="R468" s="151"/>
      <c r="V468" s="240"/>
      <c r="W468" s="240"/>
      <c r="X468" s="844"/>
      <c r="Y468" s="141"/>
      <c r="Z468" s="141"/>
      <c r="AA468" s="141"/>
    </row>
    <row r="469" spans="2:27">
      <c r="B469" s="2441" t="str">
        <f>'7-11л. МЕНЮ '!I452</f>
        <v>ТТК/ 83 /17</v>
      </c>
      <c r="C469" s="346" t="str">
        <f>'7-11л. МЕНЮ '!B452</f>
        <v>Борщ с картофелем</v>
      </c>
      <c r="D469" s="324">
        <f>'7-11л. МЕНЮ '!C452</f>
        <v>204</v>
      </c>
      <c r="E469" s="302">
        <f>'7-11л. МЕНЮ '!D452</f>
        <v>2.1019999999999999</v>
      </c>
      <c r="F469" s="482">
        <f>'7-11л. МЕНЮ '!E452</f>
        <v>3.61</v>
      </c>
      <c r="G469" s="482">
        <f>'7-11л. МЕНЮ '!F452</f>
        <v>11.8</v>
      </c>
      <c r="H469" s="824">
        <f>'7-11л. МЕНЮ '!G452</f>
        <v>89.938000000000002</v>
      </c>
      <c r="I469" s="488">
        <v>1.6</v>
      </c>
      <c r="J469" s="488">
        <v>0.11799999999999999</v>
      </c>
      <c r="K469" s="488">
        <v>0.224</v>
      </c>
      <c r="L469" s="1439">
        <v>124.48</v>
      </c>
      <c r="M469" s="2087">
        <v>187.06</v>
      </c>
      <c r="N469" s="2087">
        <v>99.39</v>
      </c>
      <c r="O469" s="2087">
        <v>2.48</v>
      </c>
      <c r="P469" s="2086">
        <v>0.34</v>
      </c>
      <c r="Q469" s="647">
        <f>'7-11л. МЕНЮ '!H452</f>
        <v>16</v>
      </c>
      <c r="R469" s="151"/>
      <c r="V469" s="152"/>
      <c r="W469" s="152"/>
      <c r="X469" s="844"/>
      <c r="Y469" s="141"/>
      <c r="Z469" s="141"/>
      <c r="AA469" s="141"/>
    </row>
    <row r="470" spans="2:27">
      <c r="B470" s="2411" t="str">
        <f>'7-11л. МЕНЮ '!I453</f>
        <v>265/17</v>
      </c>
      <c r="C470" s="346" t="str">
        <f>'7-11л. МЕНЮ '!B453</f>
        <v>Плов с говядиной</v>
      </c>
      <c r="D470" s="324">
        <f>'7-11л. МЕНЮ '!C453</f>
        <v>180</v>
      </c>
      <c r="E470" s="302">
        <f>'7-11л. МЕНЮ '!D453</f>
        <v>17.164000000000001</v>
      </c>
      <c r="F470" s="482">
        <f>'7-11л. МЕНЮ '!E453</f>
        <v>19.274000000000001</v>
      </c>
      <c r="G470" s="482">
        <f>'7-11л. МЕНЮ '!F453</f>
        <v>45.863999999999997</v>
      </c>
      <c r="H470" s="824">
        <f>'7-11л. МЕНЮ '!G453</f>
        <v>414.48</v>
      </c>
      <c r="I470" s="2087">
        <v>0.68</v>
      </c>
      <c r="J470" s="2087">
        <v>0.22</v>
      </c>
      <c r="K470" s="2087">
        <v>0.2</v>
      </c>
      <c r="L470" s="1454">
        <v>101.7</v>
      </c>
      <c r="M470" s="2087">
        <v>27.71</v>
      </c>
      <c r="N470" s="2087">
        <v>126.1</v>
      </c>
      <c r="O470" s="2087">
        <v>9.81</v>
      </c>
      <c r="P470" s="2086">
        <v>0.79</v>
      </c>
      <c r="Q470" s="647">
        <f>'7-11л. МЕНЮ '!H453</f>
        <v>50</v>
      </c>
      <c r="R470" s="141"/>
    </row>
    <row r="471" spans="2:27">
      <c r="B471" s="2441" t="str">
        <f>'7-11л. МЕНЮ '!I454</f>
        <v>ТТК/352/17</v>
      </c>
      <c r="C471" s="346" t="str">
        <f>'7-11л. МЕНЮ '!B454</f>
        <v>Кисель из яблок</v>
      </c>
      <c r="D471" s="324">
        <f>'7-11л. МЕНЮ '!C454</f>
        <v>200</v>
      </c>
      <c r="E471" s="302">
        <f>'7-11л. МЕНЮ '!D454</f>
        <v>0.52200000000000002</v>
      </c>
      <c r="F471" s="482">
        <f>'7-11л. МЕНЮ '!E454</f>
        <v>0.122</v>
      </c>
      <c r="G471" s="482">
        <f>'7-11л. МЕНЮ '!F454</f>
        <v>31.123000000000001</v>
      </c>
      <c r="H471" s="824">
        <f>'7-11л. МЕНЮ '!G454</f>
        <v>99.674999999999997</v>
      </c>
      <c r="I471" s="488">
        <v>2.2000000000000002</v>
      </c>
      <c r="J471" s="488">
        <v>0.01</v>
      </c>
      <c r="K471" s="488">
        <v>0.01</v>
      </c>
      <c r="L471" s="1454">
        <v>0.15</v>
      </c>
      <c r="M471" s="2087">
        <v>11.29565</v>
      </c>
      <c r="N471" s="2087">
        <v>14.144</v>
      </c>
      <c r="O471" s="2087">
        <v>4.3899999999999997</v>
      </c>
      <c r="P471" s="2086">
        <v>1.5</v>
      </c>
      <c r="Q471" s="647">
        <f>'7-11л. МЕНЮ '!H454</f>
        <v>75</v>
      </c>
      <c r="R471" s="141"/>
    </row>
    <row r="472" spans="2:27" ht="12.75" customHeight="1">
      <c r="B472" s="2411" t="str">
        <f>'7-11л. МЕНЮ '!I455</f>
        <v>Пром.пр.</v>
      </c>
      <c r="C472" s="346" t="str">
        <f>'7-11л. МЕНЮ '!B455</f>
        <v>Хлеб пшеничный</v>
      </c>
      <c r="D472" s="324">
        <f>'7-11л. МЕНЮ '!C455</f>
        <v>50</v>
      </c>
      <c r="E472" s="302">
        <f>'7-11л. МЕНЮ '!D455</f>
        <v>2.63</v>
      </c>
      <c r="F472" s="482">
        <f>'7-11л. МЕНЮ '!E455</f>
        <v>0.35</v>
      </c>
      <c r="G472" s="482">
        <f>'7-11л. МЕНЮ '!F455</f>
        <v>20.399999999999999</v>
      </c>
      <c r="H472" s="824">
        <f>'7-11л. МЕНЮ '!G455</f>
        <v>95.284000000000006</v>
      </c>
      <c r="I472" s="482">
        <v>0</v>
      </c>
      <c r="J472" s="482">
        <v>1.7999999999999999E-2</v>
      </c>
      <c r="K472" s="482">
        <v>0</v>
      </c>
      <c r="L472" s="1439">
        <v>0</v>
      </c>
      <c r="M472" s="326">
        <v>79.166700000000006</v>
      </c>
      <c r="N472" s="326">
        <v>64.5</v>
      </c>
      <c r="O472" s="482">
        <v>20.5</v>
      </c>
      <c r="P472" s="326">
        <v>0.05</v>
      </c>
      <c r="Q472" s="647">
        <f>'7-11л. МЕНЮ '!H455</f>
        <v>12</v>
      </c>
      <c r="R472" s="141"/>
    </row>
    <row r="473" spans="2:27" ht="15" customHeight="1">
      <c r="B473" s="2411" t="str">
        <f>'7-11л. МЕНЮ '!I456</f>
        <v>Пром.пр.</v>
      </c>
      <c r="C473" s="346" t="str">
        <f>'7-11л. МЕНЮ '!B456</f>
        <v>Хлеб ржаной</v>
      </c>
      <c r="D473" s="324">
        <f>'7-11л. МЕНЮ '!C456</f>
        <v>30</v>
      </c>
      <c r="E473" s="302">
        <f>'7-11л. МЕНЮ '!D456</f>
        <v>1.6950000000000001</v>
      </c>
      <c r="F473" s="482">
        <f>'7-11л. МЕНЮ '!E456</f>
        <v>0.36</v>
      </c>
      <c r="G473" s="482">
        <f>'7-11л. МЕНЮ '!F456</f>
        <v>12.56</v>
      </c>
      <c r="H473" s="824">
        <f>'7-11л. МЕНЮ '!G456</f>
        <v>60.26</v>
      </c>
      <c r="I473" s="491">
        <v>0</v>
      </c>
      <c r="J473" s="491">
        <v>0.06</v>
      </c>
      <c r="K473" s="491">
        <v>0</v>
      </c>
      <c r="L473" s="830">
        <v>0</v>
      </c>
      <c r="M473" s="326">
        <v>24.9</v>
      </c>
      <c r="N473" s="326">
        <v>37.905000000000001</v>
      </c>
      <c r="O473" s="482">
        <v>13.26</v>
      </c>
      <c r="P473" s="326">
        <v>0.03</v>
      </c>
      <c r="Q473" s="647">
        <f>'7-11л. МЕНЮ '!H456</f>
        <v>13</v>
      </c>
      <c r="R473" s="155"/>
      <c r="V473" s="152"/>
      <c r="W473" s="152"/>
      <c r="X473" s="844"/>
      <c r="Y473" s="141"/>
      <c r="Z473" s="141"/>
      <c r="AA473" s="141"/>
    </row>
    <row r="474" spans="2:27" ht="15" thickBot="1">
      <c r="B474" s="2412" t="str">
        <f>'7-11л. МЕНЮ '!I457</f>
        <v>82 / 21</v>
      </c>
      <c r="C474" s="1212" t="str">
        <f>'7-11л. МЕНЮ '!B457</f>
        <v>Плоды  свежие ( яблоко )</v>
      </c>
      <c r="D474" s="577">
        <f>'7-11л. МЕНЮ '!C457</f>
        <v>105</v>
      </c>
      <c r="E474" s="489">
        <f>'7-11л. МЕНЮ '!D457</f>
        <v>0.42</v>
      </c>
      <c r="F474" s="491">
        <f>'7-11л. МЕНЮ '!E457</f>
        <v>0.42</v>
      </c>
      <c r="G474" s="491">
        <f>'7-11л. МЕНЮ '!F457</f>
        <v>10.29</v>
      </c>
      <c r="H474" s="823">
        <f>'7-11л. МЕНЮ '!G457</f>
        <v>49.35</v>
      </c>
      <c r="I474" s="491">
        <v>7.35</v>
      </c>
      <c r="J474" s="2451">
        <v>3.2000000000000001E-2</v>
      </c>
      <c r="K474" s="491">
        <v>2.1000000000000001E-2</v>
      </c>
      <c r="L474" s="2402">
        <v>0</v>
      </c>
      <c r="M474" s="478">
        <v>16.8</v>
      </c>
      <c r="N474" s="478">
        <v>11.55</v>
      </c>
      <c r="O474" s="2655">
        <v>9.4499999999999993</v>
      </c>
      <c r="P474" s="1550">
        <v>2.31</v>
      </c>
      <c r="Q474" s="647">
        <f>'7-11л. МЕНЮ '!H457</f>
        <v>78</v>
      </c>
      <c r="R474" s="163"/>
      <c r="S474" s="535"/>
      <c r="V474" s="152"/>
      <c r="W474" s="152"/>
      <c r="X474" s="844"/>
      <c r="Y474" s="141"/>
      <c r="Z474" s="141"/>
      <c r="AA474" s="141"/>
    </row>
    <row r="475" spans="2:27">
      <c r="B475" s="654" t="s">
        <v>249</v>
      </c>
      <c r="C475" s="849"/>
      <c r="D475" s="2724">
        <f>'7-11л. МЕНЮ '!C458</f>
        <v>829</v>
      </c>
      <c r="E475" s="2403">
        <f>'7-11л. МЕНЮ '!D458</f>
        <v>25.013000000000002</v>
      </c>
      <c r="F475" s="2404">
        <f>'7-11л. МЕНЮ '!E458</f>
        <v>24.256000000000004</v>
      </c>
      <c r="G475" s="2404">
        <f>'7-11л. МЕНЮ '!F458</f>
        <v>133.53700000000001</v>
      </c>
      <c r="H475" s="2670">
        <f>'7-11л. МЕНЮ '!G458</f>
        <v>817.50699999999995</v>
      </c>
      <c r="I475" s="1441">
        <f>SUM(I468:I474)</f>
        <v>17.829999999999998</v>
      </c>
      <c r="J475" s="1441">
        <f>SUM(J468:J474)</f>
        <v>0.47799999999999998</v>
      </c>
      <c r="K475" s="1441">
        <f t="shared" ref="K475:P475" si="121">SUM(K468:K474)</f>
        <v>0.47500000000000003</v>
      </c>
      <c r="L475" s="1441">
        <f t="shared" si="121"/>
        <v>232.33</v>
      </c>
      <c r="M475" s="1441">
        <f t="shared" si="121"/>
        <v>360.73235</v>
      </c>
      <c r="N475" s="1441">
        <f t="shared" si="121"/>
        <v>378.589</v>
      </c>
      <c r="O475" s="1441">
        <f t="shared" si="121"/>
        <v>68.289999999999992</v>
      </c>
      <c r="P475" s="1516">
        <f t="shared" si="121"/>
        <v>5.38</v>
      </c>
      <c r="Q475" s="1574"/>
      <c r="R475" s="163"/>
      <c r="V475" s="496"/>
      <c r="W475" s="152"/>
      <c r="X475" s="844"/>
      <c r="Y475" s="141"/>
      <c r="Z475" s="141"/>
      <c r="AA475" s="141"/>
    </row>
    <row r="476" spans="2:27">
      <c r="B476" s="1504"/>
      <c r="C476" s="1505" t="s">
        <v>11</v>
      </c>
      <c r="D476" s="1745">
        <v>0.35</v>
      </c>
      <c r="E476" s="2399">
        <f>'7-11л. МЕНЮ '!D459</f>
        <v>26.95</v>
      </c>
      <c r="F476" s="2400">
        <f>'7-11л. МЕНЮ '!E459</f>
        <v>27.65</v>
      </c>
      <c r="G476" s="2400">
        <f>'7-11л. МЕНЮ '!F459</f>
        <v>117.25</v>
      </c>
      <c r="H476" s="2671">
        <f>'7-11л. МЕНЮ '!G459</f>
        <v>822.5</v>
      </c>
      <c r="I476" s="1060">
        <v>21</v>
      </c>
      <c r="J476" s="1060">
        <v>0.42</v>
      </c>
      <c r="K476" s="1061">
        <v>0.49</v>
      </c>
      <c r="L476" s="1461">
        <v>245</v>
      </c>
      <c r="M476" s="1460">
        <v>385</v>
      </c>
      <c r="N476" s="1461">
        <v>385</v>
      </c>
      <c r="O476" s="1461">
        <v>87.5</v>
      </c>
      <c r="P476" s="2693">
        <v>4.2</v>
      </c>
      <c r="Q476" s="1574"/>
      <c r="R476" s="163"/>
      <c r="V476" s="1767"/>
      <c r="W476" s="1768"/>
      <c r="X476" s="1769"/>
      <c r="Y476" s="290"/>
      <c r="Z476" s="548"/>
      <c r="AA476" s="141"/>
    </row>
    <row r="477" spans="2:27" ht="15" thickBot="1">
      <c r="B477" s="322"/>
      <c r="C477" s="1502" t="s">
        <v>601</v>
      </c>
      <c r="D477" s="1540" t="s">
        <v>259</v>
      </c>
      <c r="E477" s="674">
        <f>'7-11л. МЕНЮ '!D460</f>
        <v>-2.5155844155844136</v>
      </c>
      <c r="F477" s="676">
        <f>'7-11л. МЕНЮ '!E460</f>
        <v>-4.2962025316455659</v>
      </c>
      <c r="G477" s="676">
        <f>'7-11л. МЕНЮ '!F460</f>
        <v>4.861791044776119</v>
      </c>
      <c r="H477" s="863">
        <f>'7-11л. МЕНЮ '!G460</f>
        <v>-0.21246808510638715</v>
      </c>
      <c r="I477" s="1526">
        <f t="shared" ref="I477:P477" si="122">(I475*100/I620)-35</f>
        <v>-5.2833333333333385</v>
      </c>
      <c r="J477" s="1526">
        <f t="shared" si="122"/>
        <v>4.8333333333333357</v>
      </c>
      <c r="K477" s="1526">
        <f t="shared" si="122"/>
        <v>-1.0714285714285694</v>
      </c>
      <c r="L477" s="1526">
        <f t="shared" si="122"/>
        <v>-1.8100000000000023</v>
      </c>
      <c r="M477" s="1526">
        <f t="shared" si="122"/>
        <v>-2.2061500000000009</v>
      </c>
      <c r="N477" s="1526">
        <f t="shared" si="122"/>
        <v>-0.58281818181818323</v>
      </c>
      <c r="O477" s="1526">
        <f t="shared" si="122"/>
        <v>-7.6840000000000046</v>
      </c>
      <c r="P477" s="1765">
        <f t="shared" si="122"/>
        <v>9.8333333333333357</v>
      </c>
      <c r="Q477" s="1574"/>
      <c r="R477" s="151"/>
      <c r="V477" s="1070"/>
      <c r="W477" s="1070"/>
      <c r="X477" s="1070"/>
      <c r="Y477" s="1775"/>
      <c r="Z477" s="276"/>
      <c r="AA477" s="141"/>
    </row>
    <row r="478" spans="2:27">
      <c r="B478" s="1402"/>
      <c r="C478" s="2406" t="s">
        <v>304</v>
      </c>
      <c r="D478" s="63"/>
      <c r="E478" s="1484"/>
      <c r="F478" s="1485"/>
      <c r="G478" s="1485"/>
      <c r="H478" s="865"/>
      <c r="I478" s="659"/>
      <c r="J478" s="659"/>
      <c r="K478" s="1459"/>
      <c r="L478" s="1459"/>
      <c r="M478" s="1459"/>
      <c r="N478" s="1459"/>
      <c r="O478" s="1463"/>
      <c r="P478" s="2553"/>
      <c r="Q478" s="1574"/>
      <c r="R478" s="141"/>
      <c r="V478" s="157"/>
      <c r="W478" s="157"/>
      <c r="X478" s="157"/>
      <c r="Y478" s="157"/>
      <c r="Z478" s="157"/>
      <c r="AA478" s="141"/>
    </row>
    <row r="479" spans="2:27">
      <c r="B479" s="2408" t="str">
        <f>'7-11л. МЕНЮ '!I462</f>
        <v>54-3гн/22</v>
      </c>
      <c r="C479" s="373" t="str">
        <f>'7-11л. МЕНЮ '!B462</f>
        <v>Чай с лимоном и сахаром</v>
      </c>
      <c r="D479" s="537">
        <f>'7-11л. МЕНЮ '!C462</f>
        <v>200</v>
      </c>
      <c r="E479" s="302">
        <f>'7-11л. МЕНЮ '!D462</f>
        <v>0.2</v>
      </c>
      <c r="F479" s="482">
        <f>'7-11л. МЕНЮ '!E462</f>
        <v>0</v>
      </c>
      <c r="G479" s="482">
        <f>'7-11л. МЕНЮ '!F462</f>
        <v>6.65</v>
      </c>
      <c r="H479" s="824">
        <f>'7-11л. МЕНЮ '!G462</f>
        <v>27.2</v>
      </c>
      <c r="I479" s="488">
        <v>0.13200000000000001</v>
      </c>
      <c r="J479" s="488">
        <v>5.0000000000000001E-3</v>
      </c>
      <c r="K479" s="1454">
        <v>5.0000000000000001E-3</v>
      </c>
      <c r="L479" s="2087">
        <v>0.23</v>
      </c>
      <c r="M479" s="2087">
        <v>4.8</v>
      </c>
      <c r="N479" s="2087">
        <v>4.9000000000000004</v>
      </c>
      <c r="O479" s="2087">
        <v>2.6</v>
      </c>
      <c r="P479" s="2086">
        <v>9.6000000000000002E-2</v>
      </c>
      <c r="Q479" s="647">
        <f>'7-11л. МЕНЮ '!H462</f>
        <v>69</v>
      </c>
      <c r="R479" s="151"/>
      <c r="V479" s="152"/>
      <c r="W479" s="741"/>
      <c r="X479" s="844"/>
      <c r="Y479" s="141"/>
      <c r="Z479" s="141"/>
      <c r="AA479" s="141"/>
    </row>
    <row r="480" spans="2:27">
      <c r="B480" s="2261" t="str">
        <f>'7-11л. МЕНЮ '!I463</f>
        <v>150/17</v>
      </c>
      <c r="C480" s="373" t="str">
        <f>'7-11л. МЕНЮ '!B463</f>
        <v>Зразы картофельные</v>
      </c>
      <c r="D480" s="537" t="str">
        <f>'7-11л. МЕНЮ '!C463</f>
        <v>90 / 20</v>
      </c>
      <c r="E480" s="2080">
        <f>'7-11л. МЕНЮ '!D463</f>
        <v>3.61</v>
      </c>
      <c r="F480" s="488">
        <f>'7-11л. МЕНЮ '!E463</f>
        <v>6.1440000000000001</v>
      </c>
      <c r="G480" s="488">
        <f>'7-11л. МЕНЮ '!F463</f>
        <v>22.216000000000001</v>
      </c>
      <c r="H480" s="1454">
        <f>'7-11л. МЕНЮ '!G463</f>
        <v>160.69800000000001</v>
      </c>
      <c r="I480" s="488">
        <v>3.3530000000000002</v>
      </c>
      <c r="J480" s="488">
        <v>0.108</v>
      </c>
      <c r="K480" s="488">
        <v>0.128</v>
      </c>
      <c r="L480" s="1439">
        <v>69.86</v>
      </c>
      <c r="M480" s="2087">
        <v>59.08</v>
      </c>
      <c r="N480" s="2087">
        <v>68.56</v>
      </c>
      <c r="O480" s="488">
        <v>11.24</v>
      </c>
      <c r="P480" s="2086">
        <v>0.96799999999999997</v>
      </c>
      <c r="Q480" s="647">
        <f>'7-11л. МЕНЮ '!H463</f>
        <v>38</v>
      </c>
      <c r="R480" s="151"/>
      <c r="V480" s="152"/>
      <c r="W480" s="152"/>
      <c r="X480" s="844"/>
      <c r="Y480" s="141"/>
      <c r="Z480" s="141"/>
      <c r="AA480" s="141"/>
    </row>
    <row r="481" spans="1:27" ht="15" thickBot="1">
      <c r="B481" s="2409" t="str">
        <f>'7-11л. МЕНЮ '!I464</f>
        <v>Пром.пр.</v>
      </c>
      <c r="C481" s="259" t="str">
        <f>'7-11л. МЕНЮ '!B464</f>
        <v>Хлеб пшеничный</v>
      </c>
      <c r="D481" s="2773">
        <f>'7-11л. МЕНЮ '!C464</f>
        <v>30</v>
      </c>
      <c r="E481" s="489">
        <f>'7-11л. МЕНЮ '!D464</f>
        <v>1.58</v>
      </c>
      <c r="F481" s="491">
        <f>'7-11л. МЕНЮ '!E464</f>
        <v>0.21</v>
      </c>
      <c r="G481" s="491">
        <f>'7-11л. МЕНЮ '!F464</f>
        <v>12.24</v>
      </c>
      <c r="H481" s="823">
        <f>'7-11л. МЕНЮ '!G464</f>
        <v>57.17</v>
      </c>
      <c r="I481" s="482">
        <v>0</v>
      </c>
      <c r="J481" s="482">
        <v>1.2E-2</v>
      </c>
      <c r="K481" s="482">
        <v>0</v>
      </c>
      <c r="L481" s="1439">
        <v>0</v>
      </c>
      <c r="M481" s="326">
        <v>47.5</v>
      </c>
      <c r="N481" s="326">
        <v>38.700000000000003</v>
      </c>
      <c r="O481" s="482">
        <v>12.3</v>
      </c>
      <c r="P481" s="1549">
        <v>0.03</v>
      </c>
      <c r="Q481" s="1761">
        <f>'7-11л. МЕНЮ '!H464</f>
        <v>12</v>
      </c>
      <c r="R481" s="151"/>
      <c r="V481" s="152"/>
      <c r="W481" s="152"/>
      <c r="X481" s="844"/>
      <c r="Y481" s="141"/>
      <c r="Z481" s="141"/>
      <c r="AA481" s="141"/>
    </row>
    <row r="482" spans="1:27">
      <c r="B482" s="654" t="s">
        <v>332</v>
      </c>
      <c r="C482" s="1462"/>
      <c r="D482" s="2772">
        <f>'7-11л. МЕНЮ '!C465</f>
        <v>340</v>
      </c>
      <c r="E482" s="2403">
        <f>'7-11л. МЕНЮ '!D465</f>
        <v>5.3900000000000006</v>
      </c>
      <c r="F482" s="2404">
        <f>'7-11л. МЕНЮ '!E465</f>
        <v>6.3540000000000001</v>
      </c>
      <c r="G482" s="2404">
        <f>'7-11л. МЕНЮ '!F465</f>
        <v>41.106000000000002</v>
      </c>
      <c r="H482" s="2670">
        <f>'7-11л. МЕНЮ '!G465</f>
        <v>245.06799999999998</v>
      </c>
      <c r="I482" s="1441">
        <f>SUM(I479:I481)</f>
        <v>3.4850000000000003</v>
      </c>
      <c r="J482" s="1441">
        <f>SUM(J479:J481)</f>
        <v>0.125</v>
      </c>
      <c r="K482" s="1441">
        <f t="shared" ref="K482:P482" si="123">SUM(K479:K481)</f>
        <v>0.13300000000000001</v>
      </c>
      <c r="L482" s="1441">
        <f t="shared" si="123"/>
        <v>70.09</v>
      </c>
      <c r="M482" s="1441">
        <f t="shared" si="123"/>
        <v>111.38</v>
      </c>
      <c r="N482" s="1441">
        <f t="shared" si="123"/>
        <v>112.16000000000001</v>
      </c>
      <c r="O482" s="1441">
        <f t="shared" si="123"/>
        <v>26.14</v>
      </c>
      <c r="P482" s="1524">
        <f t="shared" si="123"/>
        <v>1.0940000000000001</v>
      </c>
      <c r="Q482" s="448"/>
      <c r="R482" s="155"/>
      <c r="V482" s="1767"/>
      <c r="W482" s="1768"/>
      <c r="X482" s="1769"/>
      <c r="Y482" s="290"/>
      <c r="Z482" s="548"/>
      <c r="AA482" s="141"/>
    </row>
    <row r="483" spans="1:27">
      <c r="B483" s="1504"/>
      <c r="C483" s="1505" t="s">
        <v>11</v>
      </c>
      <c r="D483" s="1745">
        <v>0.1</v>
      </c>
      <c r="E483" s="2399">
        <f>'7-11л. МЕНЮ '!D466</f>
        <v>7.7</v>
      </c>
      <c r="F483" s="2400">
        <f>'7-11л. МЕНЮ '!E466</f>
        <v>7.9</v>
      </c>
      <c r="G483" s="2400">
        <f>'7-11л. МЕНЮ '!F466</f>
        <v>33.5</v>
      </c>
      <c r="H483" s="2671">
        <f>'7-11л. МЕНЮ '!G466</f>
        <v>235</v>
      </c>
      <c r="I483" s="1060">
        <v>6</v>
      </c>
      <c r="J483" s="1060">
        <v>0.12</v>
      </c>
      <c r="K483" s="1061">
        <v>0.14000000000000001</v>
      </c>
      <c r="L483" s="1461">
        <v>70</v>
      </c>
      <c r="M483" s="1460">
        <v>110</v>
      </c>
      <c r="N483" s="1461">
        <v>110</v>
      </c>
      <c r="O483" s="1461">
        <v>25</v>
      </c>
      <c r="P483" s="2390">
        <v>1.2</v>
      </c>
      <c r="Q483" s="448"/>
      <c r="R483" s="141"/>
      <c r="V483" s="1070"/>
      <c r="W483" s="1070"/>
      <c r="X483" s="1070"/>
      <c r="Y483" s="1775"/>
      <c r="Z483" s="276"/>
      <c r="AA483" s="141"/>
    </row>
    <row r="484" spans="1:27" ht="15" thickBot="1">
      <c r="B484" s="322"/>
      <c r="C484" s="1502" t="s">
        <v>519</v>
      </c>
      <c r="D484" s="1540" t="s">
        <v>259</v>
      </c>
      <c r="E484" s="674">
        <f>'7-11л. МЕНЮ '!D467</f>
        <v>-3</v>
      </c>
      <c r="F484" s="676">
        <f>'7-11л. МЕНЮ '!E467</f>
        <v>-1.9569620253164555</v>
      </c>
      <c r="G484" s="676">
        <f>'7-11л. МЕНЮ '!F467</f>
        <v>2.2704477611940312</v>
      </c>
      <c r="H484" s="863">
        <f>'7-11л. МЕНЮ '!G467</f>
        <v>0.4284255319148933</v>
      </c>
      <c r="I484" s="1526">
        <f t="shared" ref="I484:P484" si="124">(I482*100/I620)-10</f>
        <v>-4.1916666666666655</v>
      </c>
      <c r="J484" s="1526">
        <f t="shared" si="124"/>
        <v>0.41666666666666785</v>
      </c>
      <c r="K484" s="1526">
        <f t="shared" si="124"/>
        <v>-0.49999999999999822</v>
      </c>
      <c r="L484" s="1526">
        <f t="shared" si="124"/>
        <v>1.2857142857143344E-2</v>
      </c>
      <c r="M484" s="1526">
        <f t="shared" si="124"/>
        <v>0.12545454545454504</v>
      </c>
      <c r="N484" s="1526">
        <f t="shared" si="124"/>
        <v>0.19636363636363718</v>
      </c>
      <c r="O484" s="1526">
        <f t="shared" si="124"/>
        <v>0.45599999999999952</v>
      </c>
      <c r="P484" s="1533">
        <f t="shared" si="124"/>
        <v>-0.88333333333333286</v>
      </c>
      <c r="Q484" s="448"/>
      <c r="R484" s="141"/>
      <c r="V484" s="741"/>
      <c r="W484" s="241"/>
      <c r="X484" s="785"/>
      <c r="Y484" s="784"/>
      <c r="Z484" s="157"/>
      <c r="AA484" s="141"/>
    </row>
    <row r="485" spans="1:27">
      <c r="H485" s="5"/>
      <c r="I485" s="5"/>
      <c r="Q485" s="448"/>
      <c r="R485" s="141"/>
      <c r="V485" s="741"/>
      <c r="W485" s="241"/>
      <c r="X485" s="785"/>
      <c r="Y485" s="784"/>
      <c r="Z485" s="157"/>
      <c r="AA485" s="141"/>
    </row>
    <row r="486" spans="1:27" ht="15" thickBot="1">
      <c r="A486" s="11"/>
      <c r="B486" s="2503"/>
      <c r="C486" s="1657"/>
      <c r="D486" s="1658"/>
      <c r="E486" s="1726"/>
      <c r="F486" s="786"/>
      <c r="G486" s="786"/>
      <c r="H486" s="787"/>
      <c r="I486" s="1726"/>
      <c r="J486" s="786"/>
      <c r="K486" s="786"/>
      <c r="L486" s="787"/>
      <c r="M486" s="858"/>
      <c r="N486" s="858"/>
      <c r="O486" s="858"/>
      <c r="P486" s="858"/>
      <c r="Q486" s="2774"/>
      <c r="R486" s="141"/>
      <c r="V486" s="152"/>
      <c r="W486" s="241"/>
      <c r="X486" s="785"/>
      <c r="Y486" s="784"/>
      <c r="Z486" s="157"/>
      <c r="AA486" s="141"/>
    </row>
    <row r="487" spans="1:27">
      <c r="B487" s="1063"/>
      <c r="C487" s="43" t="s">
        <v>451</v>
      </c>
      <c r="D487" s="44"/>
      <c r="E487" s="328">
        <f>'7-11л. МЕНЮ '!D470</f>
        <v>44.476349999999996</v>
      </c>
      <c r="F487" s="328">
        <f>'7-11л. МЕНЮ '!E470</f>
        <v>40.930300000000003</v>
      </c>
      <c r="G487" s="328">
        <f>'7-11л. МЕНЮ '!F470</f>
        <v>227.09949999999998</v>
      </c>
      <c r="H487" s="328">
        <f>'7-11л. МЕНЮ '!G470</f>
        <v>1408.5169000000001</v>
      </c>
      <c r="I487" s="328">
        <f>I464+I475</f>
        <v>43.251899999999999</v>
      </c>
      <c r="J487" s="328">
        <f t="shared" ref="J487:P487" si="125">J464+J475</f>
        <v>0.78200000000000003</v>
      </c>
      <c r="K487" s="328">
        <f t="shared" si="125"/>
        <v>0.81099999999999994</v>
      </c>
      <c r="L487" s="328">
        <f t="shared" si="125"/>
        <v>487.13</v>
      </c>
      <c r="M487" s="328">
        <f t="shared" si="125"/>
        <v>635.73235</v>
      </c>
      <c r="N487" s="328">
        <f t="shared" si="125"/>
        <v>640.05899999999997</v>
      </c>
      <c r="O487" s="328">
        <f t="shared" si="125"/>
        <v>128.22999999999999</v>
      </c>
      <c r="P487" s="1064">
        <f t="shared" si="125"/>
        <v>8.379999999999999</v>
      </c>
      <c r="Q487" s="448"/>
      <c r="R487" s="155"/>
      <c r="V487" s="152"/>
      <c r="W487" s="241"/>
      <c r="X487" s="785"/>
      <c r="Y487" s="784"/>
      <c r="Z487" s="157"/>
      <c r="AA487" s="141"/>
    </row>
    <row r="488" spans="1:27">
      <c r="B488" s="605"/>
      <c r="C488" s="1396" t="s">
        <v>11</v>
      </c>
      <c r="D488" s="1739">
        <v>0.6</v>
      </c>
      <c r="E488" s="2418">
        <f>'7-11л. МЕНЮ '!D471</f>
        <v>46.2</v>
      </c>
      <c r="F488" s="2418">
        <f>'7-11л. МЕНЮ '!E471</f>
        <v>47.4</v>
      </c>
      <c r="G488" s="2418">
        <f>'7-11л. МЕНЮ '!F471</f>
        <v>201</v>
      </c>
      <c r="H488" s="2418">
        <f>'7-11л. МЕНЮ '!G471</f>
        <v>1410</v>
      </c>
      <c r="I488" s="1060">
        <v>36</v>
      </c>
      <c r="J488" s="1060">
        <v>0.72</v>
      </c>
      <c r="K488" s="1061">
        <v>0.84</v>
      </c>
      <c r="L488" s="1461">
        <v>420</v>
      </c>
      <c r="M488" s="1460">
        <v>660</v>
      </c>
      <c r="N488" s="1461">
        <v>660</v>
      </c>
      <c r="O488" s="1461">
        <v>150</v>
      </c>
      <c r="P488" s="2390">
        <v>7.2</v>
      </c>
      <c r="Q488" s="448"/>
      <c r="R488" s="163"/>
      <c r="V488" s="884"/>
      <c r="W488" s="859"/>
      <c r="X488" s="280"/>
      <c r="Y488" s="293"/>
      <c r="Z488" s="157"/>
      <c r="AA488" s="141"/>
    </row>
    <row r="489" spans="1:27" ht="15" thickBot="1">
      <c r="B489" s="322"/>
      <c r="C489" s="1502" t="s">
        <v>519</v>
      </c>
      <c r="D489" s="1540" t="s">
        <v>259</v>
      </c>
      <c r="E489" s="2424">
        <f>'7-11л. МЕНЮ '!D472</f>
        <v>-2.238506493506506</v>
      </c>
      <c r="F489" s="2424">
        <f>'7-11л. МЕНЮ '!E472</f>
        <v>-8.1894936708860726</v>
      </c>
      <c r="G489" s="2424">
        <f>'7-11л. МЕНЮ '!F472</f>
        <v>7.7908955223880554</v>
      </c>
      <c r="H489" s="2424">
        <f>'7-11л. МЕНЮ '!G472</f>
        <v>-6.3110638297871446E-2</v>
      </c>
      <c r="I489" s="1526">
        <f t="shared" ref="I489:P489" si="126">(I487*100/I620)-60</f>
        <v>12.086499999999987</v>
      </c>
      <c r="J489" s="1526">
        <f t="shared" si="126"/>
        <v>5.1666666666666714</v>
      </c>
      <c r="K489" s="1526">
        <f t="shared" si="126"/>
        <v>-2.0714285714285694</v>
      </c>
      <c r="L489" s="1526">
        <f t="shared" si="126"/>
        <v>9.5900000000000034</v>
      </c>
      <c r="M489" s="1526">
        <f t="shared" si="126"/>
        <v>-2.2061500000000009</v>
      </c>
      <c r="N489" s="1526">
        <f t="shared" si="126"/>
        <v>-1.8128181818181872</v>
      </c>
      <c r="O489" s="1526">
        <f t="shared" si="126"/>
        <v>-8.7080000000000055</v>
      </c>
      <c r="P489" s="1533">
        <f t="shared" si="126"/>
        <v>9.8333333333333286</v>
      </c>
      <c r="Q489" s="448"/>
      <c r="R489" s="151"/>
      <c r="S489" s="141"/>
      <c r="T489" s="150"/>
      <c r="U489" s="141"/>
      <c r="V489" s="141"/>
      <c r="W489" s="141"/>
      <c r="X489" s="290"/>
      <c r="Y489" s="238"/>
      <c r="Z489" s="157"/>
      <c r="AA489" s="141"/>
    </row>
    <row r="490" spans="1:27" ht="15" thickBot="1">
      <c r="E490" s="847"/>
      <c r="F490" s="847"/>
      <c r="G490" s="847"/>
      <c r="H490" s="847"/>
      <c r="I490" s="5"/>
      <c r="Q490" s="448"/>
      <c r="R490" s="141"/>
      <c r="S490" s="150"/>
      <c r="T490" s="141"/>
      <c r="U490" s="546"/>
      <c r="V490" s="546"/>
      <c r="W490" s="546"/>
      <c r="X490" s="290"/>
      <c r="Y490" s="157"/>
      <c r="Z490" s="157"/>
      <c r="AA490" s="141"/>
    </row>
    <row r="491" spans="1:27">
      <c r="B491" s="1063"/>
      <c r="C491" s="43" t="s">
        <v>450</v>
      </c>
      <c r="D491" s="44"/>
      <c r="E491" s="200">
        <f>'7-11л. МЕНЮ '!D474</f>
        <v>30.403000000000002</v>
      </c>
      <c r="F491" s="328">
        <f>'7-11л. МЕНЮ '!E474</f>
        <v>30.610000000000003</v>
      </c>
      <c r="G491" s="328">
        <f>'7-11л. МЕНЮ '!F474</f>
        <v>174.643</v>
      </c>
      <c r="H491" s="328">
        <f>'7-11л. МЕНЮ '!G474</f>
        <v>1062.5749999999998</v>
      </c>
      <c r="I491" s="328">
        <f>I475+I482</f>
        <v>21.314999999999998</v>
      </c>
      <c r="J491" s="328">
        <f t="shared" ref="J491:P491" si="127">J475+J482</f>
        <v>0.60299999999999998</v>
      </c>
      <c r="K491" s="328">
        <f t="shared" si="127"/>
        <v>0.6080000000000001</v>
      </c>
      <c r="L491" s="328">
        <f t="shared" si="127"/>
        <v>302.42</v>
      </c>
      <c r="M491" s="328">
        <f t="shared" si="127"/>
        <v>472.11234999999999</v>
      </c>
      <c r="N491" s="328">
        <f t="shared" si="127"/>
        <v>490.74900000000002</v>
      </c>
      <c r="O491" s="328">
        <f t="shared" si="127"/>
        <v>94.429999999999993</v>
      </c>
      <c r="P491" s="1064">
        <f t="shared" si="127"/>
        <v>6.4740000000000002</v>
      </c>
      <c r="Q491" s="448"/>
      <c r="R491" s="151"/>
      <c r="S491" s="136"/>
      <c r="T491" s="133"/>
      <c r="U491" s="157"/>
      <c r="V491" s="157"/>
      <c r="W491" s="157"/>
      <c r="X491" s="157"/>
      <c r="Y491" s="157"/>
      <c r="Z491" s="157"/>
      <c r="AA491" s="141"/>
    </row>
    <row r="492" spans="1:27">
      <c r="B492" s="605"/>
      <c r="C492" s="1396" t="s">
        <v>11</v>
      </c>
      <c r="D492" s="1739">
        <v>0.45</v>
      </c>
      <c r="E492" s="2421">
        <f>'7-11л. МЕНЮ '!D475</f>
        <v>34.65</v>
      </c>
      <c r="F492" s="2418">
        <f>'7-11л. МЕНЮ '!E475</f>
        <v>35.549999999999997</v>
      </c>
      <c r="G492" s="2418">
        <f>'7-11л. МЕНЮ '!F475</f>
        <v>150.75</v>
      </c>
      <c r="H492" s="2418">
        <f>'7-11л. МЕНЮ '!G475</f>
        <v>1057.5</v>
      </c>
      <c r="I492" s="1060">
        <v>27</v>
      </c>
      <c r="J492" s="1060">
        <v>0.54</v>
      </c>
      <c r="K492" s="1061">
        <v>0.63</v>
      </c>
      <c r="L492" s="1461">
        <v>315</v>
      </c>
      <c r="M492" s="1460">
        <v>495</v>
      </c>
      <c r="N492" s="1461">
        <v>495</v>
      </c>
      <c r="O492" s="1461">
        <v>112.5</v>
      </c>
      <c r="P492" s="2390">
        <v>5.4</v>
      </c>
      <c r="Q492" s="448"/>
      <c r="R492" s="151"/>
      <c r="S492" s="157"/>
      <c r="T492" s="157"/>
      <c r="U492" s="157"/>
      <c r="V492" s="157"/>
      <c r="W492" s="157"/>
      <c r="X492" s="157"/>
      <c r="Y492" s="157"/>
      <c r="Z492" s="157"/>
      <c r="AA492" s="141"/>
    </row>
    <row r="493" spans="1:27" ht="15" thickBot="1">
      <c r="B493" s="322"/>
      <c r="C493" s="1502" t="s">
        <v>601</v>
      </c>
      <c r="D493" s="1540" t="s">
        <v>259</v>
      </c>
      <c r="E493" s="2423">
        <f>'7-11л. МЕНЮ '!D476</f>
        <v>-5.5155844155844136</v>
      </c>
      <c r="F493" s="2424">
        <f>'7-11л. МЕНЮ '!E476</f>
        <v>-6.2531645569620196</v>
      </c>
      <c r="G493" s="2424">
        <f>'7-11л. МЕНЮ '!F476</f>
        <v>7.1322388059701467</v>
      </c>
      <c r="H493" s="2424">
        <f>'7-11л. МЕНЮ '!G476</f>
        <v>0.2159574468085026</v>
      </c>
      <c r="I493" s="1526">
        <f t="shared" ref="I493:P493" si="128">(I491*100/I620)-45</f>
        <v>-9.4750000000000014</v>
      </c>
      <c r="J493" s="1526">
        <f t="shared" si="128"/>
        <v>5.25</v>
      </c>
      <c r="K493" s="1526">
        <f t="shared" si="128"/>
        <v>-1.5714285714285623</v>
      </c>
      <c r="L493" s="1526">
        <f t="shared" si="128"/>
        <v>-1.7971428571428589</v>
      </c>
      <c r="M493" s="1526">
        <f t="shared" si="128"/>
        <v>-2.0806954545454559</v>
      </c>
      <c r="N493" s="1526">
        <f t="shared" si="128"/>
        <v>-0.38645454545454072</v>
      </c>
      <c r="O493" s="1526">
        <f t="shared" si="128"/>
        <v>-7.2280000000000015</v>
      </c>
      <c r="P493" s="1533">
        <f t="shared" si="128"/>
        <v>8.9499999999999957</v>
      </c>
      <c r="Q493" s="448"/>
      <c r="R493" s="141"/>
      <c r="S493" s="852"/>
      <c r="T493" s="248"/>
      <c r="U493" s="248"/>
      <c r="V493" s="248"/>
      <c r="W493" s="852"/>
      <c r="X493" s="852"/>
      <c r="Y493" s="853"/>
      <c r="Z493" s="157"/>
      <c r="AA493" s="141"/>
    </row>
    <row r="494" spans="1:27" ht="15" thickBot="1">
      <c r="E494" s="847"/>
      <c r="F494" s="847"/>
      <c r="G494" s="847"/>
      <c r="H494" s="847"/>
      <c r="I494" s="5"/>
      <c r="O494" s="450"/>
      <c r="Q494" s="448"/>
      <c r="R494" s="41"/>
      <c r="S494" s="242"/>
      <c r="T494" s="854"/>
      <c r="U494" s="854"/>
      <c r="V494" s="854"/>
      <c r="W494" s="242"/>
      <c r="X494" s="855"/>
      <c r="Y494" s="433"/>
      <c r="Z494" s="157"/>
      <c r="AA494" s="141"/>
    </row>
    <row r="495" spans="1:27">
      <c r="B495" s="1503" t="s">
        <v>505</v>
      </c>
      <c r="C495" s="43"/>
      <c r="D495" s="44"/>
      <c r="E495" s="200">
        <f>'7-11л. МЕНЮ '!D478</f>
        <v>49.866349999999997</v>
      </c>
      <c r="F495" s="328">
        <f>'7-11л. МЕНЮ '!E478</f>
        <v>47.284300000000002</v>
      </c>
      <c r="G495" s="328">
        <f>'7-11л. МЕНЮ '!F478</f>
        <v>268.20549999999997</v>
      </c>
      <c r="H495" s="328">
        <f>'7-11л. МЕНЮ '!G478</f>
        <v>1653.5849000000001</v>
      </c>
      <c r="I495" s="127">
        <f>I464+I475+I482</f>
        <v>46.736899999999999</v>
      </c>
      <c r="J495" s="1473">
        <f t="shared" ref="J495:P495" si="129">J464+J475+J482</f>
        <v>0.90700000000000003</v>
      </c>
      <c r="K495" s="1473">
        <f t="shared" si="129"/>
        <v>0.94399999999999995</v>
      </c>
      <c r="L495" s="1473">
        <f t="shared" si="129"/>
        <v>557.22</v>
      </c>
      <c r="M495" s="1473">
        <f t="shared" si="129"/>
        <v>747.11234999999999</v>
      </c>
      <c r="N495" s="1473">
        <f t="shared" si="129"/>
        <v>752.21899999999994</v>
      </c>
      <c r="O495" s="1473">
        <f t="shared" si="129"/>
        <v>154.37</v>
      </c>
      <c r="P495" s="1536">
        <f t="shared" si="129"/>
        <v>9.4739999999999984</v>
      </c>
      <c r="Q495" s="448"/>
      <c r="R495" s="11"/>
      <c r="S495" s="283"/>
      <c r="T495" s="856"/>
      <c r="U495" s="856"/>
      <c r="V495" s="856"/>
      <c r="W495" s="283"/>
      <c r="X495" s="433"/>
      <c r="Y495" s="433"/>
      <c r="Z495" s="157"/>
      <c r="AA495" s="141"/>
    </row>
    <row r="496" spans="1:27">
      <c r="B496" s="1504"/>
      <c r="C496" s="1505" t="s">
        <v>11</v>
      </c>
      <c r="D496" s="1739">
        <v>0.7</v>
      </c>
      <c r="E496" s="2421">
        <f>'7-11л. МЕНЮ '!D479</f>
        <v>53.9</v>
      </c>
      <c r="F496" s="2418">
        <f>'7-11л. МЕНЮ '!E479</f>
        <v>55.3</v>
      </c>
      <c r="G496" s="2418">
        <f>'7-11л. МЕНЮ '!F479</f>
        <v>234.5</v>
      </c>
      <c r="H496" s="2418">
        <f>'7-11л. МЕНЮ '!G479</f>
        <v>1645</v>
      </c>
      <c r="I496" s="1060">
        <v>42</v>
      </c>
      <c r="J496" s="1060">
        <v>0.84</v>
      </c>
      <c r="K496" s="1061">
        <v>0.98</v>
      </c>
      <c r="L496" s="1461">
        <v>490</v>
      </c>
      <c r="M496" s="1460">
        <v>770</v>
      </c>
      <c r="N496" s="1461">
        <v>770</v>
      </c>
      <c r="O496" s="1461">
        <v>175</v>
      </c>
      <c r="P496" s="2390">
        <v>8.4</v>
      </c>
      <c r="Q496" s="448"/>
      <c r="R496" s="11"/>
      <c r="S496" s="133"/>
      <c r="T496" s="152"/>
      <c r="U496" s="152"/>
      <c r="V496" s="152"/>
      <c r="W496" s="241"/>
      <c r="X496" s="785"/>
      <c r="Y496" s="857"/>
      <c r="Z496" s="157"/>
      <c r="AA496" s="141"/>
    </row>
    <row r="497" spans="2:27" ht="15" thickBot="1">
      <c r="B497" s="322"/>
      <c r="C497" s="1502" t="s">
        <v>601</v>
      </c>
      <c r="D497" s="1540" t="s">
        <v>259</v>
      </c>
      <c r="E497" s="2423">
        <f>'7-11л. МЕНЮ '!D480</f>
        <v>-5.238506493506506</v>
      </c>
      <c r="F497" s="2424">
        <f>'7-11л. МЕНЮ '!E480</f>
        <v>-10.14645569620253</v>
      </c>
      <c r="G497" s="2424">
        <f>'7-11л. МЕНЮ '!F480</f>
        <v>10.061343283582076</v>
      </c>
      <c r="H497" s="2424">
        <f>'7-11л. МЕНЮ '!G480</f>
        <v>0.3653148936170254</v>
      </c>
      <c r="I497" s="1526">
        <f t="shared" ref="I497:P497" si="130">(I495*100/I620)-70</f>
        <v>7.8948333333333238</v>
      </c>
      <c r="J497" s="1526">
        <f t="shared" si="130"/>
        <v>5.5833333333333428</v>
      </c>
      <c r="K497" s="1526">
        <f t="shared" si="130"/>
        <v>-2.5714285714285694</v>
      </c>
      <c r="L497" s="1526">
        <f t="shared" si="130"/>
        <v>9.6028571428571468</v>
      </c>
      <c r="M497" s="1526">
        <f t="shared" si="130"/>
        <v>-2.0806954545454488</v>
      </c>
      <c r="N497" s="1526">
        <f t="shared" si="130"/>
        <v>-1.6164545454545447</v>
      </c>
      <c r="O497" s="1526">
        <f t="shared" si="130"/>
        <v>-8.2520000000000024</v>
      </c>
      <c r="P497" s="1533">
        <f t="shared" si="130"/>
        <v>8.9499999999999886</v>
      </c>
      <c r="Q497" s="448"/>
      <c r="R497" s="24"/>
      <c r="S497" s="133"/>
      <c r="T497" s="240"/>
      <c r="U497" s="240"/>
      <c r="V497" s="240"/>
      <c r="W497" s="241"/>
      <c r="X497" s="785"/>
      <c r="Y497" s="784"/>
      <c r="Z497" s="157"/>
      <c r="AA497" s="141"/>
    </row>
    <row r="498" spans="2:27">
      <c r="Q498" s="448"/>
      <c r="R498" s="112"/>
      <c r="S498" s="133"/>
      <c r="T498" s="152"/>
      <c r="U498" s="152"/>
      <c r="V498" s="152"/>
      <c r="W498" s="241"/>
      <c r="X498" s="785"/>
      <c r="Y498" s="784"/>
      <c r="Z498" s="157"/>
      <c r="AA498" s="141"/>
    </row>
    <row r="499" spans="2:27">
      <c r="S499" s="131"/>
      <c r="T499" s="152"/>
      <c r="U499" s="152"/>
      <c r="V499" s="152"/>
      <c r="W499" s="241"/>
      <c r="X499" s="795"/>
      <c r="Y499" s="784"/>
      <c r="Z499" s="157"/>
      <c r="AA499" s="141"/>
    </row>
    <row r="500" spans="2:27">
      <c r="S500" s="133"/>
      <c r="T500" s="152"/>
      <c r="U500" s="152"/>
      <c r="V500" s="152"/>
      <c r="W500" s="241"/>
      <c r="X500" s="785"/>
      <c r="Y500" s="784"/>
      <c r="Z500" s="157"/>
      <c r="AA500" s="141"/>
    </row>
    <row r="501" spans="2:27">
      <c r="C501" s="1399" t="s">
        <v>483</v>
      </c>
      <c r="D501"/>
      <c r="E501" s="450"/>
      <c r="K501" s="1445"/>
      <c r="P501"/>
      <c r="Q501" s="448"/>
      <c r="R501" s="233"/>
      <c r="S501" s="133"/>
      <c r="T501" s="152"/>
      <c r="U501" s="152"/>
      <c r="V501" s="152"/>
      <c r="W501" s="241"/>
      <c r="X501" s="785"/>
      <c r="Y501" s="784"/>
      <c r="Z501" s="157"/>
      <c r="AA501" s="141"/>
    </row>
    <row r="502" spans="2:27">
      <c r="C502" s="13" t="s">
        <v>484</v>
      </c>
      <c r="D502" s="202"/>
      <c r="E502" s="2"/>
      <c r="K502"/>
      <c r="P502"/>
      <c r="Q502" s="448"/>
      <c r="R502" s="7"/>
      <c r="S502" s="133"/>
      <c r="T502" s="152"/>
      <c r="U502" s="496"/>
      <c r="V502" s="152"/>
      <c r="W502" s="241"/>
      <c r="X502" s="795"/>
      <c r="Y502" s="796"/>
      <c r="Z502" s="157"/>
      <c r="AA502" s="141"/>
    </row>
    <row r="503" spans="2:27">
      <c r="C503" s="1" t="s">
        <v>334</v>
      </c>
      <c r="D503"/>
      <c r="E503"/>
      <c r="F503"/>
      <c r="K503" s="71"/>
      <c r="P503"/>
      <c r="Q503" s="448"/>
      <c r="R503" s="7"/>
      <c r="S503" s="135"/>
      <c r="T503" s="858"/>
      <c r="U503" s="883"/>
      <c r="V503" s="858"/>
      <c r="W503" s="859"/>
      <c r="X503" s="280"/>
      <c r="Y503" s="293"/>
      <c r="Z503" s="157"/>
      <c r="AA503" s="141"/>
    </row>
    <row r="504" spans="2:27">
      <c r="C504" s="25" t="s">
        <v>260</v>
      </c>
      <c r="E504"/>
      <c r="F504"/>
      <c r="G504" s="25"/>
      <c r="H504" s="25"/>
      <c r="K504" s="1450"/>
      <c r="P504"/>
      <c r="Q504" s="448"/>
      <c r="R504" s="303"/>
      <c r="S504" s="157"/>
      <c r="T504" s="157"/>
      <c r="U504" s="157"/>
      <c r="V504" s="157"/>
      <c r="W504" s="157"/>
      <c r="X504" s="290"/>
      <c r="Y504" s="238"/>
      <c r="Z504" s="157"/>
      <c r="AA504" s="141"/>
    </row>
    <row r="505" spans="2:27" ht="15.6">
      <c r="C505" s="1399" t="s">
        <v>486</v>
      </c>
      <c r="D505"/>
      <c r="J505" s="29" t="s">
        <v>0</v>
      </c>
      <c r="K505"/>
      <c r="L505" s="2" t="s">
        <v>298</v>
      </c>
      <c r="M505" s="26"/>
      <c r="N505" s="26"/>
      <c r="O505" s="33"/>
      <c r="P505"/>
      <c r="Q505" s="448"/>
      <c r="R505" s="7"/>
      <c r="S505" s="213"/>
      <c r="T505" s="157"/>
      <c r="U505" s="157"/>
      <c r="V505" s="157"/>
      <c r="W505" s="157"/>
      <c r="X505" s="157"/>
      <c r="Y505" s="157"/>
      <c r="Z505" s="157"/>
      <c r="AA505" s="141"/>
    </row>
    <row r="506" spans="2:27" ht="21">
      <c r="B506" s="28" t="s">
        <v>510</v>
      </c>
      <c r="E506"/>
      <c r="F506"/>
      <c r="G506" s="32" t="s">
        <v>337</v>
      </c>
      <c r="H506" s="25"/>
      <c r="K506" s="450"/>
      <c r="P506"/>
      <c r="Q506" s="448"/>
      <c r="R506" s="7"/>
      <c r="S506" s="131"/>
      <c r="T506" s="494"/>
      <c r="U506" s="1604"/>
      <c r="V506" s="494"/>
      <c r="W506" s="241"/>
      <c r="X506" s="1776"/>
      <c r="Y506" s="784"/>
      <c r="Z506" s="157"/>
      <c r="AA506" s="141"/>
    </row>
    <row r="507" spans="2:27" ht="15" thickBot="1">
      <c r="C507" s="134" t="s">
        <v>530</v>
      </c>
      <c r="E507" s="1498"/>
      <c r="F507" s="1543"/>
      <c r="G507" s="1543"/>
      <c r="H507" s="1543"/>
      <c r="I507" s="1543"/>
      <c r="J507" s="1498"/>
      <c r="K507" s="1543"/>
      <c r="L507" s="1543"/>
      <c r="M507" s="1498"/>
      <c r="N507" s="1543"/>
      <c r="O507" s="1543"/>
      <c r="P507" s="1543"/>
      <c r="Q507" s="448"/>
      <c r="R507" s="7"/>
      <c r="S507" s="133"/>
      <c r="T507" s="885"/>
      <c r="U507" s="885"/>
      <c r="V507" s="152"/>
      <c r="W507" s="241"/>
      <c r="X507" s="795"/>
      <c r="Y507" s="784"/>
      <c r="Z507" s="157"/>
      <c r="AA507" s="141"/>
    </row>
    <row r="508" spans="2:27" ht="15" thickBot="1">
      <c r="B508" s="1495" t="s">
        <v>514</v>
      </c>
      <c r="C508" s="116"/>
      <c r="D508" s="1446" t="s">
        <v>234</v>
      </c>
      <c r="E508" s="2385" t="s">
        <v>795</v>
      </c>
      <c r="F508" s="581"/>
      <c r="G508" s="2386"/>
      <c r="H508" s="2387" t="s">
        <v>796</v>
      </c>
      <c r="I508" s="2556" t="s">
        <v>487</v>
      </c>
      <c r="J508" s="1412"/>
      <c r="K508" s="1412"/>
      <c r="L508" s="1413"/>
      <c r="M508" s="1414" t="s">
        <v>488</v>
      </c>
      <c r="N508" s="40"/>
      <c r="O508" s="1415"/>
      <c r="P508" s="40"/>
      <c r="Q508" s="1495" t="s">
        <v>540</v>
      </c>
      <c r="R508" s="11"/>
      <c r="S508" s="133"/>
      <c r="T508" s="152"/>
      <c r="U508" s="152"/>
      <c r="V508" s="152"/>
      <c r="W508" s="241"/>
      <c r="X508" s="881"/>
      <c r="Y508" s="784"/>
      <c r="Z508" s="157"/>
      <c r="AA508" s="141"/>
    </row>
    <row r="509" spans="2:27">
      <c r="B509" s="626" t="s">
        <v>489</v>
      </c>
      <c r="C509" s="621" t="s">
        <v>240</v>
      </c>
      <c r="D509" s="1447" t="s">
        <v>241</v>
      </c>
      <c r="E509" s="1495" t="s">
        <v>242</v>
      </c>
      <c r="F509" s="1495" t="s">
        <v>55</v>
      </c>
      <c r="G509" s="2382" t="s">
        <v>56</v>
      </c>
      <c r="H509" s="2388" t="s">
        <v>797</v>
      </c>
      <c r="I509" s="2557" t="s">
        <v>490</v>
      </c>
      <c r="J509" s="1418" t="s">
        <v>491</v>
      </c>
      <c r="K509" s="842" t="s">
        <v>492</v>
      </c>
      <c r="L509" s="1420" t="s">
        <v>493</v>
      </c>
      <c r="M509" s="1421" t="s">
        <v>494</v>
      </c>
      <c r="N509" s="1422" t="s">
        <v>495</v>
      </c>
      <c r="O509" s="1423" t="s">
        <v>496</v>
      </c>
      <c r="P509" s="1424" t="s">
        <v>497</v>
      </c>
      <c r="Q509" s="1573" t="s">
        <v>534</v>
      </c>
      <c r="R509" s="11"/>
      <c r="S509" s="133"/>
      <c r="T509" s="152"/>
      <c r="U509" s="152"/>
      <c r="V509" s="152"/>
      <c r="W509" s="241"/>
      <c r="X509" s="1777"/>
      <c r="Y509" s="882"/>
      <c r="Z509" s="157"/>
      <c r="AA509" s="141"/>
    </row>
    <row r="510" spans="2:27" ht="15" thickBot="1">
      <c r="B510" s="632" t="s">
        <v>498</v>
      </c>
      <c r="C510" s="667"/>
      <c r="D510" s="628"/>
      <c r="E510" s="629" t="s">
        <v>6</v>
      </c>
      <c r="F510" s="629" t="s">
        <v>7</v>
      </c>
      <c r="G510" s="629" t="s">
        <v>8</v>
      </c>
      <c r="H510" s="632" t="s">
        <v>610</v>
      </c>
      <c r="I510" s="659"/>
      <c r="J510" s="1448"/>
      <c r="K510" s="5"/>
      <c r="L510" s="1448"/>
      <c r="M510" s="1449" t="s">
        <v>499</v>
      </c>
      <c r="N510" s="305" t="s">
        <v>500</v>
      </c>
      <c r="O510" s="1451" t="s">
        <v>501</v>
      </c>
      <c r="P510" s="1452" t="s">
        <v>502</v>
      </c>
      <c r="Q510" s="1571" t="s">
        <v>454</v>
      </c>
      <c r="R510" s="233"/>
      <c r="S510" s="133"/>
      <c r="T510" s="152"/>
      <c r="U510" s="152"/>
      <c r="V510" s="152"/>
      <c r="W510" s="241"/>
      <c r="X510" s="785"/>
      <c r="Y510" s="784"/>
      <c r="Z510" s="157"/>
      <c r="AA510" s="141"/>
    </row>
    <row r="511" spans="2:27">
      <c r="B511" s="102"/>
      <c r="C511" s="2377" t="s">
        <v>189</v>
      </c>
      <c r="D511" s="2376"/>
      <c r="E511" s="1432"/>
      <c r="F511" s="636"/>
      <c r="G511" s="636"/>
      <c r="H511" s="829"/>
      <c r="I511" s="636"/>
      <c r="J511" s="636"/>
      <c r="K511" s="636"/>
      <c r="L511" s="1464"/>
      <c r="M511" s="1457"/>
      <c r="N511" s="1457"/>
      <c r="O511" s="1458"/>
      <c r="P511" s="2692"/>
      <c r="Q511" s="1578"/>
      <c r="R511" s="7"/>
      <c r="S511" s="141"/>
      <c r="T511" s="150"/>
      <c r="U511" s="152"/>
      <c r="V511" s="741"/>
      <c r="W511" s="241"/>
      <c r="X511" s="785"/>
      <c r="Y511" s="784"/>
      <c r="Z511" s="157"/>
      <c r="AA511" s="141"/>
    </row>
    <row r="512" spans="2:27">
      <c r="B512" s="2268" t="str">
        <f>'7-11л. МЕНЮ '!I494</f>
        <v>182/17</v>
      </c>
      <c r="C512" s="325" t="str">
        <f>'7-11л. МЕНЮ '!B494</f>
        <v>Каша  жидкая молочная (рисовая)</v>
      </c>
      <c r="D512" s="374">
        <f>'7-11л. МЕНЮ '!C494</f>
        <v>200</v>
      </c>
      <c r="E512" s="2099">
        <f>'7-11л. МЕНЮ '!D494</f>
        <v>5.07</v>
      </c>
      <c r="F512" s="2087">
        <f>'7-11л. МЕНЮ '!E494</f>
        <v>8.81</v>
      </c>
      <c r="G512" s="2087">
        <f>'7-11л. МЕНЮ '!F494</f>
        <v>31.74</v>
      </c>
      <c r="H512" s="1454">
        <f>'7-11л. МЕНЮ '!G494</f>
        <v>180.37</v>
      </c>
      <c r="I512" s="2087">
        <v>0.59</v>
      </c>
      <c r="J512" s="2087">
        <v>0.04</v>
      </c>
      <c r="K512" s="2087">
        <v>0.15</v>
      </c>
      <c r="L512" s="1439">
        <v>40.9</v>
      </c>
      <c r="M512" s="2087">
        <v>126.95</v>
      </c>
      <c r="N512" s="2087">
        <v>96.21</v>
      </c>
      <c r="O512" s="2087">
        <v>2.88</v>
      </c>
      <c r="P512" s="2086">
        <v>0.42</v>
      </c>
      <c r="Q512" s="647">
        <f>'7-11л. МЕНЮ '!H494</f>
        <v>26</v>
      </c>
      <c r="R512" s="149"/>
      <c r="S512" s="141"/>
      <c r="T512" s="141"/>
      <c r="U512" s="152"/>
      <c r="V512" s="152"/>
      <c r="W512" s="152"/>
      <c r="X512" s="844"/>
      <c r="Y512" s="141"/>
      <c r="Z512" s="141"/>
      <c r="AA512" s="141"/>
    </row>
    <row r="513" spans="2:27">
      <c r="B513" s="2268" t="str">
        <f>'7-11л. МЕНЮ '!I495</f>
        <v>14 /17</v>
      </c>
      <c r="C513" s="325" t="str">
        <f>'7-11л. МЕНЮ '!B495</f>
        <v xml:space="preserve">Масло порциями </v>
      </c>
      <c r="D513" s="374">
        <f>'7-11л. МЕНЮ '!C495</f>
        <v>10</v>
      </c>
      <c r="E513" s="2099">
        <f>'7-11л. МЕНЮ '!D495</f>
        <v>0.08</v>
      </c>
      <c r="F513" s="2087">
        <f>'7-11л. МЕНЮ '!E495</f>
        <v>7.25</v>
      </c>
      <c r="G513" s="2087">
        <f>'7-11л. МЕНЮ '!F495</f>
        <v>0.13</v>
      </c>
      <c r="H513" s="1454">
        <f>'7-11л. МЕНЮ '!G495</f>
        <v>66</v>
      </c>
      <c r="I513" s="482">
        <v>0</v>
      </c>
      <c r="J513" s="482">
        <v>0</v>
      </c>
      <c r="K513" s="482">
        <v>0.01</v>
      </c>
      <c r="L513" s="1439">
        <v>40</v>
      </c>
      <c r="M513" s="326">
        <v>2.4</v>
      </c>
      <c r="N513" s="326">
        <v>3</v>
      </c>
      <c r="O513" s="482">
        <v>0</v>
      </c>
      <c r="P513" s="326">
        <v>0.02</v>
      </c>
      <c r="Q513" s="647">
        <f>'7-11л. МЕНЮ '!H495</f>
        <v>9</v>
      </c>
      <c r="R513" s="7"/>
      <c r="S513" s="141"/>
      <c r="T513" s="141"/>
      <c r="U513" s="205"/>
      <c r="V513" s="538"/>
      <c r="W513" s="538"/>
      <c r="X513" s="1546"/>
      <c r="Y513" s="141"/>
      <c r="Z513" s="141"/>
      <c r="AA513" s="141"/>
    </row>
    <row r="514" spans="2:27">
      <c r="B514" s="2268" t="str">
        <f>'7-11л. МЕНЮ '!I496</f>
        <v>54-2з /22г</v>
      </c>
      <c r="C514" s="325" t="str">
        <f>'7-11л. МЕНЮ '!B496</f>
        <v>Сыр твёрдых сортов в нарезке</v>
      </c>
      <c r="D514" s="374">
        <f>'7-11л. МЕНЮ '!C496</f>
        <v>15</v>
      </c>
      <c r="E514" s="2099">
        <f>'7-11л. МЕНЮ '!D496</f>
        <v>3.5</v>
      </c>
      <c r="F514" s="2087">
        <f>'7-11л. МЕНЮ '!E496</f>
        <v>4.4000000000000004</v>
      </c>
      <c r="G514" s="2087">
        <f>'7-11л. МЕНЮ '!F496</f>
        <v>0</v>
      </c>
      <c r="H514" s="1454">
        <f>'7-11л. МЕНЮ '!G496</f>
        <v>53.8</v>
      </c>
      <c r="I514" s="2087">
        <v>0.114</v>
      </c>
      <c r="J514" s="2087">
        <v>6.0000000000000001E-3</v>
      </c>
      <c r="K514" s="2087">
        <v>4.8000000000000001E-2</v>
      </c>
      <c r="L514" s="1439">
        <v>39</v>
      </c>
      <c r="M514" s="2087">
        <v>132</v>
      </c>
      <c r="N514" s="2087">
        <v>75</v>
      </c>
      <c r="O514" s="2087">
        <v>5.4960000000000004</v>
      </c>
      <c r="P514" s="2087">
        <v>0.15</v>
      </c>
      <c r="Q514" s="647">
        <f>'7-11л. МЕНЮ '!H496</f>
        <v>10</v>
      </c>
      <c r="R514" s="483"/>
      <c r="S514" s="141"/>
      <c r="T514" s="141"/>
      <c r="U514" s="152"/>
      <c r="V514" s="152"/>
      <c r="W514" s="741"/>
      <c r="X514" s="844"/>
      <c r="Y514" s="141"/>
      <c r="Z514" s="141"/>
      <c r="AA514" s="141"/>
    </row>
    <row r="515" spans="2:27">
      <c r="B515" s="2268" t="str">
        <f>'7-11л. МЕНЮ '!I497</f>
        <v>ТТК/502/21</v>
      </c>
      <c r="C515" s="325" t="str">
        <f>'7-11л. МЕНЮ '!B497</f>
        <v>Какао с молоком и витаминами</v>
      </c>
      <c r="D515" s="374">
        <f>'7-11л. МЕНЮ '!C497</f>
        <v>200</v>
      </c>
      <c r="E515" s="2099">
        <f>'7-11л. МЕНЮ '!D497</f>
        <v>5.8970000000000002</v>
      </c>
      <c r="F515" s="2087">
        <f>'7-11л. МЕНЮ '!E497</f>
        <v>4.7880000000000003</v>
      </c>
      <c r="G515" s="2087">
        <f>'7-11л. МЕНЮ '!F497</f>
        <v>15.401999999999999</v>
      </c>
      <c r="H515" s="1454">
        <f>'7-11л. МЕНЮ '!G497</f>
        <v>127.486</v>
      </c>
      <c r="I515" s="488">
        <v>1.0462</v>
      </c>
      <c r="J515" s="488">
        <v>6.1539999999999997E-2</v>
      </c>
      <c r="K515" s="488">
        <v>0.25</v>
      </c>
      <c r="L515" s="1439">
        <v>26.504000000000001</v>
      </c>
      <c r="M515" s="2087">
        <v>213.47880000000001</v>
      </c>
      <c r="N515" s="2087">
        <v>169.971</v>
      </c>
      <c r="O515" s="488">
        <v>33.003300000000003</v>
      </c>
      <c r="P515" s="2087">
        <v>0.63700000000000001</v>
      </c>
      <c r="Q515" s="647">
        <f>'7-11л. МЕНЮ '!H497</f>
        <v>65</v>
      </c>
      <c r="R515" s="7"/>
      <c r="S515" s="141"/>
      <c r="T515" s="141"/>
      <c r="U515" s="240"/>
      <c r="V515" s="240"/>
      <c r="W515" s="240"/>
      <c r="X515" s="844"/>
      <c r="Y515" s="141"/>
      <c r="Z515" s="141"/>
      <c r="AA515" s="141"/>
    </row>
    <row r="516" spans="2:27" ht="15.6">
      <c r="B516" s="2268" t="str">
        <f>'7-11л. МЕНЮ '!I498</f>
        <v>Пром.пр.</v>
      </c>
      <c r="C516" s="325" t="str">
        <f>'7-11л. МЕНЮ '!B498</f>
        <v>Хлеб пшеничный</v>
      </c>
      <c r="D516" s="374">
        <f>'7-11л. МЕНЮ '!C498</f>
        <v>40</v>
      </c>
      <c r="E516" s="2099">
        <f>'7-11л. МЕНЮ '!D498</f>
        <v>2.1040000000000001</v>
      </c>
      <c r="F516" s="2087">
        <f>'7-11л. МЕНЮ '!E498</f>
        <v>0.28000000000000003</v>
      </c>
      <c r="G516" s="2087">
        <f>'7-11л. МЕНЮ '!F498</f>
        <v>16.32</v>
      </c>
      <c r="H516" s="1454">
        <f>'7-11л. МЕНЮ '!G498</f>
        <v>76.215999999999994</v>
      </c>
      <c r="I516" s="2087">
        <v>0</v>
      </c>
      <c r="J516" s="899">
        <v>1.43E-2</v>
      </c>
      <c r="K516" s="2087">
        <v>0</v>
      </c>
      <c r="L516" s="1439">
        <v>0</v>
      </c>
      <c r="M516" s="2087">
        <v>62.863999999999997</v>
      </c>
      <c r="N516" s="2087">
        <v>51.6</v>
      </c>
      <c r="O516" s="2087">
        <v>16.399999999999999</v>
      </c>
      <c r="P516" s="2117">
        <v>0.04</v>
      </c>
      <c r="Q516" s="647">
        <f>'7-11л. МЕНЮ '!H498</f>
        <v>12</v>
      </c>
      <c r="R516" s="1074"/>
    </row>
    <row r="517" spans="2:27">
      <c r="B517" s="2268" t="str">
        <f>'7-11л. МЕНЮ '!I499</f>
        <v>Пром.пр.</v>
      </c>
      <c r="C517" s="325" t="str">
        <f>'7-11л. МЕНЮ '!B499</f>
        <v>Хлеб ржаной</v>
      </c>
      <c r="D517" s="374">
        <f>'7-11л. МЕНЮ '!C499</f>
        <v>20</v>
      </c>
      <c r="E517" s="2099">
        <f>'7-11л. МЕНЮ '!D499</f>
        <v>1.1299999999999999</v>
      </c>
      <c r="F517" s="2087">
        <f>'7-11л. МЕНЮ '!E499</f>
        <v>0.24</v>
      </c>
      <c r="G517" s="2087">
        <f>'7-11л. МЕНЮ '!F499</f>
        <v>8.3699999999999992</v>
      </c>
      <c r="H517" s="1454">
        <f>'7-11л. МЕНЮ '!G499</f>
        <v>40.159999999999997</v>
      </c>
      <c r="I517" s="326">
        <v>0</v>
      </c>
      <c r="J517" s="326">
        <v>0.04</v>
      </c>
      <c r="K517" s="326">
        <v>0</v>
      </c>
      <c r="L517" s="1439">
        <v>0</v>
      </c>
      <c r="M517" s="326">
        <v>16.600000000000001</v>
      </c>
      <c r="N517" s="326">
        <v>25.27</v>
      </c>
      <c r="O517" s="326">
        <v>8.84</v>
      </c>
      <c r="P517" s="1580">
        <v>0.02</v>
      </c>
      <c r="Q517" s="647">
        <f>'7-11л. МЕНЮ '!H499</f>
        <v>13</v>
      </c>
      <c r="R517" s="141"/>
    </row>
    <row r="518" spans="2:27" ht="15" thickBot="1">
      <c r="B518" s="2470" t="str">
        <f>'7-11л. МЕНЮ '!I500</f>
        <v>82 /21</v>
      </c>
      <c r="C518" s="373" t="str">
        <f>'7-11л. МЕНЮ '!B500</f>
        <v>Плоды свежие ( яблоко )</v>
      </c>
      <c r="D518" s="377">
        <f>'7-11л. МЕНЮ '!C500</f>
        <v>100</v>
      </c>
      <c r="E518" s="2095">
        <f>'7-11л. МЕНЮ '!D500</f>
        <v>0.4</v>
      </c>
      <c r="F518" s="1534">
        <f>'7-11л. МЕНЮ '!E500</f>
        <v>0.4</v>
      </c>
      <c r="G518" s="1534">
        <f>'7-11л. МЕНЮ '!F500</f>
        <v>9.8000000000000007</v>
      </c>
      <c r="H518" s="1456">
        <f>'7-11л. МЕНЮ '!G500</f>
        <v>44</v>
      </c>
      <c r="I518" s="491">
        <v>7</v>
      </c>
      <c r="J518" s="490">
        <v>0.03</v>
      </c>
      <c r="K518" s="490">
        <v>0.02</v>
      </c>
      <c r="L518" s="1512">
        <v>0</v>
      </c>
      <c r="M518" s="478">
        <v>16.100000000000001</v>
      </c>
      <c r="N518" s="478">
        <v>11</v>
      </c>
      <c r="O518" s="1513">
        <v>9</v>
      </c>
      <c r="P518" s="1550">
        <v>2.21</v>
      </c>
      <c r="Q518" s="647">
        <f>'7-11л. МЕНЮ '!H500</f>
        <v>78</v>
      </c>
      <c r="R518" s="155"/>
    </row>
    <row r="519" spans="2:27">
      <c r="B519" s="1528" t="s">
        <v>262</v>
      </c>
      <c r="C519" s="75"/>
      <c r="D519" s="2456">
        <f>'7-11л. МЕНЮ '!C501</f>
        <v>585</v>
      </c>
      <c r="E519" s="2788">
        <f>'7-11л. МЕНЮ '!D501</f>
        <v>18.180999999999997</v>
      </c>
      <c r="F519" s="2789">
        <f>'7-11л. МЕНЮ '!E501</f>
        <v>26.167999999999999</v>
      </c>
      <c r="G519" s="2789">
        <f>'7-11л. МЕНЮ '!F501</f>
        <v>81.762</v>
      </c>
      <c r="H519" s="2392">
        <f>'7-11л. МЕНЮ '!G501</f>
        <v>588.03200000000004</v>
      </c>
      <c r="I519" s="1516">
        <f>SUM(I512:I518)</f>
        <v>8.7501999999999995</v>
      </c>
      <c r="J519" s="1441">
        <f>SUM(J512:J518)</f>
        <v>0.19184000000000001</v>
      </c>
      <c r="K519" s="1441">
        <f t="shared" ref="K519:P519" si="131">SUM(K512:K518)</f>
        <v>0.47800000000000004</v>
      </c>
      <c r="L519" s="1441">
        <f t="shared" si="131"/>
        <v>146.404</v>
      </c>
      <c r="M519" s="1441">
        <f t="shared" si="131"/>
        <v>570.39280000000008</v>
      </c>
      <c r="N519" s="1441">
        <f t="shared" si="131"/>
        <v>432.05099999999999</v>
      </c>
      <c r="O519" s="1441">
        <f t="shared" si="131"/>
        <v>75.619299999999996</v>
      </c>
      <c r="P519" s="1516">
        <f t="shared" si="131"/>
        <v>3.4969999999999999</v>
      </c>
      <c r="Q519" s="1574"/>
      <c r="R519" s="151"/>
      <c r="S519" s="141"/>
      <c r="T519" s="141"/>
      <c r="U519" s="763"/>
      <c r="V519" s="1767"/>
      <c r="W519" s="1768"/>
      <c r="X519" s="1769"/>
      <c r="Y519" s="290"/>
      <c r="Z519" s="548"/>
      <c r="AA519" s="141"/>
    </row>
    <row r="520" spans="2:27">
      <c r="B520" s="1504"/>
      <c r="C520" s="1505" t="s">
        <v>11</v>
      </c>
      <c r="D520" s="2457">
        <v>0.25</v>
      </c>
      <c r="E520" s="2790">
        <f>'7-11л. МЕНЮ '!D502</f>
        <v>19.25</v>
      </c>
      <c r="F520" s="2791">
        <f>'7-11л. МЕНЮ '!E502</f>
        <v>19.75</v>
      </c>
      <c r="G520" s="2791">
        <f>'7-11л. МЕНЮ '!F502</f>
        <v>83.75</v>
      </c>
      <c r="H520" s="2395">
        <f>'7-11л. МЕНЮ '!G502</f>
        <v>587.5</v>
      </c>
      <c r="I520" s="1060">
        <v>15</v>
      </c>
      <c r="J520" s="1060">
        <v>0.3</v>
      </c>
      <c r="K520" s="1061">
        <v>0.35</v>
      </c>
      <c r="L520" s="2145">
        <v>175</v>
      </c>
      <c r="M520" s="1460">
        <v>275</v>
      </c>
      <c r="N520" s="2145">
        <v>275</v>
      </c>
      <c r="O520" s="1061">
        <v>62.5</v>
      </c>
      <c r="P520" s="2693">
        <v>3</v>
      </c>
      <c r="Q520" s="1574"/>
      <c r="R520" s="141"/>
      <c r="S520" s="544"/>
      <c r="T520" s="141"/>
      <c r="U520" s="1070"/>
      <c r="V520" s="1070"/>
      <c r="W520" s="1070"/>
      <c r="X520" s="1070"/>
      <c r="Y520" s="1775"/>
      <c r="Z520" s="276"/>
      <c r="AA520" s="141"/>
    </row>
    <row r="521" spans="2:27" ht="15" thickBot="1">
      <c r="B521" s="322"/>
      <c r="C521" s="1502" t="s">
        <v>597</v>
      </c>
      <c r="D521" s="2448" t="s">
        <v>259</v>
      </c>
      <c r="E521" s="1525">
        <f>'7-11л. МЕНЮ '!D503</f>
        <v>-1.3883116883116919</v>
      </c>
      <c r="F521" s="1526">
        <f>'7-11л. МЕНЮ '!E503</f>
        <v>8.1240506329113913</v>
      </c>
      <c r="G521" s="1526">
        <f>'7-11л. МЕНЮ '!F503</f>
        <v>-0.59343283582089512</v>
      </c>
      <c r="H521" s="2125">
        <f>'7-11л. МЕНЮ '!G503</f>
        <v>2.2638297872340729E-2</v>
      </c>
      <c r="I521" s="1526">
        <f t="shared" ref="I521:P521" si="132">(I519*100/I620)-25</f>
        <v>-10.416333333333334</v>
      </c>
      <c r="J521" s="1526">
        <f t="shared" si="132"/>
        <v>-9.0133333333333319</v>
      </c>
      <c r="K521" s="1526">
        <f t="shared" si="132"/>
        <v>9.1428571428571459</v>
      </c>
      <c r="L521" s="1526">
        <f t="shared" si="132"/>
        <v>-4.0851428571428592</v>
      </c>
      <c r="M521" s="1526">
        <f t="shared" si="132"/>
        <v>26.853890909090914</v>
      </c>
      <c r="N521" s="1526">
        <f t="shared" si="132"/>
        <v>14.277363636363638</v>
      </c>
      <c r="O521" s="1526">
        <f t="shared" si="132"/>
        <v>5.2477199999999975</v>
      </c>
      <c r="P521" s="1765">
        <f t="shared" si="132"/>
        <v>4.1416666666666657</v>
      </c>
      <c r="Q521" s="1574"/>
      <c r="R521" s="1075"/>
      <c r="S521" s="238"/>
      <c r="T521" s="141"/>
      <c r="U521" s="157"/>
      <c r="V521" s="157"/>
      <c r="W521" s="157"/>
      <c r="X521" s="157"/>
      <c r="Y521" s="157"/>
      <c r="Z521" s="157"/>
      <c r="AA521" s="141"/>
    </row>
    <row r="522" spans="2:27">
      <c r="B522" s="102"/>
      <c r="C522" s="2377" t="s">
        <v>144</v>
      </c>
      <c r="D522" s="63"/>
      <c r="E522" s="2792"/>
      <c r="F522" s="2091"/>
      <c r="G522" s="2091"/>
      <c r="H522" s="1544"/>
      <c r="I522" s="2736"/>
      <c r="J522" s="1740"/>
      <c r="K522" s="1740"/>
      <c r="L522" s="1741"/>
      <c r="M522" s="1742"/>
      <c r="N522" s="1741"/>
      <c r="O522" s="1742"/>
      <c r="P522" s="1740"/>
      <c r="Q522" s="1574"/>
      <c r="R522" s="163"/>
      <c r="S522" s="141"/>
      <c r="T522" s="141"/>
      <c r="U522" s="152"/>
      <c r="V522" s="152"/>
      <c r="W522" s="152"/>
      <c r="X522" s="844"/>
      <c r="Y522" s="141"/>
      <c r="Z522" s="141"/>
      <c r="AA522" s="141"/>
    </row>
    <row r="523" spans="2:27">
      <c r="B523" s="2268" t="str">
        <f>'7-11л. МЕНЮ '!I505</f>
        <v>54-20з/22</v>
      </c>
      <c r="C523" s="505" t="str">
        <f>'7-11л. МЕНЮ '!B505</f>
        <v>Горошек зелёный (консервированный)</v>
      </c>
      <c r="D523" s="374">
        <f>'7-11л. МЕНЮ '!C505</f>
        <v>60</v>
      </c>
      <c r="E523" s="2118">
        <f>'7-11л. МЕНЮ '!D505</f>
        <v>1.7</v>
      </c>
      <c r="F523" s="2087">
        <f>'7-11л. МЕНЮ '!E505</f>
        <v>0.1</v>
      </c>
      <c r="G523" s="2087">
        <f>'7-11л. МЕНЮ '!F505</f>
        <v>3.5</v>
      </c>
      <c r="H523" s="1454">
        <f>'7-11л. МЕНЮ '!G505</f>
        <v>22.1</v>
      </c>
      <c r="I523" s="482">
        <v>2.4</v>
      </c>
      <c r="J523" s="482">
        <v>0.05</v>
      </c>
      <c r="K523" s="482">
        <v>0.02</v>
      </c>
      <c r="L523" s="1439">
        <v>18</v>
      </c>
      <c r="M523" s="326">
        <v>11</v>
      </c>
      <c r="N523" s="326">
        <v>32</v>
      </c>
      <c r="O523" s="482">
        <v>11</v>
      </c>
      <c r="P523" s="1549">
        <v>0.38</v>
      </c>
      <c r="Q523" s="647">
        <f>'7-11л. МЕНЮ '!H505</f>
        <v>3</v>
      </c>
      <c r="R523" s="151"/>
      <c r="S523" s="141"/>
      <c r="T523" s="141"/>
      <c r="U523" s="152"/>
      <c r="V523" s="152"/>
      <c r="W523" s="152"/>
      <c r="X523" s="1546"/>
      <c r="Y523" s="141"/>
      <c r="Z523" s="141"/>
      <c r="AA523" s="141"/>
    </row>
    <row r="524" spans="2:27">
      <c r="B524" s="2268" t="str">
        <f>'7-11л. МЕНЮ '!I506</f>
        <v>Пром.пр.</v>
      </c>
      <c r="C524" s="505" t="str">
        <f>'7-11л. МЕНЮ '!B506</f>
        <v xml:space="preserve">Печенье </v>
      </c>
      <c r="D524" s="374">
        <f>'7-11л. МЕНЮ '!C506</f>
        <v>15</v>
      </c>
      <c r="E524" s="2118">
        <f>'7-11л. МЕНЮ '!D506</f>
        <v>1.446</v>
      </c>
      <c r="F524" s="2087">
        <f>'7-11л. МЕНЮ '!E506</f>
        <v>7.1</v>
      </c>
      <c r="G524" s="2087">
        <f>'7-11л. МЕНЮ '!F506</f>
        <v>9.1</v>
      </c>
      <c r="H524" s="1454">
        <f>'7-11л. МЕНЮ '!G506</f>
        <v>118.084</v>
      </c>
      <c r="I524" s="482">
        <v>0</v>
      </c>
      <c r="J524" s="482">
        <v>0</v>
      </c>
      <c r="K524" s="482">
        <v>0</v>
      </c>
      <c r="L524" s="1439">
        <v>0</v>
      </c>
      <c r="M524" s="326">
        <v>0</v>
      </c>
      <c r="N524" s="326">
        <v>0</v>
      </c>
      <c r="O524" s="482">
        <v>0</v>
      </c>
      <c r="P524" s="1549">
        <v>0</v>
      </c>
      <c r="Q524" s="647">
        <f>'7-11л. МЕНЮ '!H506</f>
        <v>14</v>
      </c>
      <c r="R524" s="153"/>
      <c r="S524" s="141"/>
      <c r="T524" s="141"/>
      <c r="U524" s="240"/>
      <c r="V524" s="240"/>
      <c r="W524" s="240"/>
      <c r="X524" s="1546"/>
      <c r="Y524" s="141"/>
      <c r="Z524" s="141"/>
      <c r="AA524" s="141"/>
    </row>
    <row r="525" spans="2:27">
      <c r="B525" s="2491" t="str">
        <f>'7-11л. МЕНЮ '!I507</f>
        <v>ТТК/114/17</v>
      </c>
      <c r="C525" s="505" t="str">
        <f>'7-11л. МЕНЮ '!B507</f>
        <v>Суп  с лапшой</v>
      </c>
      <c r="D525" s="374">
        <f>'7-11л. МЕНЮ '!C507</f>
        <v>200</v>
      </c>
      <c r="E525" s="2118">
        <f>'7-11л. МЕНЮ '!D507</f>
        <v>3.0910000000000002</v>
      </c>
      <c r="F525" s="2087">
        <f>'7-11л. МЕНЮ '!E507</f>
        <v>3.0619999999999998</v>
      </c>
      <c r="G525" s="2087">
        <f>'7-11л. МЕНЮ '!F507</f>
        <v>11.64</v>
      </c>
      <c r="H525" s="1454">
        <f>'7-11л. МЕНЮ '!G507</f>
        <v>95.757999999999996</v>
      </c>
      <c r="I525" s="1741">
        <v>0.41</v>
      </c>
      <c r="J525" s="1741">
        <v>0</v>
      </c>
      <c r="K525" s="1741">
        <v>0.05</v>
      </c>
      <c r="L525" s="2096">
        <v>38.93</v>
      </c>
      <c r="M525" s="2091">
        <v>38.28</v>
      </c>
      <c r="N525" s="2091">
        <v>35.53</v>
      </c>
      <c r="O525" s="2091">
        <v>6.19</v>
      </c>
      <c r="P525" s="2794">
        <v>0.28000000000000003</v>
      </c>
      <c r="Q525" s="647">
        <f>'7-11л. МЕНЮ '!H507</f>
        <v>22</v>
      </c>
      <c r="R525" s="153"/>
      <c r="S525" s="141"/>
      <c r="T525" s="141"/>
      <c r="U525" s="152"/>
      <c r="V525" s="152"/>
      <c r="W525" s="741"/>
      <c r="X525" s="844"/>
      <c r="Y525" s="141"/>
      <c r="Z525" s="141"/>
      <c r="AA525" s="141"/>
    </row>
    <row r="526" spans="2:27">
      <c r="B526" s="2470" t="str">
        <f>'7-11л. МЕНЮ '!I508</f>
        <v>294/17</v>
      </c>
      <c r="C526" s="505" t="str">
        <f>'7-11л. МЕНЮ '!B508</f>
        <v>Котлета рубленая из птицы</v>
      </c>
      <c r="D526" s="377">
        <f>'7-11л. МЕНЮ '!C508</f>
        <v>90</v>
      </c>
      <c r="E526" s="2118">
        <f>'7-11л. МЕНЮ '!D508</f>
        <v>11.98</v>
      </c>
      <c r="F526" s="2087">
        <f>'7-11л. МЕНЮ '!E508</f>
        <v>6.7350000000000003</v>
      </c>
      <c r="G526" s="2087">
        <f>'7-11л. МЕНЮ '!F508</f>
        <v>21.81</v>
      </c>
      <c r="H526" s="1454">
        <f>'7-11л. МЕНЮ '!G508</f>
        <v>210.13</v>
      </c>
      <c r="I526" s="2737">
        <v>0.56000000000000005</v>
      </c>
      <c r="J526" s="488">
        <v>0.06</v>
      </c>
      <c r="K526" s="499">
        <v>0.06</v>
      </c>
      <c r="L526" s="1439">
        <v>8.65</v>
      </c>
      <c r="M526" s="2087">
        <v>28.53</v>
      </c>
      <c r="N526" s="2087">
        <v>24.35</v>
      </c>
      <c r="O526" s="2087">
        <v>9.77</v>
      </c>
      <c r="P526" s="2086">
        <v>0.87</v>
      </c>
      <c r="Q526" s="680">
        <f>'7-11л. МЕНЮ '!H508</f>
        <v>43</v>
      </c>
      <c r="R526" s="141"/>
      <c r="S526" s="141"/>
      <c r="T526" s="141"/>
      <c r="U526" s="152"/>
      <c r="V526" s="152"/>
      <c r="W526" s="152"/>
      <c r="X526" s="844"/>
      <c r="Y526" s="141"/>
      <c r="Z526" s="141"/>
      <c r="AA526" s="141"/>
    </row>
    <row r="527" spans="2:27">
      <c r="B527" s="2470" t="str">
        <f>'7-11л. МЕНЮ '!I509</f>
        <v>125/17</v>
      </c>
      <c r="C527" s="505" t="str">
        <f>'7-11л. МЕНЮ '!B509</f>
        <v>Картофель отварной /</v>
      </c>
      <c r="D527" s="377">
        <f>'7-11л. МЕНЮ '!C509</f>
        <v>150</v>
      </c>
      <c r="E527" s="2118">
        <f>'7-11л. МЕНЮ '!D509</f>
        <v>3.0289999999999999</v>
      </c>
      <c r="F527" s="2087">
        <f>'7-11л. МЕНЮ '!E509</f>
        <v>4.2022000000000004</v>
      </c>
      <c r="G527" s="2087">
        <f>'7-11л. МЕНЮ '!F509</f>
        <v>23.02</v>
      </c>
      <c r="H527" s="1454">
        <f>'7-11л. МЕНЮ '!G509</f>
        <v>142.33500000000001</v>
      </c>
      <c r="I527" s="1807">
        <v>12.38</v>
      </c>
      <c r="J527" s="1642">
        <v>1.35E-2</v>
      </c>
      <c r="K527" s="2101">
        <v>9.0399999999999994E-2</v>
      </c>
      <c r="L527" s="2859">
        <v>18.66</v>
      </c>
      <c r="M527" s="2860">
        <v>14.7</v>
      </c>
      <c r="N527" s="2103">
        <v>80.03</v>
      </c>
      <c r="O527" s="2861">
        <v>3.0649999999999999</v>
      </c>
      <c r="P527" s="2103">
        <v>1.2230000000000001</v>
      </c>
      <c r="Q527" s="680">
        <f>'7-11л. МЕНЮ '!H509</f>
        <v>37</v>
      </c>
      <c r="R527" s="141"/>
      <c r="S527" s="141"/>
      <c r="T527" s="141"/>
      <c r="U527" s="152"/>
      <c r="V527" s="152"/>
      <c r="W527" s="152"/>
      <c r="X527" s="844"/>
      <c r="Y527" s="141"/>
      <c r="Z527" s="141"/>
      <c r="AA527" s="141"/>
    </row>
    <row r="528" spans="2:27">
      <c r="B528" s="1695" t="str">
        <f>'7-11л. МЕНЮ '!I510</f>
        <v>330/17</v>
      </c>
      <c r="C528" s="2163" t="str">
        <f>'7-11л. МЕНЮ '!B510</f>
        <v>и соус сметанный</v>
      </c>
      <c r="D528" s="534">
        <f>'7-11л. МЕНЮ '!C510</f>
        <v>30</v>
      </c>
      <c r="E528" s="2118">
        <f>'7-11л. МЕНЮ '!D510</f>
        <v>0.45</v>
      </c>
      <c r="F528" s="2087">
        <f>'7-11л. МЕНЮ '!E510</f>
        <v>0.99</v>
      </c>
      <c r="G528" s="2087">
        <f>'7-11л. МЕНЮ '!F510</f>
        <v>1.68</v>
      </c>
      <c r="H528" s="1454">
        <f>'7-11л. МЕНЮ '!G510</f>
        <v>17.462</v>
      </c>
      <c r="I528" s="1807">
        <v>1.2E-2</v>
      </c>
      <c r="J528" s="1642">
        <v>2E-3</v>
      </c>
      <c r="K528" s="2101">
        <v>0.01</v>
      </c>
      <c r="L528" s="2859">
        <v>4.82</v>
      </c>
      <c r="M528" s="2860">
        <v>36.21</v>
      </c>
      <c r="N528" s="2103">
        <v>5.61</v>
      </c>
      <c r="O528" s="2115">
        <v>0.95</v>
      </c>
      <c r="P528" s="2103">
        <v>4.1000000000000002E-2</v>
      </c>
      <c r="Q528" s="2691"/>
      <c r="R528" s="155"/>
      <c r="S528" s="141"/>
      <c r="T528" s="141"/>
      <c r="U528" s="152"/>
      <c r="V528" s="496"/>
      <c r="W528" s="152"/>
      <c r="X528" s="844"/>
      <c r="Y528" s="141"/>
      <c r="Z528" s="141"/>
      <c r="AA528" s="141"/>
    </row>
    <row r="529" spans="2:27">
      <c r="B529" s="1695" t="str">
        <f>'7-11л. МЕНЮ '!I511</f>
        <v>54-1хн/22</v>
      </c>
      <c r="C529" s="902" t="str">
        <f>'7-11л. МЕНЮ '!B511</f>
        <v>Компот из смеси сухофруктов</v>
      </c>
      <c r="D529" s="534">
        <f>'7-11л. МЕНЮ '!C511</f>
        <v>200</v>
      </c>
      <c r="E529" s="2118">
        <f>'7-11л. МЕНЮ '!D511</f>
        <v>0.5</v>
      </c>
      <c r="F529" s="2087">
        <f>'7-11л. МЕНЮ '!E511</f>
        <v>0</v>
      </c>
      <c r="G529" s="2087">
        <f>'7-11л. МЕНЮ '!F511</f>
        <v>19.8</v>
      </c>
      <c r="H529" s="1454">
        <f>'7-11л. МЕНЮ '!G511</f>
        <v>81</v>
      </c>
      <c r="I529" s="488">
        <v>0.02</v>
      </c>
      <c r="J529" s="488">
        <v>0</v>
      </c>
      <c r="K529" s="488">
        <v>0</v>
      </c>
      <c r="L529" s="1454">
        <v>15</v>
      </c>
      <c r="M529" s="2087">
        <v>49.1</v>
      </c>
      <c r="N529" s="2087">
        <v>4.3</v>
      </c>
      <c r="O529" s="2087">
        <v>2.1</v>
      </c>
      <c r="P529" s="2087">
        <v>0.09</v>
      </c>
      <c r="Q529" s="2691">
        <f>'7-11л. МЕНЮ '!H511</f>
        <v>74</v>
      </c>
      <c r="R529" s="141"/>
      <c r="S529" s="141"/>
      <c r="T529" s="141"/>
      <c r="U529" s="763"/>
      <c r="V529" s="1767"/>
      <c r="W529" s="1768"/>
      <c r="X529" s="1769"/>
      <c r="Y529" s="290"/>
      <c r="Z529" s="548"/>
      <c r="AA529" s="141"/>
    </row>
    <row r="530" spans="2:27">
      <c r="B530" s="2268" t="str">
        <f>'7-11л. МЕНЮ '!I512</f>
        <v>Пром.пр.</v>
      </c>
      <c r="C530" s="505" t="str">
        <f>'7-11л. МЕНЮ '!B512</f>
        <v>Хлеб пшеничный</v>
      </c>
      <c r="D530" s="374">
        <f>'7-11л. МЕНЮ '!C512</f>
        <v>50</v>
      </c>
      <c r="E530" s="2118">
        <f>'7-11л. МЕНЮ '!D512</f>
        <v>2.63</v>
      </c>
      <c r="F530" s="2087">
        <f>'7-11л. МЕНЮ '!E512</f>
        <v>0.35</v>
      </c>
      <c r="G530" s="2087">
        <f>'7-11л. МЕНЮ '!F512</f>
        <v>20.399999999999999</v>
      </c>
      <c r="H530" s="1454">
        <f>'7-11л. МЕНЮ '!G512</f>
        <v>95.284000000000006</v>
      </c>
      <c r="I530" s="482">
        <v>0</v>
      </c>
      <c r="J530" s="482">
        <v>1.7999999999999999E-2</v>
      </c>
      <c r="K530" s="482">
        <v>0</v>
      </c>
      <c r="L530" s="1439">
        <v>0</v>
      </c>
      <c r="M530" s="326">
        <v>78.58</v>
      </c>
      <c r="N530" s="326">
        <v>64.5</v>
      </c>
      <c r="O530" s="482">
        <v>20.5</v>
      </c>
      <c r="P530" s="326">
        <v>0.05</v>
      </c>
      <c r="Q530" s="647">
        <f>'7-11л. МЕНЮ '!H512</f>
        <v>12</v>
      </c>
      <c r="R530" s="141"/>
      <c r="S530" s="544"/>
      <c r="T530" s="141"/>
      <c r="U530" s="1070"/>
      <c r="V530" s="1070"/>
      <c r="W530" s="1070"/>
      <c r="X530" s="1070"/>
      <c r="Y530" s="1775"/>
      <c r="Z530" s="276"/>
      <c r="AA530" s="141"/>
    </row>
    <row r="531" spans="2:27" ht="15" thickBot="1">
      <c r="B531" s="2407" t="str">
        <f>'7-11л. МЕНЮ '!I513</f>
        <v>Пром.пр.</v>
      </c>
      <c r="C531" s="2784" t="str">
        <f>'7-11л. МЕНЮ '!B513</f>
        <v>Хлеб ржаной</v>
      </c>
      <c r="D531" s="529">
        <f>'7-11л. МЕНЮ '!C513</f>
        <v>20</v>
      </c>
      <c r="E531" s="2793">
        <f>'7-11л. МЕНЮ '!D513</f>
        <v>1.1299999999999999</v>
      </c>
      <c r="F531" s="1534">
        <f>'7-11л. МЕНЮ '!E513</f>
        <v>0.24</v>
      </c>
      <c r="G531" s="1534">
        <f>'7-11л. МЕНЮ '!F513</f>
        <v>8.3699999999999992</v>
      </c>
      <c r="H531" s="1456">
        <f>'7-11л. МЕНЮ '!G513</f>
        <v>40.159999999999997</v>
      </c>
      <c r="I531" s="326">
        <v>0</v>
      </c>
      <c r="J531" s="326">
        <v>0.04</v>
      </c>
      <c r="K531" s="326">
        <v>0</v>
      </c>
      <c r="L531" s="1439">
        <v>0</v>
      </c>
      <c r="M531" s="326">
        <v>16.600000000000001</v>
      </c>
      <c r="N531" s="326">
        <v>25.27</v>
      </c>
      <c r="O531" s="326">
        <v>8.84</v>
      </c>
      <c r="P531" s="1580">
        <v>0.02</v>
      </c>
      <c r="Q531" s="647">
        <f>'7-11л. МЕНЮ '!H513</f>
        <v>13</v>
      </c>
      <c r="R531" s="141"/>
      <c r="S531" s="238"/>
      <c r="T531" s="141"/>
      <c r="U531" s="157"/>
      <c r="V531" s="157"/>
      <c r="W531" s="157"/>
      <c r="X531" s="157"/>
      <c r="Y531" s="157"/>
      <c r="Z531" s="157"/>
      <c r="AA531" s="141"/>
    </row>
    <row r="532" spans="2:27">
      <c r="B532" s="654" t="s">
        <v>249</v>
      </c>
      <c r="C532" s="849"/>
      <c r="D532" s="2681">
        <f>'7-11л. МЕНЮ '!C514</f>
        <v>810</v>
      </c>
      <c r="E532" s="2786">
        <f>'7-11л. МЕНЮ '!D514</f>
        <v>25.955999999999996</v>
      </c>
      <c r="F532" s="2787">
        <f>'7-11л. МЕНЮ '!E514</f>
        <v>22.779199999999999</v>
      </c>
      <c r="G532" s="2787">
        <f>'7-11л. МЕНЮ '!F514</f>
        <v>119.32</v>
      </c>
      <c r="H532" s="637">
        <f>'7-11л. МЕНЮ '!G514</f>
        <v>822.31299999999999</v>
      </c>
      <c r="I532" s="1441">
        <f>SUM(I523:I531)</f>
        <v>15.782</v>
      </c>
      <c r="J532" s="1441">
        <f t="shared" ref="J532:P532" si="133">SUM(J523:J531)</f>
        <v>0.1835</v>
      </c>
      <c r="K532" s="1441">
        <f t="shared" si="133"/>
        <v>0.23039999999999999</v>
      </c>
      <c r="L532" s="1441">
        <f t="shared" si="133"/>
        <v>104.06</v>
      </c>
      <c r="M532" s="1441">
        <f t="shared" si="133"/>
        <v>273</v>
      </c>
      <c r="N532" s="1441">
        <f t="shared" si="133"/>
        <v>271.59000000000003</v>
      </c>
      <c r="O532" s="1441">
        <f t="shared" si="133"/>
        <v>62.415000000000006</v>
      </c>
      <c r="P532" s="1516">
        <f t="shared" si="133"/>
        <v>2.9539999999999997</v>
      </c>
      <c r="Q532" s="1574"/>
      <c r="R532" s="141"/>
      <c r="S532" s="141"/>
      <c r="T532" s="141"/>
      <c r="U532" s="152"/>
      <c r="V532" s="152"/>
      <c r="W532" s="152"/>
      <c r="X532" s="1546"/>
      <c r="Y532" s="141"/>
      <c r="Z532" s="141"/>
      <c r="AA532" s="141"/>
    </row>
    <row r="533" spans="2:27">
      <c r="B533" s="1504"/>
      <c r="C533" s="1505" t="s">
        <v>11</v>
      </c>
      <c r="D533" s="1745">
        <v>0.35</v>
      </c>
      <c r="E533" s="2099">
        <f>'7-11л. МЕНЮ '!D515</f>
        <v>26.95</v>
      </c>
      <c r="F533" s="2087">
        <f>'7-11л. МЕНЮ '!E515</f>
        <v>27.65</v>
      </c>
      <c r="G533" s="2087">
        <f>'7-11л. МЕНЮ '!F515</f>
        <v>117.25</v>
      </c>
      <c r="H533" s="1454">
        <f>'7-11л. МЕНЮ '!G515</f>
        <v>822.5</v>
      </c>
      <c r="I533" s="1060">
        <v>21</v>
      </c>
      <c r="J533" s="1060">
        <v>0.42</v>
      </c>
      <c r="K533" s="1061">
        <v>0.49</v>
      </c>
      <c r="L533" s="1461">
        <v>245</v>
      </c>
      <c r="M533" s="1460">
        <v>385</v>
      </c>
      <c r="N533" s="1461">
        <v>385</v>
      </c>
      <c r="O533" s="1461">
        <v>87.5</v>
      </c>
      <c r="P533" s="2693">
        <v>4.2</v>
      </c>
      <c r="Q533" s="1574"/>
      <c r="R533" s="163"/>
      <c r="S533" s="141"/>
      <c r="T533" s="141"/>
      <c r="U533" s="741"/>
      <c r="V533" s="152"/>
      <c r="W533" s="152"/>
      <c r="X533" s="1546"/>
      <c r="Y533" s="141"/>
      <c r="Z533" s="141"/>
      <c r="AA533" s="141"/>
    </row>
    <row r="534" spans="2:27" ht="15" thickBot="1">
      <c r="B534" s="322"/>
      <c r="C534" s="1502" t="s">
        <v>597</v>
      </c>
      <c r="D534" s="1540" t="s">
        <v>259</v>
      </c>
      <c r="E534" s="1525">
        <f>'7-11л. МЕНЮ '!D516</f>
        <v>-1.2909090909090963</v>
      </c>
      <c r="F534" s="1526">
        <f>'7-11л. МЕНЮ '!E516</f>
        <v>-6.1655696202531622</v>
      </c>
      <c r="G534" s="1526">
        <f>'7-11л. МЕНЮ '!F516</f>
        <v>0.61791044776119719</v>
      </c>
      <c r="H534" s="2125">
        <f>'7-11л. МЕНЮ '!G516</f>
        <v>-7.9574468085112926E-3</v>
      </c>
      <c r="I534" s="1526">
        <f t="shared" ref="I534:P534" si="134">(I532*100/I620)-35</f>
        <v>-8.6966666666666654</v>
      </c>
      <c r="J534" s="1526">
        <f t="shared" si="134"/>
        <v>-19.708333333333332</v>
      </c>
      <c r="K534" s="1526">
        <f t="shared" si="134"/>
        <v>-18.542857142857141</v>
      </c>
      <c r="L534" s="1526">
        <f t="shared" si="134"/>
        <v>-20.134285714285713</v>
      </c>
      <c r="M534" s="1526">
        <f t="shared" si="134"/>
        <v>-10.181818181818183</v>
      </c>
      <c r="N534" s="1526">
        <f t="shared" si="134"/>
        <v>-10.309999999999995</v>
      </c>
      <c r="O534" s="1526">
        <f t="shared" si="134"/>
        <v>-10.033999999999995</v>
      </c>
      <c r="P534" s="1765">
        <f t="shared" si="134"/>
        <v>-10.383333333333336</v>
      </c>
      <c r="Q534" s="1574"/>
      <c r="R534" s="155"/>
      <c r="S534" s="141"/>
      <c r="T534" s="141"/>
      <c r="U534" s="152"/>
      <c r="V534" s="152"/>
      <c r="W534" s="152"/>
      <c r="X534" s="1546"/>
      <c r="Y534" s="141"/>
      <c r="Z534" s="141"/>
      <c r="AA534" s="141"/>
    </row>
    <row r="535" spans="2:27">
      <c r="B535" s="2727"/>
      <c r="C535" s="2483" t="s">
        <v>304</v>
      </c>
      <c r="D535" s="63"/>
      <c r="E535" s="2785"/>
      <c r="F535" s="2091"/>
      <c r="G535" s="2091"/>
      <c r="H535" s="1544"/>
      <c r="I535" s="659"/>
      <c r="J535" s="659"/>
      <c r="K535" s="659"/>
      <c r="L535" s="1459"/>
      <c r="M535" s="1459"/>
      <c r="N535" s="1459"/>
      <c r="O535" s="1459"/>
      <c r="P535" s="2553"/>
      <c r="Q535" s="1574"/>
      <c r="R535" s="162"/>
      <c r="S535" s="136"/>
      <c r="T535" s="133"/>
      <c r="U535" s="141"/>
      <c r="V535" s="141"/>
      <c r="W535" s="141"/>
      <c r="X535" s="141"/>
      <c r="Y535" s="141"/>
      <c r="Z535" s="141"/>
      <c r="AA535" s="141"/>
    </row>
    <row r="536" spans="2:27">
      <c r="B536" s="2268" t="str">
        <f>'7-11л. МЕНЮ '!I518</f>
        <v>389/17</v>
      </c>
      <c r="C536" s="325" t="str">
        <f>'7-11л. МЕНЮ '!B518</f>
        <v>Сок фруктовый (яблочный)</v>
      </c>
      <c r="D536" s="374">
        <f>'7-11л. МЕНЮ '!C518</f>
        <v>200</v>
      </c>
      <c r="E536" s="2099">
        <f>'7-11л. МЕНЮ '!D518</f>
        <v>1</v>
      </c>
      <c r="F536" s="2087">
        <f>'7-11л. МЕНЮ '!E518</f>
        <v>0</v>
      </c>
      <c r="G536" s="2087">
        <f>'7-11л. МЕНЮ '!F518</f>
        <v>16.920000000000002</v>
      </c>
      <c r="H536" s="1454">
        <f>'7-11л. МЕНЮ '!G518</f>
        <v>71.680000000000007</v>
      </c>
      <c r="I536" s="482">
        <v>4</v>
      </c>
      <c r="J536" s="482">
        <v>0.02</v>
      </c>
      <c r="K536" s="482">
        <v>0.02</v>
      </c>
      <c r="L536" s="1454">
        <v>0</v>
      </c>
      <c r="M536" s="326">
        <v>14</v>
      </c>
      <c r="N536" s="326">
        <v>14</v>
      </c>
      <c r="O536" s="482">
        <v>8</v>
      </c>
      <c r="P536" s="2086">
        <v>1.1679999999999999</v>
      </c>
      <c r="Q536" s="669">
        <f>'7-11л. МЕНЮ '!H518</f>
        <v>64</v>
      </c>
      <c r="R536" s="151"/>
      <c r="S536" s="150"/>
      <c r="T536" s="141"/>
      <c r="U536" s="141"/>
      <c r="V536" s="141"/>
      <c r="W536" s="141"/>
      <c r="X536" s="141"/>
      <c r="Y536" s="141"/>
      <c r="Z536" s="141"/>
      <c r="AA536" s="141"/>
    </row>
    <row r="537" spans="2:27">
      <c r="B537" s="2491" t="str">
        <f>'7-11л. МЕНЮ '!I519</f>
        <v>ТТК/54-3м/22</v>
      </c>
      <c r="C537" s="325" t="str">
        <f>'7-11л. МЕНЮ '!B519</f>
        <v>Голубцы ленивые</v>
      </c>
      <c r="D537" s="374" t="str">
        <f>'7-11л. МЕНЮ '!C519</f>
        <v>75 / 15</v>
      </c>
      <c r="E537" s="2099">
        <f>'7-11л. МЕНЮ '!D519</f>
        <v>6.42</v>
      </c>
      <c r="F537" s="2087">
        <f>'7-11л. МЕНЮ '!E519</f>
        <v>7.12</v>
      </c>
      <c r="G537" s="2087">
        <f>'7-11л. МЕНЮ '!F519</f>
        <v>8.3000000000000007</v>
      </c>
      <c r="H537" s="1454">
        <f>'7-11л. МЕНЮ '!G519</f>
        <v>122.96</v>
      </c>
      <c r="I537" s="482">
        <v>2</v>
      </c>
      <c r="J537" s="482">
        <v>0.06</v>
      </c>
      <c r="K537" s="482">
        <v>0.1</v>
      </c>
      <c r="L537" s="1439">
        <v>70</v>
      </c>
      <c r="M537" s="326">
        <v>59.4</v>
      </c>
      <c r="N537" s="326">
        <v>37.200000000000003</v>
      </c>
      <c r="O537" s="326">
        <v>1.56</v>
      </c>
      <c r="P537" s="2086">
        <v>0.12</v>
      </c>
      <c r="Q537" s="669">
        <f>'7-11л. МЕНЮ '!H519</f>
        <v>45</v>
      </c>
      <c r="R537" s="151"/>
      <c r="S537" s="150"/>
      <c r="T537" s="141"/>
      <c r="U537" s="141"/>
      <c r="V537" s="141"/>
      <c r="W537" s="141"/>
      <c r="X537" s="141"/>
      <c r="Y537" s="141"/>
      <c r="Z537" s="141"/>
      <c r="AA537" s="141"/>
    </row>
    <row r="538" spans="2:27" ht="15" thickBot="1">
      <c r="B538" s="2407" t="str">
        <f>'7-11л. МЕНЮ '!I520</f>
        <v>Пром.пр.</v>
      </c>
      <c r="C538" s="259" t="str">
        <f>'7-11л. МЕНЮ '!B520</f>
        <v>Хлеб ржаной</v>
      </c>
      <c r="D538" s="529">
        <f>'7-11л. МЕНЮ '!C520</f>
        <v>20</v>
      </c>
      <c r="E538" s="2095">
        <f>'7-11л. МЕНЮ '!D520</f>
        <v>1.1299999999999999</v>
      </c>
      <c r="F538" s="1534">
        <f>'7-11л. МЕНЮ '!E520</f>
        <v>0.24</v>
      </c>
      <c r="G538" s="1534">
        <f>'7-11л. МЕНЮ '!F520</f>
        <v>8.3699999999999992</v>
      </c>
      <c r="H538" s="1456">
        <f>'7-11л. МЕНЮ '!G520</f>
        <v>40.159999999999997</v>
      </c>
      <c r="I538" s="326">
        <v>0</v>
      </c>
      <c r="J538" s="326">
        <v>0.04</v>
      </c>
      <c r="K538" s="326">
        <v>0</v>
      </c>
      <c r="L538" s="1439">
        <v>0</v>
      </c>
      <c r="M538" s="326">
        <v>16.600000000000001</v>
      </c>
      <c r="N538" s="326">
        <v>25.27</v>
      </c>
      <c r="O538" s="326">
        <v>8.84</v>
      </c>
      <c r="P538" s="1580">
        <v>0.02</v>
      </c>
      <c r="Q538" s="2795">
        <f>'7-11л. МЕНЮ '!H520</f>
        <v>13</v>
      </c>
      <c r="R538" s="151"/>
      <c r="S538" s="150"/>
      <c r="T538" s="141"/>
      <c r="U538" s="141"/>
      <c r="V538" s="141"/>
      <c r="W538" s="141"/>
      <c r="X538" s="141"/>
      <c r="Y538" s="141"/>
      <c r="Z538" s="141"/>
      <c r="AA538" s="141"/>
    </row>
    <row r="539" spans="2:27">
      <c r="B539" s="654" t="s">
        <v>332</v>
      </c>
      <c r="C539" s="849"/>
      <c r="D539" s="2726">
        <f>'7-11л. МЕНЮ '!C521</f>
        <v>310</v>
      </c>
      <c r="E539" s="2788">
        <f>'7-11л. МЕНЮ '!D521</f>
        <v>8.5500000000000007</v>
      </c>
      <c r="F539" s="2789">
        <f>'7-11л. МЕНЮ '!E521</f>
        <v>7.36</v>
      </c>
      <c r="G539" s="2789">
        <f>'7-11л. МЕНЮ '!F521</f>
        <v>33.590000000000003</v>
      </c>
      <c r="H539" s="2392">
        <f>'7-11л. МЕНЮ '!G521</f>
        <v>234.79999999999998</v>
      </c>
      <c r="I539" s="1441">
        <f>SUM(I536:I538)</f>
        <v>6</v>
      </c>
      <c r="J539" s="1441">
        <f>SUM(J536:J538)</f>
        <v>0.12</v>
      </c>
      <c r="K539" s="1441">
        <f t="shared" ref="K539:L539" si="135">SUM(K536:K538)</f>
        <v>0.12000000000000001</v>
      </c>
      <c r="L539" s="1441">
        <f t="shared" si="135"/>
        <v>70</v>
      </c>
      <c r="M539" s="1441">
        <f>SUM(M536:M538)</f>
        <v>90</v>
      </c>
      <c r="N539" s="1441">
        <f t="shared" ref="N539:P539" si="136">SUM(N536:N538)</f>
        <v>76.47</v>
      </c>
      <c r="O539" s="1441">
        <f t="shared" si="136"/>
        <v>18.399999999999999</v>
      </c>
      <c r="P539" s="1524">
        <f t="shared" si="136"/>
        <v>1.3079999999999998</v>
      </c>
      <c r="Q539" s="448"/>
      <c r="R539" s="151"/>
      <c r="S539" s="150"/>
      <c r="T539" s="141"/>
      <c r="U539" s="141"/>
      <c r="V539" s="141"/>
      <c r="W539" s="141"/>
      <c r="X539" s="141"/>
      <c r="Y539" s="141"/>
      <c r="Z539" s="141"/>
      <c r="AA539" s="141"/>
    </row>
    <row r="540" spans="2:27">
      <c r="B540" s="1504"/>
      <c r="C540" s="1505" t="s">
        <v>11</v>
      </c>
      <c r="D540" s="1745">
        <v>0.1</v>
      </c>
      <c r="E540" s="2790">
        <f>'7-11л. МЕНЮ '!D522</f>
        <v>7.7</v>
      </c>
      <c r="F540" s="2791">
        <f>'7-11л. МЕНЮ '!E522</f>
        <v>7.9</v>
      </c>
      <c r="G540" s="2791">
        <f>'7-11л. МЕНЮ '!F522</f>
        <v>33.5</v>
      </c>
      <c r="H540" s="2395">
        <f>'7-11л. МЕНЮ '!G522</f>
        <v>235</v>
      </c>
      <c r="I540" s="1060">
        <v>6</v>
      </c>
      <c r="J540" s="1060">
        <v>0.12</v>
      </c>
      <c r="K540" s="1061">
        <v>0.14000000000000001</v>
      </c>
      <c r="L540" s="1461">
        <v>70</v>
      </c>
      <c r="M540" s="1460">
        <v>110</v>
      </c>
      <c r="N540" s="1461">
        <v>110</v>
      </c>
      <c r="O540" s="1461">
        <v>25</v>
      </c>
      <c r="P540" s="2390">
        <v>1.2</v>
      </c>
      <c r="Q540" s="448"/>
      <c r="R540" s="155"/>
      <c r="S540" s="150"/>
      <c r="T540" s="141"/>
      <c r="U540" s="141"/>
      <c r="V540" s="141"/>
      <c r="W540" s="141"/>
      <c r="X540" s="141"/>
      <c r="Y540" s="141"/>
      <c r="Z540" s="141"/>
      <c r="AA540" s="141"/>
    </row>
    <row r="541" spans="2:27" ht="15" thickBot="1">
      <c r="B541" s="322"/>
      <c r="C541" s="1502" t="s">
        <v>597</v>
      </c>
      <c r="D541" s="1540" t="s">
        <v>259</v>
      </c>
      <c r="E541" s="1525">
        <f>'7-11л. МЕНЮ '!D523</f>
        <v>1.1038961038961048</v>
      </c>
      <c r="F541" s="1526">
        <f>'7-11л. МЕНЮ '!E523</f>
        <v>-0.68354430379746844</v>
      </c>
      <c r="G541" s="1526">
        <f>'7-11л. МЕНЮ '!F523</f>
        <v>2.6865671641791877E-2</v>
      </c>
      <c r="H541" s="2125">
        <f>'7-11л. МЕНЮ '!G523</f>
        <v>-8.5106382978725748E-3</v>
      </c>
      <c r="I541" s="1526">
        <f t="shared" ref="I541:P541" si="137">(I539*100/I620)-10</f>
        <v>0</v>
      </c>
      <c r="J541" s="1526">
        <f t="shared" si="137"/>
        <v>0</v>
      </c>
      <c r="K541" s="1526">
        <f t="shared" si="137"/>
        <v>-1.428571428571427</v>
      </c>
      <c r="L541" s="1526">
        <f t="shared" si="137"/>
        <v>0</v>
      </c>
      <c r="M541" s="1526">
        <f t="shared" si="137"/>
        <v>-1.8181818181818183</v>
      </c>
      <c r="N541" s="1526">
        <f t="shared" si="137"/>
        <v>-3.0481818181818179</v>
      </c>
      <c r="O541" s="1526">
        <f t="shared" si="137"/>
        <v>-2.6400000000000006</v>
      </c>
      <c r="P541" s="1533">
        <f t="shared" si="137"/>
        <v>0.89999999999999858</v>
      </c>
      <c r="Q541" s="448"/>
      <c r="R541" s="141"/>
      <c r="S541" s="150"/>
      <c r="T541" s="141"/>
      <c r="U541" s="141"/>
      <c r="V541" s="141"/>
      <c r="W541" s="141"/>
      <c r="X541" s="141"/>
      <c r="Y541" s="141"/>
      <c r="Z541" s="141"/>
      <c r="AA541" s="141"/>
    </row>
    <row r="542" spans="2:27" ht="15" thickBot="1">
      <c r="I542" s="5"/>
      <c r="J542" s="5"/>
      <c r="K542" s="5"/>
      <c r="L542" s="5"/>
      <c r="M542" s="5"/>
      <c r="N542" s="5"/>
      <c r="O542" s="5"/>
      <c r="P542" s="5"/>
      <c r="Q542" s="448"/>
      <c r="R542" s="141"/>
      <c r="S542" s="238"/>
      <c r="T542" s="213"/>
      <c r="U542" s="141"/>
      <c r="V542" s="141"/>
      <c r="W542" s="141"/>
      <c r="X542" s="141"/>
      <c r="Y542" s="141"/>
      <c r="Z542" s="141"/>
      <c r="AA542" s="141"/>
    </row>
    <row r="543" spans="2:27">
      <c r="B543" s="1063"/>
      <c r="C543" s="43" t="s">
        <v>451</v>
      </c>
      <c r="D543" s="44"/>
      <c r="E543" s="328">
        <f>'7-11л. МЕНЮ '!D526</f>
        <v>44.136999999999993</v>
      </c>
      <c r="F543" s="328">
        <f>'7-11л. МЕНЮ '!E526</f>
        <v>48.947199999999995</v>
      </c>
      <c r="G543" s="328">
        <f>'7-11л. МЕНЮ '!F526</f>
        <v>201.08199999999999</v>
      </c>
      <c r="H543" s="328">
        <f>'7-11л. МЕНЮ '!G526</f>
        <v>1410.345</v>
      </c>
      <c r="I543" s="328">
        <f t="shared" ref="I543:P543" si="138">I519+I532</f>
        <v>24.5322</v>
      </c>
      <c r="J543" s="328">
        <f t="shared" si="138"/>
        <v>0.37534000000000001</v>
      </c>
      <c r="K543" s="328">
        <f t="shared" si="138"/>
        <v>0.70840000000000003</v>
      </c>
      <c r="L543" s="328">
        <f t="shared" si="138"/>
        <v>250.464</v>
      </c>
      <c r="M543" s="328">
        <f t="shared" si="138"/>
        <v>843.39280000000008</v>
      </c>
      <c r="N543" s="328">
        <f t="shared" si="138"/>
        <v>703.64100000000008</v>
      </c>
      <c r="O543" s="328">
        <f t="shared" si="138"/>
        <v>138.0343</v>
      </c>
      <c r="P543" s="1064">
        <f t="shared" si="138"/>
        <v>6.4509999999999996</v>
      </c>
      <c r="Q543" s="448"/>
      <c r="R543" s="141"/>
      <c r="S543" s="136"/>
      <c r="T543" s="131"/>
      <c r="U543" s="141"/>
      <c r="V543" s="141"/>
      <c r="W543" s="141"/>
      <c r="X543" s="141"/>
      <c r="Y543" s="141"/>
      <c r="Z543" s="141"/>
      <c r="AA543" s="141"/>
    </row>
    <row r="544" spans="2:27">
      <c r="B544" s="605"/>
      <c r="C544" s="1396" t="s">
        <v>11</v>
      </c>
      <c r="D544" s="1739">
        <v>0.6</v>
      </c>
      <c r="E544" s="2418">
        <f>'7-11л. МЕНЮ '!D527</f>
        <v>46.2</v>
      </c>
      <c r="F544" s="2418">
        <f>'7-11л. МЕНЮ '!E527</f>
        <v>47.4</v>
      </c>
      <c r="G544" s="2418">
        <f>'7-11л. МЕНЮ '!F527</f>
        <v>201</v>
      </c>
      <c r="H544" s="2418">
        <f>'7-11л. МЕНЮ '!G527</f>
        <v>1410</v>
      </c>
      <c r="I544" s="1060">
        <v>36</v>
      </c>
      <c r="J544" s="1060">
        <v>0.72</v>
      </c>
      <c r="K544" s="1061">
        <v>0.84</v>
      </c>
      <c r="L544" s="1461">
        <v>420</v>
      </c>
      <c r="M544" s="1460">
        <v>660</v>
      </c>
      <c r="N544" s="1461">
        <v>660</v>
      </c>
      <c r="O544" s="1461">
        <v>150</v>
      </c>
      <c r="P544" s="2390">
        <v>7.2</v>
      </c>
      <c r="Q544" s="448"/>
      <c r="R544" s="141"/>
      <c r="S544" s="927"/>
      <c r="T544" s="131"/>
      <c r="U544" s="141"/>
      <c r="V544" s="141"/>
      <c r="W544" s="141"/>
      <c r="X544" s="141"/>
      <c r="Y544" s="141"/>
      <c r="Z544" s="141"/>
      <c r="AA544" s="141"/>
    </row>
    <row r="545" spans="2:27" ht="15" thickBot="1">
      <c r="B545" s="322"/>
      <c r="C545" s="1502" t="s">
        <v>597</v>
      </c>
      <c r="D545" s="1540" t="s">
        <v>259</v>
      </c>
      <c r="E545" s="2467">
        <f>'7-11л. МЕНЮ '!D528</f>
        <v>-2.6792207792207918</v>
      </c>
      <c r="F545" s="2467">
        <f>'7-11л. МЕНЮ '!E528</f>
        <v>1.9584810126582184</v>
      </c>
      <c r="G545" s="2467">
        <f>'7-11л. МЕНЮ '!F528</f>
        <v>2.4477611940298516E-2</v>
      </c>
      <c r="H545" s="2467">
        <f>'7-11л. МЕНЮ '!G528</f>
        <v>1.4680851063829436E-2</v>
      </c>
      <c r="I545" s="1526">
        <f t="shared" ref="I545:P545" si="139">(I543*100/I620)-60</f>
        <v>-19.113000000000007</v>
      </c>
      <c r="J545" s="1526">
        <f t="shared" si="139"/>
        <v>-28.721666666666668</v>
      </c>
      <c r="K545" s="1526">
        <f t="shared" si="139"/>
        <v>-9.3999999999999915</v>
      </c>
      <c r="L545" s="1526">
        <f t="shared" si="139"/>
        <v>-24.219428571428573</v>
      </c>
      <c r="M545" s="1526">
        <f t="shared" si="139"/>
        <v>16.672072727272734</v>
      </c>
      <c r="N545" s="1526">
        <f t="shared" si="139"/>
        <v>3.9673636363636433</v>
      </c>
      <c r="O545" s="1526">
        <f t="shared" si="139"/>
        <v>-4.7862799999999979</v>
      </c>
      <c r="P545" s="1533">
        <f t="shared" si="139"/>
        <v>-6.2416666666666742</v>
      </c>
      <c r="Q545" s="448"/>
      <c r="R545" s="141"/>
      <c r="S545" s="136"/>
      <c r="T545" s="133"/>
      <c r="U545" s="141"/>
      <c r="V545" s="141"/>
      <c r="W545" s="141"/>
      <c r="X545" s="141"/>
      <c r="Y545" s="141"/>
      <c r="Z545" s="141"/>
      <c r="AA545" s="141"/>
    </row>
    <row r="546" spans="2:27" ht="15" thickBot="1">
      <c r="E546" s="847"/>
      <c r="F546" s="847"/>
      <c r="G546" s="847"/>
      <c r="H546" s="847"/>
      <c r="I546" s="5"/>
      <c r="J546" s="5"/>
      <c r="K546" s="5"/>
      <c r="L546" s="5"/>
      <c r="M546" s="5"/>
      <c r="N546" s="5"/>
      <c r="O546" s="5"/>
      <c r="P546" s="5"/>
      <c r="Q546" s="448"/>
      <c r="R546" s="141"/>
      <c r="S546" s="150"/>
      <c r="T546" s="141"/>
      <c r="U546" s="141"/>
      <c r="V546" s="141"/>
      <c r="W546" s="141"/>
      <c r="X546" s="141"/>
      <c r="Y546" s="141"/>
      <c r="Z546" s="141"/>
      <c r="AA546" s="141"/>
    </row>
    <row r="547" spans="2:27">
      <c r="B547" s="1063"/>
      <c r="C547" s="43" t="s">
        <v>450</v>
      </c>
      <c r="D547" s="44"/>
      <c r="E547" s="328">
        <f>'7-11л. МЕНЮ '!D530</f>
        <v>34.506</v>
      </c>
      <c r="F547" s="328">
        <f>'7-11л. МЕНЮ '!E530</f>
        <v>30.139199999999999</v>
      </c>
      <c r="G547" s="328">
        <f>'7-11л. МЕНЮ '!F530</f>
        <v>152.91</v>
      </c>
      <c r="H547" s="328">
        <f>'7-11л. МЕНЮ '!G530</f>
        <v>1057.1130000000001</v>
      </c>
      <c r="I547" s="328">
        <f t="shared" ref="I547:P547" si="140">I532+I539</f>
        <v>21.782</v>
      </c>
      <c r="J547" s="328">
        <f t="shared" si="140"/>
        <v>0.30349999999999999</v>
      </c>
      <c r="K547" s="328">
        <f t="shared" si="140"/>
        <v>0.35039999999999999</v>
      </c>
      <c r="L547" s="328">
        <f t="shared" si="140"/>
        <v>174.06</v>
      </c>
      <c r="M547" s="328">
        <f t="shared" si="140"/>
        <v>363</v>
      </c>
      <c r="N547" s="328">
        <f t="shared" si="140"/>
        <v>348.06000000000006</v>
      </c>
      <c r="O547" s="328">
        <f t="shared" si="140"/>
        <v>80.814999999999998</v>
      </c>
      <c r="P547" s="1064">
        <f t="shared" si="140"/>
        <v>4.2619999999999996</v>
      </c>
      <c r="Q547" s="448"/>
      <c r="R547" s="163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>
      <c r="B548" s="605"/>
      <c r="C548" s="1396" t="s">
        <v>11</v>
      </c>
      <c r="D548" s="1739">
        <v>0.45</v>
      </c>
      <c r="E548" s="2418">
        <f>'7-11л. МЕНЮ '!D531</f>
        <v>34.65</v>
      </c>
      <c r="F548" s="2418">
        <f>'7-11л. МЕНЮ '!E531</f>
        <v>35.549999999999997</v>
      </c>
      <c r="G548" s="2418">
        <f>'7-11л. МЕНЮ '!F531</f>
        <v>150.75</v>
      </c>
      <c r="H548" s="2418">
        <f>'7-11л. МЕНЮ '!G531</f>
        <v>1057.5</v>
      </c>
      <c r="I548" s="1060">
        <v>27</v>
      </c>
      <c r="J548" s="1060">
        <v>0.54</v>
      </c>
      <c r="K548" s="1061">
        <v>0.63</v>
      </c>
      <c r="L548" s="1461">
        <v>315</v>
      </c>
      <c r="M548" s="1460">
        <v>495</v>
      </c>
      <c r="N548" s="1461">
        <v>495</v>
      </c>
      <c r="O548" s="1461">
        <v>112.5</v>
      </c>
      <c r="P548" s="2390">
        <v>5.4</v>
      </c>
      <c r="Q548" s="448"/>
      <c r="R548" s="15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ht="15" thickBot="1">
      <c r="B549" s="322"/>
      <c r="C549" s="1502" t="s">
        <v>597</v>
      </c>
      <c r="D549" s="1540" t="s">
        <v>259</v>
      </c>
      <c r="E549" s="2467">
        <f>'7-11л. МЕНЮ '!D532</f>
        <v>-0.18701298701299152</v>
      </c>
      <c r="F549" s="2467">
        <f>'7-11л. МЕНЮ '!E532</f>
        <v>-6.8491139240506342</v>
      </c>
      <c r="G549" s="2467">
        <f>'7-11л. МЕНЮ '!F532</f>
        <v>0.64477611940298374</v>
      </c>
      <c r="H549" s="2467">
        <f>'7-11л. МЕНЮ '!G532</f>
        <v>-1.6468085106382091E-2</v>
      </c>
      <c r="I549" s="1526">
        <f t="shared" ref="I549:P549" si="141">(I547*100/I620)-45</f>
        <v>-8.6966666666666725</v>
      </c>
      <c r="J549" s="1526">
        <f t="shared" si="141"/>
        <v>-19.708333333333336</v>
      </c>
      <c r="K549" s="1526">
        <f t="shared" si="141"/>
        <v>-19.971428571428572</v>
      </c>
      <c r="L549" s="1526">
        <f t="shared" si="141"/>
        <v>-20.134285714285713</v>
      </c>
      <c r="M549" s="1526">
        <f t="shared" si="141"/>
        <v>-12</v>
      </c>
      <c r="N549" s="1526">
        <f t="shared" si="141"/>
        <v>-13.358181818181812</v>
      </c>
      <c r="O549" s="1526">
        <f t="shared" si="141"/>
        <v>-12.673999999999999</v>
      </c>
      <c r="P549" s="1533">
        <f t="shared" si="141"/>
        <v>-9.4833333333333414</v>
      </c>
      <c r="Q549" s="448"/>
      <c r="R549" s="15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ht="15" thickBot="1">
      <c r="E550" s="847"/>
      <c r="F550" s="847"/>
      <c r="G550" s="847"/>
      <c r="H550" s="847"/>
      <c r="I550" s="5"/>
      <c r="J550" s="5"/>
      <c r="K550" s="5"/>
      <c r="L550" s="5"/>
      <c r="M550" s="5"/>
      <c r="N550" s="5"/>
      <c r="O550" s="5"/>
      <c r="P550" s="5"/>
      <c r="Q550" s="448"/>
      <c r="R550" s="15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>
      <c r="B551" s="1503" t="s">
        <v>505</v>
      </c>
      <c r="C551" s="43"/>
      <c r="D551" s="44"/>
      <c r="E551" s="328">
        <f>'7-11л. МЕНЮ '!D534</f>
        <v>52.686999999999998</v>
      </c>
      <c r="F551" s="328">
        <f>'7-11л. МЕНЮ '!E534</f>
        <v>56.307199999999995</v>
      </c>
      <c r="G551" s="328">
        <f>'7-11л. МЕНЮ '!F534</f>
        <v>234.672</v>
      </c>
      <c r="H551" s="328">
        <f>'7-11л. МЕНЮ '!G534</f>
        <v>1645.145</v>
      </c>
      <c r="I551" s="127">
        <f t="shared" ref="I551:P551" si="142">I519+I532+I539</f>
        <v>30.5322</v>
      </c>
      <c r="J551" s="127">
        <f t="shared" si="142"/>
        <v>0.49534</v>
      </c>
      <c r="K551" s="127">
        <f t="shared" si="142"/>
        <v>0.82840000000000003</v>
      </c>
      <c r="L551" s="1518">
        <f t="shared" si="142"/>
        <v>320.464</v>
      </c>
      <c r="M551" s="1518">
        <f t="shared" si="142"/>
        <v>933.39280000000008</v>
      </c>
      <c r="N551" s="1518">
        <f t="shared" si="142"/>
        <v>780.1110000000001</v>
      </c>
      <c r="O551" s="1518">
        <f t="shared" si="142"/>
        <v>156.43430000000001</v>
      </c>
      <c r="P551" s="329">
        <f t="shared" si="142"/>
        <v>7.7589999999999995</v>
      </c>
      <c r="Q551" s="448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>
      <c r="B552" s="605"/>
      <c r="C552" s="1396" t="s">
        <v>11</v>
      </c>
      <c r="D552" s="1739">
        <v>0.7</v>
      </c>
      <c r="E552" s="2418">
        <f>'7-11л. МЕНЮ '!D535</f>
        <v>53.9</v>
      </c>
      <c r="F552" s="2418">
        <f>'7-11л. МЕНЮ '!E535</f>
        <v>55.3</v>
      </c>
      <c r="G552" s="2418">
        <f>'7-11л. МЕНЮ '!F535</f>
        <v>234.5</v>
      </c>
      <c r="H552" s="2418">
        <f>'7-11л. МЕНЮ '!G535</f>
        <v>1645</v>
      </c>
      <c r="I552" s="1060">
        <v>42</v>
      </c>
      <c r="J552" s="1060">
        <v>0.84</v>
      </c>
      <c r="K552" s="1061">
        <v>0.98</v>
      </c>
      <c r="L552" s="1461">
        <v>490</v>
      </c>
      <c r="M552" s="1460">
        <v>770</v>
      </c>
      <c r="N552" s="1461">
        <v>770</v>
      </c>
      <c r="O552" s="1461">
        <v>175</v>
      </c>
      <c r="P552" s="2390">
        <v>8.4</v>
      </c>
      <c r="Q552" s="448"/>
      <c r="R552" s="11"/>
      <c r="S552" s="141"/>
      <c r="T552" s="141"/>
      <c r="U552" s="141"/>
      <c r="V552" s="141"/>
      <c r="W552" s="141"/>
      <c r="X552" s="141"/>
      <c r="Y552" s="141"/>
      <c r="Z552" s="141"/>
      <c r="AA552" s="141"/>
    </row>
    <row r="553" spans="2:27" ht="15" thickBot="1">
      <c r="B553" s="322"/>
      <c r="C553" s="1502" t="s">
        <v>597</v>
      </c>
      <c r="D553" s="1540" t="s">
        <v>259</v>
      </c>
      <c r="E553" s="2467">
        <f>'7-11л. МЕНЮ '!D536</f>
        <v>-1.5753246753246799</v>
      </c>
      <c r="F553" s="2467">
        <f>'7-11л. МЕНЮ '!E536</f>
        <v>1.2749367088607499</v>
      </c>
      <c r="G553" s="2467">
        <f>'7-11л. МЕНЮ '!F536</f>
        <v>5.1343283582085064E-2</v>
      </c>
      <c r="H553" s="2467">
        <f>'7-11л. МЕНЮ '!G536</f>
        <v>6.1702127659515327E-3</v>
      </c>
      <c r="I553" s="1526">
        <f t="shared" ref="I553:P553" si="143">(I551*100/I620)-70</f>
        <v>-19.113000000000007</v>
      </c>
      <c r="J553" s="1526">
        <f t="shared" si="143"/>
        <v>-28.721666666666664</v>
      </c>
      <c r="K553" s="1526">
        <f t="shared" si="143"/>
        <v>-10.828571428571422</v>
      </c>
      <c r="L553" s="1526">
        <f t="shared" si="143"/>
        <v>-24.219428571428573</v>
      </c>
      <c r="M553" s="1526">
        <f t="shared" si="143"/>
        <v>14.853890909090921</v>
      </c>
      <c r="N553" s="1526">
        <f t="shared" si="143"/>
        <v>0.91918181818182632</v>
      </c>
      <c r="O553" s="1526">
        <f t="shared" si="143"/>
        <v>-7.4262799999999984</v>
      </c>
      <c r="P553" s="1533">
        <f t="shared" si="143"/>
        <v>-5.3416666666666686</v>
      </c>
      <c r="Q553" s="448"/>
      <c r="R553" s="1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>
      <c r="Q554" s="448"/>
      <c r="R554" s="1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ht="14.25" customHeight="1">
      <c r="C556" s="1399" t="s">
        <v>483</v>
      </c>
      <c r="D556"/>
      <c r="E556" s="450"/>
      <c r="K556" s="1445"/>
      <c r="P556"/>
      <c r="Q556" s="448"/>
      <c r="R556" s="1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>
      <c r="C557" s="13" t="s">
        <v>484</v>
      </c>
      <c r="D557" s="202"/>
      <c r="E557" s="2"/>
      <c r="K557"/>
      <c r="P557"/>
      <c r="Q557" s="448"/>
      <c r="R557" s="1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>
      <c r="C558" s="1" t="s">
        <v>334</v>
      </c>
      <c r="D558"/>
      <c r="E558"/>
      <c r="F558"/>
      <c r="K558" s="71"/>
      <c r="P558"/>
      <c r="Q558" s="448"/>
      <c r="R558" s="1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ht="18.75" customHeight="1">
      <c r="C559" s="25" t="s">
        <v>260</v>
      </c>
      <c r="E559"/>
      <c r="F559"/>
      <c r="G559" s="25"/>
      <c r="H559" s="25"/>
      <c r="K559" s="1450"/>
      <c r="P559"/>
      <c r="Q559" s="448"/>
      <c r="R559" s="1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ht="15.6">
      <c r="C560" s="1399" t="s">
        <v>486</v>
      </c>
      <c r="D560"/>
      <c r="J560" s="29" t="s">
        <v>0</v>
      </c>
      <c r="K560"/>
      <c r="L560" s="2" t="s">
        <v>298</v>
      </c>
      <c r="M560" s="26"/>
      <c r="N560" s="26"/>
      <c r="O560" s="33"/>
      <c r="P560"/>
      <c r="Q560" s="448"/>
      <c r="R560" s="1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ht="21">
      <c r="B561" s="28" t="s">
        <v>510</v>
      </c>
      <c r="E561"/>
      <c r="F561"/>
      <c r="G561" s="32" t="s">
        <v>337</v>
      </c>
      <c r="H561" s="25"/>
      <c r="K561" s="450"/>
      <c r="P561"/>
      <c r="Q561" s="448"/>
      <c r="R561" s="1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ht="15" thickBot="1">
      <c r="C562" s="134" t="s">
        <v>531</v>
      </c>
      <c r="E562" s="1541"/>
      <c r="F562" s="1541"/>
      <c r="G562" s="1541"/>
      <c r="H562" s="1541"/>
      <c r="I562" s="1541"/>
      <c r="J562" s="1541"/>
      <c r="K562" s="1541"/>
      <c r="L562" s="1541"/>
      <c r="M562" s="1541"/>
      <c r="N562" s="1541"/>
      <c r="O562" s="1541"/>
      <c r="P562" s="1541"/>
      <c r="Q562" s="448"/>
      <c r="R562" s="1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ht="15" thickBot="1">
      <c r="B563" s="1495" t="s">
        <v>514</v>
      </c>
      <c r="C563" s="116"/>
      <c r="D563" s="1446" t="s">
        <v>234</v>
      </c>
      <c r="E563" s="2385" t="s">
        <v>795</v>
      </c>
      <c r="F563" s="581"/>
      <c r="G563" s="2386"/>
      <c r="H563" s="2387" t="s">
        <v>796</v>
      </c>
      <c r="I563" s="1411" t="s">
        <v>487</v>
      </c>
      <c r="J563" s="1412"/>
      <c r="K563" s="1412"/>
      <c r="L563" s="2738"/>
      <c r="M563" s="1414" t="s">
        <v>488</v>
      </c>
      <c r="N563" s="40"/>
      <c r="O563" s="1415"/>
      <c r="P563" s="40"/>
      <c r="Q563" s="1495" t="s">
        <v>540</v>
      </c>
      <c r="R563" s="1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>
      <c r="B564" s="626" t="s">
        <v>489</v>
      </c>
      <c r="C564" s="621" t="s">
        <v>240</v>
      </c>
      <c r="D564" s="1447" t="s">
        <v>241</v>
      </c>
      <c r="E564" s="1495" t="s">
        <v>242</v>
      </c>
      <c r="F564" s="1495" t="s">
        <v>55</v>
      </c>
      <c r="G564" s="2382" t="s">
        <v>56</v>
      </c>
      <c r="H564" s="2388" t="s">
        <v>797</v>
      </c>
      <c r="I564" s="1417" t="s">
        <v>490</v>
      </c>
      <c r="J564" s="1418" t="s">
        <v>491</v>
      </c>
      <c r="K564" s="842" t="s">
        <v>492</v>
      </c>
      <c r="L564" s="2572" t="s">
        <v>493</v>
      </c>
      <c r="M564" s="1421" t="s">
        <v>494</v>
      </c>
      <c r="N564" s="1422" t="s">
        <v>495</v>
      </c>
      <c r="O564" s="1423" t="s">
        <v>496</v>
      </c>
      <c r="P564" s="1424" t="s">
        <v>497</v>
      </c>
      <c r="Q564" s="1573" t="s">
        <v>534</v>
      </c>
      <c r="R564" s="1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" thickBot="1">
      <c r="B565" s="632" t="s">
        <v>498</v>
      </c>
      <c r="C565" s="667"/>
      <c r="D565" s="628"/>
      <c r="E565" s="629" t="s">
        <v>6</v>
      </c>
      <c r="F565" s="629" t="s">
        <v>7</v>
      </c>
      <c r="G565" s="629" t="s">
        <v>8</v>
      </c>
      <c r="H565" s="632" t="s">
        <v>610</v>
      </c>
      <c r="I565" s="658"/>
      <c r="J565" s="1426"/>
      <c r="K565" s="1427"/>
      <c r="L565" s="2739"/>
      <c r="M565" s="1449" t="s">
        <v>499</v>
      </c>
      <c r="N565" s="305" t="s">
        <v>500</v>
      </c>
      <c r="O565" s="1451" t="s">
        <v>501</v>
      </c>
      <c r="P565" s="1452" t="s">
        <v>502</v>
      </c>
      <c r="Q565" s="1571" t="s">
        <v>454</v>
      </c>
      <c r="R565" s="11"/>
      <c r="S565" s="141"/>
      <c r="T565" s="141"/>
      <c r="U565" s="141"/>
      <c r="V565" s="141"/>
      <c r="W565" s="141"/>
      <c r="X565" s="141"/>
      <c r="Y565" s="141"/>
      <c r="Z565" s="141"/>
      <c r="AA565" s="141"/>
    </row>
    <row r="566" spans="2:27">
      <c r="B566" s="102"/>
      <c r="C566" s="2377" t="s">
        <v>189</v>
      </c>
      <c r="D566" s="2376"/>
      <c r="E566" s="1432"/>
      <c r="F566" s="636"/>
      <c r="G566" s="636"/>
      <c r="H566" s="829"/>
      <c r="I566" s="636"/>
      <c r="J566" s="636"/>
      <c r="K566" s="636"/>
      <c r="L566" s="1464"/>
      <c r="M566" s="1434"/>
      <c r="N566" s="1434"/>
      <c r="O566" s="1480"/>
      <c r="P566" s="1434"/>
      <c r="Q566" s="1578"/>
      <c r="R566" s="1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>
      <c r="B567" s="2411" t="str">
        <f>'7-11л. МЕНЮ '!I546</f>
        <v>54-2з/22</v>
      </c>
      <c r="C567" s="325" t="str">
        <f>'7-11л. МЕНЮ '!B546</f>
        <v>Огурец  свежий в нарезке</v>
      </c>
      <c r="D567" s="374">
        <f>'7-11л. МЕНЮ '!C546</f>
        <v>60</v>
      </c>
      <c r="E567" s="2080">
        <f>'7-11л. МЕНЮ '!D546</f>
        <v>0.48</v>
      </c>
      <c r="F567" s="488">
        <f>'7-11л. МЕНЮ '!E546</f>
        <v>0.12</v>
      </c>
      <c r="G567" s="482">
        <f>'7-11л. МЕНЮ '!F546</f>
        <v>1.5</v>
      </c>
      <c r="H567" s="1453">
        <f>'7-11л. МЕНЮ '!G546</f>
        <v>8.52</v>
      </c>
      <c r="I567" s="482">
        <v>6</v>
      </c>
      <c r="J567" s="482">
        <v>0.02</v>
      </c>
      <c r="K567" s="482">
        <v>0.02</v>
      </c>
      <c r="L567" s="1440">
        <v>6</v>
      </c>
      <c r="M567" s="1650">
        <v>13.8</v>
      </c>
      <c r="N567" s="326">
        <v>25</v>
      </c>
      <c r="O567" s="326">
        <v>8.4</v>
      </c>
      <c r="P567" s="1549">
        <v>0.36</v>
      </c>
      <c r="Q567" s="647">
        <f>'7-11л. МЕНЮ '!H546</f>
        <v>1</v>
      </c>
      <c r="R567" s="1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>
      <c r="B568" s="2411" t="str">
        <f>'7-11л. МЕНЮ '!I547</f>
        <v>259/17</v>
      </c>
      <c r="C568" s="325" t="str">
        <f>'7-11л. МЕНЮ '!B547</f>
        <v>Жаркое по - дормашнему</v>
      </c>
      <c r="D568" s="374">
        <f>'7-11л. МЕНЮ '!C547</f>
        <v>190</v>
      </c>
      <c r="E568" s="2080">
        <f>'7-11л. МЕНЮ '!D547</f>
        <v>14.18</v>
      </c>
      <c r="F568" s="488">
        <f>'7-11л. МЕНЮ '!E547</f>
        <v>21.155000000000001</v>
      </c>
      <c r="G568" s="482">
        <f>'7-11л. МЕНЮ '!F547</f>
        <v>19.646100000000001</v>
      </c>
      <c r="H568" s="1453">
        <f>'7-11л. МЕНЮ '!G547</f>
        <v>413.39940000000001</v>
      </c>
      <c r="I568" s="1807">
        <v>0.94699999999999995</v>
      </c>
      <c r="J568" s="1807">
        <v>0.16</v>
      </c>
      <c r="K568" s="1807">
        <v>0.30399999999999999</v>
      </c>
      <c r="L568" s="1833">
        <v>88.639799999999994</v>
      </c>
      <c r="M568" s="2100">
        <v>20.8</v>
      </c>
      <c r="N568" s="2100">
        <v>27.6221</v>
      </c>
      <c r="O568" s="2100">
        <v>2.476</v>
      </c>
      <c r="P568" s="2100">
        <v>1.07</v>
      </c>
      <c r="Q568" s="647">
        <f>'7-11л. МЕНЮ '!H547</f>
        <v>52</v>
      </c>
      <c r="R568" s="11"/>
      <c r="S568" s="7"/>
      <c r="T568" s="15"/>
      <c r="U568" s="240"/>
      <c r="V568" s="240"/>
      <c r="W568" s="538"/>
      <c r="X568" s="844"/>
      <c r="Y568" s="141"/>
      <c r="Z568" s="141"/>
      <c r="AA568" s="141"/>
    </row>
    <row r="569" spans="2:27">
      <c r="B569" s="2411" t="str">
        <f>'7-11л. МЕНЮ '!I548</f>
        <v>54-3гн/22</v>
      </c>
      <c r="C569" s="325" t="str">
        <f>'7-11л. МЕНЮ '!B548</f>
        <v>Чай с лимоном и сахаром</v>
      </c>
      <c r="D569" s="374">
        <f>'7-11л. МЕНЮ '!C548</f>
        <v>200</v>
      </c>
      <c r="E569" s="2080">
        <f>'7-11л. МЕНЮ '!D548</f>
        <v>0.2</v>
      </c>
      <c r="F569" s="488">
        <f>'7-11л. МЕНЮ '!E548</f>
        <v>0</v>
      </c>
      <c r="G569" s="482">
        <f>'7-11л. МЕНЮ '!F548</f>
        <v>6.65</v>
      </c>
      <c r="H569" s="1453">
        <f>'7-11л. МЕНЮ '!G548</f>
        <v>27.2</v>
      </c>
      <c r="I569" s="488">
        <v>0.13200000000000001</v>
      </c>
      <c r="J569" s="488">
        <v>5.0000000000000001E-3</v>
      </c>
      <c r="K569" s="1454">
        <v>5.0000000000000001E-3</v>
      </c>
      <c r="L569" s="2087">
        <v>0.23</v>
      </c>
      <c r="M569" s="2087">
        <v>4.8</v>
      </c>
      <c r="N569" s="2087">
        <v>4.9000000000000004</v>
      </c>
      <c r="O569" s="2087">
        <v>2.6</v>
      </c>
      <c r="P569" s="2086">
        <v>9.6000000000000002E-2</v>
      </c>
      <c r="Q569" s="647">
        <f>'7-11л. МЕНЮ '!H548</f>
        <v>69</v>
      </c>
      <c r="R569" s="11"/>
      <c r="S569" s="136"/>
      <c r="T569" s="133"/>
      <c r="U569" s="152"/>
      <c r="V569" s="152"/>
      <c r="W569" s="152"/>
      <c r="X569" s="844"/>
      <c r="Y569" s="141"/>
      <c r="Z569" s="141"/>
      <c r="AA569" s="141"/>
    </row>
    <row r="570" spans="2:27">
      <c r="B570" s="2411" t="str">
        <f>'7-11л. МЕНЮ '!I549</f>
        <v>Пром.пр.</v>
      </c>
      <c r="C570" s="325" t="str">
        <f>'7-11л. МЕНЮ '!B549</f>
        <v>Хлеб пшеничный</v>
      </c>
      <c r="D570" s="374">
        <f>'7-11л. МЕНЮ '!C549</f>
        <v>40</v>
      </c>
      <c r="E570" s="2080">
        <f>'7-11л. МЕНЮ '!D549</f>
        <v>2.1040000000000001</v>
      </c>
      <c r="F570" s="488">
        <f>'7-11л. МЕНЮ '!E549</f>
        <v>0.28000000000000003</v>
      </c>
      <c r="G570" s="482">
        <f>'7-11л. МЕНЮ '!F549</f>
        <v>16.32</v>
      </c>
      <c r="H570" s="1453">
        <f>'7-11л. МЕНЮ '!G549</f>
        <v>76.215999999999994</v>
      </c>
      <c r="I570" s="2087">
        <v>0</v>
      </c>
      <c r="J570" s="899">
        <v>1.43E-2</v>
      </c>
      <c r="K570" s="2087">
        <v>0</v>
      </c>
      <c r="L570" s="1439">
        <v>0</v>
      </c>
      <c r="M570" s="2087">
        <v>62.863999999999997</v>
      </c>
      <c r="N570" s="2087">
        <v>51.6</v>
      </c>
      <c r="O570" s="2087">
        <v>16.399999999999999</v>
      </c>
      <c r="P570" s="2087">
        <v>0.04</v>
      </c>
      <c r="Q570" s="647">
        <f>'7-11л. МЕНЮ '!H549</f>
        <v>12</v>
      </c>
      <c r="R570" s="11"/>
      <c r="S570" s="11"/>
      <c r="T570" s="133"/>
      <c r="U570" s="152"/>
      <c r="V570" s="152"/>
      <c r="W570" s="152"/>
      <c r="X570" s="844"/>
      <c r="Y570" s="141"/>
      <c r="Z570" s="141"/>
      <c r="AA570" s="141"/>
    </row>
    <row r="571" spans="2:27" ht="16.2" thickBot="1">
      <c r="B571" s="2412" t="str">
        <f>'7-11л. МЕНЮ '!I550</f>
        <v>Пром.пр.</v>
      </c>
      <c r="C571" s="259" t="str">
        <f>'7-11л. МЕНЮ '!B550</f>
        <v>Хлеб ржаной</v>
      </c>
      <c r="D571" s="529">
        <f>'7-11л. МЕНЮ '!C550</f>
        <v>30</v>
      </c>
      <c r="E571" s="2088">
        <f>'7-11л. МЕНЮ '!D550</f>
        <v>1.6950000000000001</v>
      </c>
      <c r="F571" s="490">
        <f>'7-11л. МЕНЮ '!E550</f>
        <v>0.36</v>
      </c>
      <c r="G571" s="491">
        <f>'7-11л. МЕНЮ '!F550</f>
        <v>12.56</v>
      </c>
      <c r="H571" s="2450">
        <f>'7-11л. МЕНЮ '!G550</f>
        <v>60.26</v>
      </c>
      <c r="I571" s="491">
        <v>0</v>
      </c>
      <c r="J571" s="491">
        <v>0.06</v>
      </c>
      <c r="K571" s="491">
        <v>0</v>
      </c>
      <c r="L571" s="830">
        <v>0</v>
      </c>
      <c r="M571" s="326">
        <v>24.9</v>
      </c>
      <c r="N571" s="326">
        <v>37.905000000000001</v>
      </c>
      <c r="O571" s="482">
        <v>13.26</v>
      </c>
      <c r="P571" s="326">
        <v>0.03</v>
      </c>
      <c r="Q571" s="647">
        <f>'7-11л. МЕНЮ '!H550</f>
        <v>13</v>
      </c>
      <c r="R571" s="1545"/>
      <c r="S571" s="7"/>
      <c r="T571" s="15"/>
      <c r="U571" s="152"/>
      <c r="V571" s="152"/>
      <c r="W571" s="152"/>
      <c r="X571" s="844"/>
      <c r="Y571" s="141"/>
      <c r="Z571" s="141"/>
      <c r="AA571" s="141"/>
    </row>
    <row r="572" spans="2:27">
      <c r="B572" s="1528" t="s">
        <v>262</v>
      </c>
      <c r="C572" s="75"/>
      <c r="D572" s="2796">
        <f>'7-11л. МЕНЮ '!C551</f>
        <v>520</v>
      </c>
      <c r="E572" s="1472">
        <f>'7-11л. МЕНЮ '!D551</f>
        <v>18.658999999999999</v>
      </c>
      <c r="F572" s="1473">
        <f>'7-11л. МЕНЮ '!E551</f>
        <v>21.915000000000003</v>
      </c>
      <c r="G572" s="2404">
        <f>'7-11л. МЕНЮ '!F551</f>
        <v>56.676100000000005</v>
      </c>
      <c r="H572" s="2452">
        <f>'7-11л. МЕНЮ '!G551</f>
        <v>585.59539999999993</v>
      </c>
      <c r="I572" s="328">
        <f t="shared" ref="I572:P572" si="144">SUM(I567:I571)</f>
        <v>7.0789999999999997</v>
      </c>
      <c r="J572" s="328">
        <f t="shared" si="144"/>
        <v>0.25929999999999997</v>
      </c>
      <c r="K572" s="328">
        <f t="shared" si="144"/>
        <v>0.32900000000000001</v>
      </c>
      <c r="L572" s="328">
        <f t="shared" si="144"/>
        <v>94.869799999999998</v>
      </c>
      <c r="M572" s="328">
        <f t="shared" si="144"/>
        <v>127.16399999999999</v>
      </c>
      <c r="N572" s="328">
        <f t="shared" si="144"/>
        <v>147.02710000000002</v>
      </c>
      <c r="O572" s="328">
        <f t="shared" si="144"/>
        <v>43.135999999999996</v>
      </c>
      <c r="P572" s="1064">
        <f t="shared" si="144"/>
        <v>1.5960000000000003</v>
      </c>
      <c r="Q572" s="1574"/>
      <c r="R572" s="141"/>
      <c r="S572" s="7"/>
      <c r="T572" s="15"/>
      <c r="U572" s="152"/>
      <c r="V572" s="152"/>
      <c r="W572" s="152"/>
      <c r="X572" s="844"/>
      <c r="Y572" s="141"/>
      <c r="Z572" s="141"/>
      <c r="AA572" s="141"/>
    </row>
    <row r="573" spans="2:27">
      <c r="B573" s="1504"/>
      <c r="C573" s="1505" t="s">
        <v>596</v>
      </c>
      <c r="D573" s="2457">
        <v>0.25</v>
      </c>
      <c r="E573" s="2393">
        <f>'7-11л. МЕНЮ '!D552</f>
        <v>19.25</v>
      </c>
      <c r="F573" s="2394">
        <f>'7-11л. МЕНЮ '!E552</f>
        <v>19.75</v>
      </c>
      <c r="G573" s="2400">
        <f>'7-11л. МЕНЮ '!F552</f>
        <v>83.75</v>
      </c>
      <c r="H573" s="2449">
        <f>'7-11л. МЕНЮ '!G552</f>
        <v>587.5</v>
      </c>
      <c r="I573" s="1060">
        <v>15</v>
      </c>
      <c r="J573" s="1060">
        <v>0.3</v>
      </c>
      <c r="K573" s="1061">
        <v>0.35</v>
      </c>
      <c r="L573" s="1461">
        <v>175</v>
      </c>
      <c r="M573" s="1460">
        <v>275</v>
      </c>
      <c r="N573" s="1461">
        <v>275</v>
      </c>
      <c r="O573" s="1461">
        <v>62.5</v>
      </c>
      <c r="P573" s="2390">
        <v>3</v>
      </c>
      <c r="Q573" s="1574"/>
      <c r="R573" s="162"/>
      <c r="S573" s="7"/>
      <c r="T573" s="15"/>
      <c r="U573" s="152"/>
      <c r="V573" s="152"/>
      <c r="W573" s="152"/>
      <c r="X573" s="844"/>
      <c r="Y573" s="141"/>
      <c r="Z573" s="141"/>
      <c r="AA573" s="141"/>
    </row>
    <row r="574" spans="2:27" ht="15" thickBot="1">
      <c r="B574" s="322"/>
      <c r="C574" s="1502" t="s">
        <v>595</v>
      </c>
      <c r="D574" s="2448"/>
      <c r="E574" s="2391">
        <f>'7-11л. МЕНЮ '!D553</f>
        <v>-0.76753246753246884</v>
      </c>
      <c r="F574" s="675">
        <f>'7-11л. МЕНЮ '!E553</f>
        <v>2.7405063291139307</v>
      </c>
      <c r="G574" s="676">
        <f>'7-11л. МЕНЮ '!F553</f>
        <v>-8.0817611940298484</v>
      </c>
      <c r="H574" s="2453">
        <f>'7-11л. МЕНЮ '!G553</f>
        <v>-8.1046808510642165E-2</v>
      </c>
      <c r="I574" s="1526">
        <f t="shared" ref="I574:P574" si="145">(I572*100/I620)-25</f>
        <v>-13.201666666666666</v>
      </c>
      <c r="J574" s="1526">
        <f t="shared" si="145"/>
        <v>-3.3916666666666693</v>
      </c>
      <c r="K574" s="1526">
        <f t="shared" si="145"/>
        <v>-1.5</v>
      </c>
      <c r="L574" s="1526">
        <f t="shared" si="145"/>
        <v>-11.44717142857143</v>
      </c>
      <c r="M574" s="1526">
        <f t="shared" si="145"/>
        <v>-13.439636363636366</v>
      </c>
      <c r="N574" s="1526">
        <f t="shared" si="145"/>
        <v>-11.633899999999997</v>
      </c>
      <c r="O574" s="1526">
        <f t="shared" si="145"/>
        <v>-7.7456000000000031</v>
      </c>
      <c r="P574" s="1533">
        <f t="shared" si="145"/>
        <v>-11.699999999999998</v>
      </c>
      <c r="Q574" s="1574"/>
      <c r="R574" s="141"/>
      <c r="S574" s="136"/>
      <c r="T574" s="15"/>
      <c r="U574" s="152"/>
      <c r="V574" s="496"/>
      <c r="W574" s="152"/>
      <c r="X574" s="844"/>
      <c r="Y574" s="141"/>
      <c r="Z574" s="141"/>
      <c r="AA574" s="141"/>
    </row>
    <row r="575" spans="2:27">
      <c r="B575" s="102"/>
      <c r="C575" s="2406" t="s">
        <v>144</v>
      </c>
      <c r="D575" s="63"/>
      <c r="E575" s="2798"/>
      <c r="F575" s="2734"/>
      <c r="G575" s="1485"/>
      <c r="H575" s="2684"/>
      <c r="I575" s="1468"/>
      <c r="J575" s="1468"/>
      <c r="K575" s="1468"/>
      <c r="L575" s="1468"/>
      <c r="M575" s="1468"/>
      <c r="N575" s="1468"/>
      <c r="O575" s="1738"/>
      <c r="P575" s="1468"/>
      <c r="Q575" s="1574"/>
      <c r="R575" s="1082"/>
    </row>
    <row r="576" spans="2:27">
      <c r="B576" s="2411" t="str">
        <f>'7-11л. МЕНЮ '!I555</f>
        <v>54-3з/22</v>
      </c>
      <c r="C576" s="346" t="str">
        <f>'7-11л. МЕНЮ '!B555</f>
        <v>Помидор  свежий  в нарезке</v>
      </c>
      <c r="D576" s="324">
        <f>'7-11л. МЕНЮ '!C555</f>
        <v>60</v>
      </c>
      <c r="E576" s="2080">
        <f>'7-11л. МЕНЮ '!D555</f>
        <v>0.7</v>
      </c>
      <c r="F576" s="488">
        <f>'7-11л. МЕНЮ '!E555</f>
        <v>0.1</v>
      </c>
      <c r="G576" s="482">
        <f>'7-11л. МЕНЮ '!F555</f>
        <v>2.2999999999999998</v>
      </c>
      <c r="H576" s="1453">
        <f>'7-11л. МЕНЮ '!G555</f>
        <v>12.8</v>
      </c>
      <c r="I576" s="482">
        <v>15</v>
      </c>
      <c r="J576" s="482">
        <v>0.04</v>
      </c>
      <c r="K576" s="482">
        <v>0.02</v>
      </c>
      <c r="L576" s="824">
        <v>79.8</v>
      </c>
      <c r="M576" s="326">
        <v>8.4</v>
      </c>
      <c r="N576" s="1650">
        <v>15.6</v>
      </c>
      <c r="O576" s="326">
        <v>12</v>
      </c>
      <c r="P576" s="1549">
        <v>0.54</v>
      </c>
      <c r="Q576" s="647">
        <f>'7-11л. МЕНЮ '!H555</f>
        <v>2</v>
      </c>
      <c r="R576" s="1082"/>
    </row>
    <row r="577" spans="2:27">
      <c r="B577" s="2411" t="str">
        <f>'7-11л. МЕНЮ '!I556</f>
        <v>ТТК/88/17</v>
      </c>
      <c r="C577" s="346" t="str">
        <f>'7-11л. МЕНЮ '!B556</f>
        <v>Щи из свежей. капусты с картофелем</v>
      </c>
      <c r="D577" s="324">
        <f>'7-11л. МЕНЮ '!C556</f>
        <v>200</v>
      </c>
      <c r="E577" s="2080">
        <f>'7-11л. МЕНЮ '!D556</f>
        <v>2.1619999999999999</v>
      </c>
      <c r="F577" s="488">
        <f>'7-11л. МЕНЮ '!E556</f>
        <v>2.9769999999999999</v>
      </c>
      <c r="G577" s="482">
        <f>'7-11л. МЕНЮ '!F556</f>
        <v>6.66</v>
      </c>
      <c r="H577" s="1453">
        <f>'7-11л. МЕНЮ '!G556</f>
        <v>60.728999999999999</v>
      </c>
      <c r="I577" s="482">
        <v>4.375</v>
      </c>
      <c r="J577" s="482">
        <v>3.9E-2</v>
      </c>
      <c r="K577" s="492">
        <v>0.04</v>
      </c>
      <c r="L577" s="1440">
        <v>100</v>
      </c>
      <c r="M577" s="2087">
        <v>29.88</v>
      </c>
      <c r="N577" s="326">
        <v>37.832000000000001</v>
      </c>
      <c r="O577" s="326">
        <v>15.304</v>
      </c>
      <c r="P577" s="326">
        <v>0.32</v>
      </c>
      <c r="Q577" s="647">
        <f>'7-11л. МЕНЮ '!H556</f>
        <v>17</v>
      </c>
      <c r="R577" s="151"/>
    </row>
    <row r="578" spans="2:27">
      <c r="B578" s="2411" t="str">
        <f>'7-11л. МЕНЮ '!I557</f>
        <v>234/17</v>
      </c>
      <c r="C578" s="346" t="str">
        <f>'7-11л. МЕНЮ '!B557</f>
        <v>Биточек рыбный (минтай)</v>
      </c>
      <c r="D578" s="324" t="str">
        <f>'7-11л. МЕНЮ '!C557</f>
        <v>80 / 20</v>
      </c>
      <c r="E578" s="2080">
        <f>'7-11л. МЕНЮ '!D557</f>
        <v>14.991</v>
      </c>
      <c r="F578" s="488">
        <f>'7-11л. МЕНЮ '!E557</f>
        <v>5.992</v>
      </c>
      <c r="G578" s="482">
        <f>'7-11л. МЕНЮ '!F557</f>
        <v>15.12</v>
      </c>
      <c r="H578" s="1453">
        <f>'7-11л. МЕНЮ '!G557</f>
        <v>185.68</v>
      </c>
      <c r="I578" s="2087">
        <v>0.1</v>
      </c>
      <c r="J578" s="2087">
        <v>0.16300000000000001</v>
      </c>
      <c r="K578" s="2100">
        <v>0.27629999999999999</v>
      </c>
      <c r="L578" s="1833">
        <v>8.4</v>
      </c>
      <c r="M578" s="2100">
        <v>32.58</v>
      </c>
      <c r="N578" s="2100">
        <v>28.54</v>
      </c>
      <c r="O578" s="1807">
        <v>10.16</v>
      </c>
      <c r="P578" s="2100">
        <v>0.71399999999999997</v>
      </c>
      <c r="Q578" s="647">
        <f>'7-11л. МЕНЮ '!H557</f>
        <v>59</v>
      </c>
      <c r="R578" s="11"/>
      <c r="S578" s="233"/>
      <c r="T578" s="11"/>
      <c r="U578" s="152"/>
      <c r="V578" s="152"/>
      <c r="W578" s="152"/>
      <c r="X578" s="241"/>
      <c r="Y578" s="141"/>
      <c r="Z578" s="141"/>
      <c r="AA578" s="141"/>
    </row>
    <row r="579" spans="2:27" ht="13.5" customHeight="1">
      <c r="B579" s="2411" t="str">
        <f>'7-11л. МЕНЮ '!I558</f>
        <v>303/17</v>
      </c>
      <c r="C579" s="346" t="str">
        <f>'7-11л. МЕНЮ '!B558</f>
        <v>Каша вязкая ( пшённая )</v>
      </c>
      <c r="D579" s="324">
        <f>'7-11л. МЕНЮ '!C558</f>
        <v>150</v>
      </c>
      <c r="E579" s="2080">
        <f>'7-11л. МЕНЮ '!D558</f>
        <v>4.3789999999999996</v>
      </c>
      <c r="F579" s="488">
        <f>'7-11л. МЕНЮ '!E558</f>
        <v>4.6210000000000004</v>
      </c>
      <c r="G579" s="482">
        <f>'7-11л. МЕНЮ '!F558</f>
        <v>32.200000000000003</v>
      </c>
      <c r="H579" s="1453">
        <f>'7-11л. МЕНЮ '!G558</f>
        <v>179.22</v>
      </c>
      <c r="I579" s="488">
        <v>0</v>
      </c>
      <c r="J579" s="497">
        <v>8.0000000000000002E-3</v>
      </c>
      <c r="K579" s="497">
        <v>6.2E-2</v>
      </c>
      <c r="L579" s="1833">
        <v>50.332000000000001</v>
      </c>
      <c r="M579" s="2087">
        <v>12.1</v>
      </c>
      <c r="N579" s="2087">
        <v>6.8</v>
      </c>
      <c r="O579" s="488">
        <v>2.21</v>
      </c>
      <c r="P579" s="2087">
        <v>0.14699999999999999</v>
      </c>
      <c r="Q579" s="647">
        <f>'7-11л. МЕНЮ '!H558</f>
        <v>28</v>
      </c>
      <c r="R579" s="152"/>
      <c r="S579" s="483"/>
      <c r="T579" s="15"/>
      <c r="U579" s="152"/>
      <c r="V579" s="152"/>
      <c r="W579" s="152"/>
      <c r="X579" s="844"/>
      <c r="Y579" s="141"/>
      <c r="Z579" s="141"/>
      <c r="AA579" s="141"/>
    </row>
    <row r="580" spans="2:27" ht="12.75" customHeight="1">
      <c r="B580" s="2411" t="str">
        <f>'7-11л. МЕНЮ '!I559</f>
        <v>389 / 17</v>
      </c>
      <c r="C580" s="346" t="str">
        <f>'7-11л. МЕНЮ '!B559</f>
        <v>Сок фруктовый (персиковый)</v>
      </c>
      <c r="D580" s="324">
        <f>'7-11л. МЕНЮ '!C559</f>
        <v>200</v>
      </c>
      <c r="E580" s="2080">
        <f>'7-11л. МЕНЮ '!D559</f>
        <v>1.6</v>
      </c>
      <c r="F580" s="488">
        <f>'7-11л. МЕНЮ '!E559</f>
        <v>0.2</v>
      </c>
      <c r="G580" s="482">
        <f>'7-11л. МЕНЮ '!F559</f>
        <v>18.2</v>
      </c>
      <c r="H580" s="1453">
        <f>'7-11л. МЕНЮ '!G559</f>
        <v>81</v>
      </c>
      <c r="I580" s="482">
        <v>2.33</v>
      </c>
      <c r="J580" s="482">
        <v>2E-3</v>
      </c>
      <c r="K580" s="482">
        <v>4.0000000000000001E-3</v>
      </c>
      <c r="L580" s="830">
        <v>0</v>
      </c>
      <c r="M580" s="326">
        <v>70.400000000000006</v>
      </c>
      <c r="N580" s="326">
        <v>36</v>
      </c>
      <c r="O580" s="326">
        <v>0.8</v>
      </c>
      <c r="P580" s="326">
        <v>1.31</v>
      </c>
      <c r="Q580" s="647">
        <f>'7-11л. МЕНЮ '!H559</f>
        <v>64</v>
      </c>
      <c r="R580" s="152"/>
      <c r="S580" s="7"/>
      <c r="T580" s="15"/>
      <c r="U580" s="240"/>
      <c r="V580" s="240"/>
      <c r="W580" s="240"/>
      <c r="X580" s="844"/>
      <c r="Y580" s="141"/>
      <c r="Z580" s="141"/>
      <c r="AA580" s="141"/>
    </row>
    <row r="581" spans="2:27" ht="13.5" customHeight="1">
      <c r="B581" s="2411" t="str">
        <f>'7-11л. МЕНЮ '!I560</f>
        <v>Пром.пр.</v>
      </c>
      <c r="C581" s="346" t="str">
        <f>'7-11л. МЕНЮ '!B560</f>
        <v xml:space="preserve">Печенье </v>
      </c>
      <c r="D581" s="324">
        <f>'7-11л. МЕНЮ '!C560</f>
        <v>15</v>
      </c>
      <c r="E581" s="2080">
        <f>'7-11л. МЕНЮ '!D560</f>
        <v>1.446</v>
      </c>
      <c r="F581" s="488">
        <f>'7-11л. МЕНЮ '!E560</f>
        <v>7.1</v>
      </c>
      <c r="G581" s="482">
        <f>'7-11л. МЕНЮ '!F560</f>
        <v>9.1</v>
      </c>
      <c r="H581" s="1453">
        <f>'7-11л. МЕНЮ '!G560</f>
        <v>118.084</v>
      </c>
      <c r="I581" s="482">
        <v>0</v>
      </c>
      <c r="J581" s="482">
        <v>0</v>
      </c>
      <c r="K581" s="482">
        <v>0</v>
      </c>
      <c r="L581" s="1481">
        <v>0</v>
      </c>
      <c r="M581" s="326">
        <v>0</v>
      </c>
      <c r="N581" s="326">
        <v>0</v>
      </c>
      <c r="O581" s="326">
        <v>0</v>
      </c>
      <c r="P581" s="326">
        <v>0</v>
      </c>
      <c r="Q581" s="647">
        <f>'7-11л. МЕНЮ '!H560</f>
        <v>14</v>
      </c>
      <c r="R581" s="155"/>
      <c r="S581" s="7"/>
      <c r="T581" s="805"/>
      <c r="U581" s="496"/>
      <c r="V581" s="496"/>
      <c r="W581" s="496"/>
      <c r="X581" s="844"/>
      <c r="Y581" s="141"/>
      <c r="Z581" s="141"/>
      <c r="AA581" s="141"/>
    </row>
    <row r="582" spans="2:27">
      <c r="B582" s="2411" t="str">
        <f>'7-11л. МЕНЮ '!I561</f>
        <v>Пром.пр.</v>
      </c>
      <c r="C582" s="346" t="str">
        <f>'7-11л. МЕНЮ '!B561</f>
        <v>Хлеб пшеничный</v>
      </c>
      <c r="D582" s="324">
        <f>'7-11л. МЕНЮ '!C561</f>
        <v>40</v>
      </c>
      <c r="E582" s="2080">
        <f>'7-11л. МЕНЮ '!D561</f>
        <v>2.1040000000000001</v>
      </c>
      <c r="F582" s="488">
        <f>'7-11л. МЕНЮ '!E561</f>
        <v>0.28000000000000003</v>
      </c>
      <c r="G582" s="482">
        <f>'7-11л. МЕНЮ '!F561</f>
        <v>16.32</v>
      </c>
      <c r="H582" s="1453">
        <f>'7-11л. МЕНЮ '!G561</f>
        <v>76.215999999999994</v>
      </c>
      <c r="I582" s="2087">
        <v>0</v>
      </c>
      <c r="J582" s="899">
        <v>1.43E-2</v>
      </c>
      <c r="K582" s="2087">
        <v>0</v>
      </c>
      <c r="L582" s="1439">
        <v>0</v>
      </c>
      <c r="M582" s="2087">
        <v>62.863999999999997</v>
      </c>
      <c r="N582" s="2087">
        <v>51.6</v>
      </c>
      <c r="O582" s="2087">
        <v>16.399999999999999</v>
      </c>
      <c r="P582" s="2087">
        <v>0.04</v>
      </c>
      <c r="Q582" s="647">
        <f>'7-11л. МЕНЮ '!H561</f>
        <v>12</v>
      </c>
      <c r="R582" s="163"/>
      <c r="S582" s="149"/>
      <c r="T582" s="15"/>
      <c r="U582" s="152"/>
      <c r="V582" s="152"/>
      <c r="W582" s="741"/>
      <c r="X582" s="844"/>
      <c r="Y582" s="141"/>
      <c r="Z582" s="141"/>
      <c r="AA582" s="141"/>
    </row>
    <row r="583" spans="2:27">
      <c r="B583" s="2411" t="str">
        <f>'7-11л. МЕНЮ '!I562</f>
        <v>Пром.пр.</v>
      </c>
      <c r="C583" s="346" t="str">
        <f>'7-11л. МЕНЮ '!B562</f>
        <v>Хлеб ржаной</v>
      </c>
      <c r="D583" s="324">
        <f>'7-11л. МЕНЮ '!C562</f>
        <v>30</v>
      </c>
      <c r="E583" s="2080">
        <f>'7-11л. МЕНЮ '!D562</f>
        <v>1.6950000000000001</v>
      </c>
      <c r="F583" s="488">
        <f>'7-11л. МЕНЮ '!E562</f>
        <v>0.36</v>
      </c>
      <c r="G583" s="482">
        <f>'7-11л. МЕНЮ '!F562</f>
        <v>12.56</v>
      </c>
      <c r="H583" s="1453">
        <f>'7-11л. МЕНЮ '!G562</f>
        <v>60.26</v>
      </c>
      <c r="I583" s="491">
        <v>0</v>
      </c>
      <c r="J583" s="491">
        <v>0.06</v>
      </c>
      <c r="K583" s="491">
        <v>0</v>
      </c>
      <c r="L583" s="830">
        <v>0</v>
      </c>
      <c r="M583" s="326">
        <v>24.9</v>
      </c>
      <c r="N583" s="326">
        <v>37.905000000000001</v>
      </c>
      <c r="O583" s="482">
        <v>13.26</v>
      </c>
      <c r="P583" s="326">
        <v>0.03</v>
      </c>
      <c r="Q583" s="647">
        <f>'7-11л. МЕНЮ '!H562</f>
        <v>13</v>
      </c>
      <c r="R583" s="152"/>
      <c r="S583" s="7"/>
      <c r="T583" s="15"/>
      <c r="U583" s="240"/>
      <c r="V583" s="240"/>
      <c r="W583" s="240"/>
      <c r="X583" s="844"/>
      <c r="Y583" s="141"/>
      <c r="Z583" s="141"/>
      <c r="AA583" s="141"/>
    </row>
    <row r="584" spans="2:27" ht="14.25" customHeight="1" thickBot="1">
      <c r="B584" s="2412" t="str">
        <f>'7-11л. МЕНЮ '!I563</f>
        <v>82 / 21</v>
      </c>
      <c r="C584" s="1212" t="str">
        <f>'7-11л. МЕНЮ '!B563</f>
        <v>Плоды свежие (яблоко)</v>
      </c>
      <c r="D584" s="577">
        <f>'7-11л. МЕНЮ '!C563</f>
        <v>110</v>
      </c>
      <c r="E584" s="2088">
        <f>'7-11л. МЕНЮ '!D563</f>
        <v>0.44</v>
      </c>
      <c r="F584" s="490">
        <f>'7-11л. МЕНЮ '!E563</f>
        <v>0.44</v>
      </c>
      <c r="G584" s="491">
        <f>'7-11л. МЕНЮ '!F563</f>
        <v>10.78</v>
      </c>
      <c r="H584" s="2450">
        <f>'7-11л. МЕНЮ '!G563</f>
        <v>48.4</v>
      </c>
      <c r="I584" s="1526">
        <v>7.7</v>
      </c>
      <c r="J584" s="899">
        <v>3.3000000000000002E-2</v>
      </c>
      <c r="K584" s="899">
        <v>2.1999999999999999E-2</v>
      </c>
      <c r="L584" s="1439">
        <v>0</v>
      </c>
      <c r="M584" s="2087">
        <v>17.71</v>
      </c>
      <c r="N584" s="2087">
        <v>14.85</v>
      </c>
      <c r="O584" s="2087">
        <v>9.9</v>
      </c>
      <c r="P584" s="2117">
        <v>2.98</v>
      </c>
      <c r="Q584" s="647">
        <f>'7-11л. МЕНЮ '!H563</f>
        <v>0</v>
      </c>
      <c r="R584" s="163"/>
      <c r="S584" s="7"/>
      <c r="T584" s="5"/>
      <c r="U584" s="152"/>
      <c r="V584" s="152"/>
      <c r="W584" s="741"/>
      <c r="X584" s="844"/>
      <c r="Y584" s="141"/>
      <c r="Z584" s="141"/>
      <c r="AA584" s="141"/>
    </row>
    <row r="585" spans="2:27">
      <c r="B585" s="654" t="s">
        <v>249</v>
      </c>
      <c r="C585" s="1469"/>
      <c r="D585" s="2712">
        <f>'7-11л. МЕНЮ '!C564</f>
        <v>905</v>
      </c>
      <c r="E585" s="1472">
        <f>'7-11л. МЕНЮ '!D564</f>
        <v>29.517000000000003</v>
      </c>
      <c r="F585" s="1473">
        <f>'7-11л. МЕНЮ '!E564</f>
        <v>22.07</v>
      </c>
      <c r="G585" s="2404">
        <f>'7-11л. МЕНЮ '!F564</f>
        <v>123.24000000000001</v>
      </c>
      <c r="H585" s="2452">
        <f>'7-11л. МЕНЮ '!G564</f>
        <v>822.3889999999999</v>
      </c>
      <c r="I585" s="328">
        <f t="shared" ref="I585:P585" si="146">SUM(I576:I584)</f>
        <v>29.504999999999999</v>
      </c>
      <c r="J585" s="1466">
        <f t="shared" si="146"/>
        <v>0.35929999999999995</v>
      </c>
      <c r="K585" s="328">
        <f t="shared" si="146"/>
        <v>0.42430000000000001</v>
      </c>
      <c r="L585" s="328">
        <f t="shared" si="146"/>
        <v>238.53200000000001</v>
      </c>
      <c r="M585" s="328">
        <f t="shared" si="146"/>
        <v>258.834</v>
      </c>
      <c r="N585" s="328">
        <f t="shared" si="146"/>
        <v>229.12700000000001</v>
      </c>
      <c r="O585" s="328">
        <f t="shared" si="146"/>
        <v>80.034000000000006</v>
      </c>
      <c r="P585" s="1064">
        <f t="shared" si="146"/>
        <v>6.0809999999999995</v>
      </c>
      <c r="Q585" s="1574"/>
      <c r="R585" s="151"/>
      <c r="S585" s="7"/>
      <c r="T585" s="15"/>
      <c r="U585" s="152"/>
      <c r="V585" s="152"/>
      <c r="W585" s="152"/>
      <c r="X585" s="844"/>
      <c r="Y585" s="141"/>
      <c r="Z585" s="141"/>
      <c r="AA585" s="141"/>
    </row>
    <row r="586" spans="2:27">
      <c r="B586" s="1504"/>
      <c r="C586" s="1505" t="s">
        <v>11</v>
      </c>
      <c r="D586" s="1745">
        <v>0.35</v>
      </c>
      <c r="E586" s="2393">
        <f>'7-11л. МЕНЮ '!D565</f>
        <v>26.95</v>
      </c>
      <c r="F586" s="2394">
        <f>'7-11л. МЕНЮ '!E565</f>
        <v>27.65</v>
      </c>
      <c r="G586" s="2400">
        <f>'7-11л. МЕНЮ '!F565</f>
        <v>117.25</v>
      </c>
      <c r="H586" s="2449">
        <f>'7-11л. МЕНЮ '!G565</f>
        <v>822.5</v>
      </c>
      <c r="I586" s="1060">
        <v>21</v>
      </c>
      <c r="J586" s="1060">
        <v>0.42</v>
      </c>
      <c r="K586" s="1061">
        <v>0.49</v>
      </c>
      <c r="L586" s="1461">
        <v>245</v>
      </c>
      <c r="M586" s="1460">
        <v>385</v>
      </c>
      <c r="N586" s="1461">
        <v>385</v>
      </c>
      <c r="O586" s="1461">
        <v>87.5</v>
      </c>
      <c r="P586" s="2390">
        <v>4.2</v>
      </c>
      <c r="Q586" s="1574"/>
      <c r="R586" s="163"/>
      <c r="S586" s="7"/>
      <c r="T586" s="15"/>
      <c r="U586" s="152"/>
      <c r="V586" s="152"/>
      <c r="W586" s="152"/>
      <c r="X586" s="844"/>
      <c r="Y586" s="141"/>
      <c r="Z586" s="141"/>
      <c r="AA586" s="141"/>
    </row>
    <row r="587" spans="2:27" ht="15" thickBot="1">
      <c r="B587" s="322"/>
      <c r="C587" s="1502" t="s">
        <v>595</v>
      </c>
      <c r="D587" s="1540"/>
      <c r="E587" s="2391">
        <f>'7-11л. МЕНЮ '!D566</f>
        <v>3.3337662337662408</v>
      </c>
      <c r="F587" s="675">
        <f>'7-11л. МЕНЮ '!E566</f>
        <v>-7.0632911392405049</v>
      </c>
      <c r="G587" s="676">
        <f>'7-11л. МЕНЮ '!F566</f>
        <v>1.7880597014925357</v>
      </c>
      <c r="H587" s="2453">
        <f>'7-11л. МЕНЮ '!G566</f>
        <v>-4.7234042553228051E-3</v>
      </c>
      <c r="I587" s="1526">
        <f t="shared" ref="I587:P587" si="147">(I585*100/I620)-35</f>
        <v>14.174999999999997</v>
      </c>
      <c r="J587" s="1526">
        <f t="shared" si="147"/>
        <v>-5.0583333333333371</v>
      </c>
      <c r="K587" s="1526">
        <f t="shared" si="147"/>
        <v>-4.6928571428571395</v>
      </c>
      <c r="L587" s="1526">
        <f t="shared" si="147"/>
        <v>-0.92399999999999949</v>
      </c>
      <c r="M587" s="1526">
        <f t="shared" si="147"/>
        <v>-11.469636363636361</v>
      </c>
      <c r="N587" s="1526">
        <f t="shared" si="147"/>
        <v>-14.170272727272728</v>
      </c>
      <c r="O587" s="1526">
        <f t="shared" si="147"/>
        <v>-2.9863999999999962</v>
      </c>
      <c r="P587" s="1533">
        <f t="shared" si="147"/>
        <v>15.67499999999999</v>
      </c>
      <c r="Q587" s="1574"/>
      <c r="R587" s="151"/>
      <c r="S587" s="7"/>
      <c r="T587" s="15"/>
      <c r="U587" s="763"/>
      <c r="V587" s="1767"/>
      <c r="W587" s="1768"/>
      <c r="X587" s="1769"/>
      <c r="Y587" s="290"/>
      <c r="Z587" s="548"/>
      <c r="AA587" s="141"/>
    </row>
    <row r="588" spans="2:27" ht="13.5" customHeight="1">
      <c r="B588" s="1402"/>
      <c r="C588" s="2406" t="s">
        <v>304</v>
      </c>
      <c r="D588" s="63"/>
      <c r="E588" s="2798"/>
      <c r="F588" s="2734"/>
      <c r="G588" s="1485"/>
      <c r="H588" s="2684"/>
      <c r="I588" s="1468"/>
      <c r="J588" s="1468"/>
      <c r="K588" s="1468"/>
      <c r="L588" s="1468"/>
      <c r="M588" s="1468"/>
      <c r="N588" s="1468"/>
      <c r="O588" s="1468"/>
      <c r="P588" s="1468"/>
      <c r="Q588" s="1574"/>
      <c r="R588" s="163"/>
      <c r="S588" s="541"/>
      <c r="T588" s="233"/>
      <c r="U588" s="1070"/>
      <c r="V588" s="1070"/>
      <c r="W588" s="1070"/>
      <c r="X588" s="1070"/>
      <c r="Y588" s="1775"/>
      <c r="Z588" s="276"/>
      <c r="AA588" s="141"/>
    </row>
    <row r="589" spans="2:27">
      <c r="B589" s="2491" t="str">
        <f>'7-11л. МЕНЮ '!I568</f>
        <v>ТТК/54-34гн/22</v>
      </c>
      <c r="C589" s="325" t="str">
        <f>'7-11л. МЕНЮ '!B568</f>
        <v>Чай фруктовый</v>
      </c>
      <c r="D589" s="374">
        <f>'7-11л. МЕНЮ '!C568</f>
        <v>200</v>
      </c>
      <c r="E589" s="2080">
        <f>'7-11л. МЕНЮ '!D568</f>
        <v>0.248</v>
      </c>
      <c r="F589" s="488">
        <f>'7-11л. МЕНЮ '!E568</f>
        <v>4.8000000000000001E-2</v>
      </c>
      <c r="G589" s="482">
        <f>'7-11л. МЕНЮ '!F568</f>
        <v>7.6760000000000002</v>
      </c>
      <c r="H589" s="1453">
        <f>'7-11л. МЕНЮ '!G568</f>
        <v>32.130000000000003</v>
      </c>
      <c r="I589" s="490">
        <v>0.5</v>
      </c>
      <c r="J589" s="490">
        <v>0</v>
      </c>
      <c r="K589" s="490">
        <v>0.01</v>
      </c>
      <c r="L589" s="1512">
        <v>0.6996</v>
      </c>
      <c r="M589" s="1534">
        <v>6.2</v>
      </c>
      <c r="N589" s="1534">
        <v>8.4</v>
      </c>
      <c r="O589" s="1534">
        <v>4.7</v>
      </c>
      <c r="P589" s="1534">
        <v>0.9</v>
      </c>
      <c r="Q589" s="647">
        <f>'7-11л. МЕНЮ '!H568</f>
        <v>70</v>
      </c>
      <c r="R589" s="151"/>
      <c r="S589" s="544"/>
      <c r="T589" s="1828"/>
      <c r="U589" s="157"/>
      <c r="V589" s="157"/>
      <c r="W589" s="157"/>
      <c r="X589" s="157"/>
      <c r="Y589" s="157"/>
      <c r="Z589" s="157"/>
      <c r="AA589" s="141"/>
    </row>
    <row r="590" spans="2:27">
      <c r="B590" s="2491" t="str">
        <f>'7-11л. МЕНЮ '!I569</f>
        <v>ТТК/165/17</v>
      </c>
      <c r="C590" s="325" t="str">
        <f>'7-11л. МЕНЮ '!B569</f>
        <v>Запеканка овощная</v>
      </c>
      <c r="D590" s="374" t="str">
        <f>'7-11л. МЕНЮ '!C569</f>
        <v>120 /30</v>
      </c>
      <c r="E590" s="2080">
        <f>'7-11л. МЕНЮ '!D569</f>
        <v>5.95</v>
      </c>
      <c r="F590" s="488">
        <f>'7-11л. МЕНЮ '!E569</f>
        <v>5.5979999999999999</v>
      </c>
      <c r="G590" s="482">
        <f>'7-11л. МЕНЮ '!F569</f>
        <v>25.172000000000001</v>
      </c>
      <c r="H590" s="1453">
        <f>'7-11л. МЕНЮ '!G569</f>
        <v>162.85</v>
      </c>
      <c r="I590" s="488">
        <v>0.02</v>
      </c>
      <c r="J590" s="488">
        <v>0.106</v>
      </c>
      <c r="K590" s="488">
        <v>0.126</v>
      </c>
      <c r="L590" s="1439">
        <v>19.399999999999999</v>
      </c>
      <c r="M590" s="2087">
        <v>101.78</v>
      </c>
      <c r="N590" s="2087">
        <v>29.9</v>
      </c>
      <c r="O590" s="2087">
        <v>9.74</v>
      </c>
      <c r="P590" s="2087">
        <v>1.05</v>
      </c>
      <c r="Q590" s="647">
        <f>'7-11л. МЕНЮ '!H569</f>
        <v>34</v>
      </c>
      <c r="R590" s="141"/>
      <c r="S590" s="290"/>
      <c r="T590" s="152"/>
      <c r="U590" s="152"/>
      <c r="V590" s="152"/>
      <c r="W590" s="152"/>
      <c r="X590" s="844"/>
      <c r="Y590" s="141"/>
      <c r="Z590" s="141"/>
      <c r="AA590" s="141"/>
    </row>
    <row r="591" spans="2:27" ht="15" thickBot="1">
      <c r="B591" s="2407" t="str">
        <f>'7-11л. МЕНЮ '!I570</f>
        <v>Пром.пр.</v>
      </c>
      <c r="C591" s="259" t="str">
        <f>'7-11л. МЕНЮ '!B570</f>
        <v>Хлеб ржаной</v>
      </c>
      <c r="D591" s="529">
        <f>'7-11л. МЕНЮ '!C570</f>
        <v>20</v>
      </c>
      <c r="E591" s="2088">
        <f>'7-11л. МЕНЮ '!D570</f>
        <v>1.1299999999999999</v>
      </c>
      <c r="F591" s="490">
        <f>'7-11л. МЕНЮ '!E570</f>
        <v>0.24</v>
      </c>
      <c r="G591" s="491">
        <f>'7-11л. МЕНЮ '!F570</f>
        <v>8.3699999999999992</v>
      </c>
      <c r="H591" s="2450">
        <f>'7-11л. МЕНЮ '!G570</f>
        <v>40.159999999999997</v>
      </c>
      <c r="I591" s="326">
        <v>0</v>
      </c>
      <c r="J591" s="326">
        <v>0.04</v>
      </c>
      <c r="K591" s="326">
        <v>0</v>
      </c>
      <c r="L591" s="1439">
        <v>0</v>
      </c>
      <c r="M591" s="326">
        <v>16.600000000000001</v>
      </c>
      <c r="N591" s="326">
        <v>25.27</v>
      </c>
      <c r="O591" s="326">
        <v>8.84</v>
      </c>
      <c r="P591" s="1580">
        <v>0.02</v>
      </c>
      <c r="Q591" s="647">
        <f>'7-11л. МЕНЮ '!H570</f>
        <v>13</v>
      </c>
      <c r="R591" s="152"/>
      <c r="S591" s="238"/>
      <c r="T591" s="11"/>
      <c r="U591" s="152"/>
      <c r="V591" s="152"/>
      <c r="W591" s="152"/>
      <c r="X591" s="844"/>
      <c r="Y591" s="141"/>
      <c r="Z591" s="141"/>
      <c r="AA591" s="141"/>
    </row>
    <row r="592" spans="2:27">
      <c r="B592" s="654" t="s">
        <v>332</v>
      </c>
      <c r="C592" s="849"/>
      <c r="D592" s="2681">
        <f>'7-11л. МЕНЮ '!C571</f>
        <v>370</v>
      </c>
      <c r="E592" s="1472">
        <f>'7-11л. МЕНЮ '!D571</f>
        <v>7.3280000000000003</v>
      </c>
      <c r="F592" s="1473">
        <f>'7-11л. МЕНЮ '!E571</f>
        <v>5.8860000000000001</v>
      </c>
      <c r="G592" s="2404">
        <f>'7-11л. МЕНЮ '!F571</f>
        <v>41.217999999999996</v>
      </c>
      <c r="H592" s="2452">
        <f>'7-11л. МЕНЮ '!G571</f>
        <v>235.14</v>
      </c>
      <c r="I592" s="328">
        <f t="shared" ref="I592:P592" si="148">SUM(I589:I591)</f>
        <v>0.52</v>
      </c>
      <c r="J592" s="328">
        <f t="shared" si="148"/>
        <v>0.14599999999999999</v>
      </c>
      <c r="K592" s="328">
        <f t="shared" si="148"/>
        <v>0.13600000000000001</v>
      </c>
      <c r="L592" s="328">
        <f t="shared" si="148"/>
        <v>20.099599999999999</v>
      </c>
      <c r="M592" s="328">
        <f t="shared" si="148"/>
        <v>124.58000000000001</v>
      </c>
      <c r="N592" s="328">
        <f t="shared" si="148"/>
        <v>63.569999999999993</v>
      </c>
      <c r="O592" s="328">
        <f t="shared" si="148"/>
        <v>23.28</v>
      </c>
      <c r="P592" s="1064">
        <f t="shared" si="148"/>
        <v>1.9700000000000002</v>
      </c>
      <c r="Q592" s="448"/>
      <c r="R592" s="152"/>
      <c r="S592" s="136"/>
      <c r="T592" s="15"/>
      <c r="U592" s="152"/>
      <c r="V592" s="152"/>
      <c r="W592" s="152"/>
      <c r="X592" s="844"/>
      <c r="Y592" s="141"/>
      <c r="Z592" s="141"/>
      <c r="AA592" s="141"/>
    </row>
    <row r="593" spans="2:27">
      <c r="B593" s="1504"/>
      <c r="C593" s="1505" t="s">
        <v>11</v>
      </c>
      <c r="D593" s="1745">
        <v>0.1</v>
      </c>
      <c r="E593" s="2393">
        <f>'7-11л. МЕНЮ '!D572</f>
        <v>7.7</v>
      </c>
      <c r="F593" s="2394">
        <f>'7-11л. МЕНЮ '!E572</f>
        <v>7.9</v>
      </c>
      <c r="G593" s="2400">
        <f>'7-11л. МЕНЮ '!F572</f>
        <v>33.5</v>
      </c>
      <c r="H593" s="2449">
        <f>'7-11л. МЕНЮ '!G572</f>
        <v>235</v>
      </c>
      <c r="I593" s="1060">
        <v>6</v>
      </c>
      <c r="J593" s="1060">
        <v>0.12</v>
      </c>
      <c r="K593" s="1061">
        <v>0.14000000000000001</v>
      </c>
      <c r="L593" s="1461">
        <v>70</v>
      </c>
      <c r="M593" s="1460">
        <v>110</v>
      </c>
      <c r="N593" s="1461">
        <v>110</v>
      </c>
      <c r="O593" s="1461">
        <v>25</v>
      </c>
      <c r="P593" s="2390">
        <v>1.2</v>
      </c>
      <c r="Q593" s="448"/>
      <c r="R593" s="141"/>
      <c r="S593" s="149"/>
      <c r="T593" s="1087"/>
      <c r="U593" s="763"/>
      <c r="V593" s="1767"/>
      <c r="W593" s="1768"/>
      <c r="X593" s="1769"/>
      <c r="Y593" s="290"/>
      <c r="Z593" s="548"/>
      <c r="AA593" s="141"/>
    </row>
    <row r="594" spans="2:27" ht="15" thickBot="1">
      <c r="B594" s="322"/>
      <c r="C594" s="1502" t="s">
        <v>595</v>
      </c>
      <c r="D594" s="1540"/>
      <c r="E594" s="2391">
        <f>'7-11л. МЕНЮ '!D573</f>
        <v>-0.48311688311688172</v>
      </c>
      <c r="F594" s="675">
        <f>'7-11л. МЕНЮ '!E573</f>
        <v>-2.5493670886075943</v>
      </c>
      <c r="G594" s="676">
        <f>'7-11л. МЕНЮ '!F573</f>
        <v>2.3038805970149223</v>
      </c>
      <c r="H594" s="2453">
        <f>'7-11л. МЕНЮ '!G573</f>
        <v>5.9574468085106247E-3</v>
      </c>
      <c r="I594" s="1526">
        <f t="shared" ref="I594:P594" si="149">(I592*100/I620)-10</f>
        <v>-9.1333333333333329</v>
      </c>
      <c r="J594" s="1526">
        <f t="shared" si="149"/>
        <v>2.1666666666666661</v>
      </c>
      <c r="K594" s="1526">
        <f t="shared" si="149"/>
        <v>-0.2857142857142847</v>
      </c>
      <c r="L594" s="1526">
        <f t="shared" si="149"/>
        <v>-7.1286285714285711</v>
      </c>
      <c r="M594" s="1526">
        <f t="shared" si="149"/>
        <v>1.3254545454545479</v>
      </c>
      <c r="N594" s="1526">
        <f t="shared" si="149"/>
        <v>-4.2209090909090916</v>
      </c>
      <c r="O594" s="1526">
        <f t="shared" si="149"/>
        <v>-0.68800000000000061</v>
      </c>
      <c r="P594" s="1533">
        <f t="shared" si="149"/>
        <v>6.4166666666666679</v>
      </c>
      <c r="Q594" s="448"/>
      <c r="R594" s="141"/>
      <c r="S594" s="136"/>
      <c r="T594" s="15"/>
      <c r="U594" s="141"/>
      <c r="V594" s="141"/>
      <c r="W594" s="141"/>
      <c r="X594" s="141"/>
      <c r="Y594" s="141"/>
      <c r="Z594" s="141"/>
      <c r="AA594" s="141"/>
    </row>
    <row r="595" spans="2:27" ht="15" thickBot="1">
      <c r="B595" s="2503"/>
      <c r="C595" s="1657"/>
      <c r="D595" s="1658"/>
      <c r="E595" s="210"/>
      <c r="F595" s="210"/>
      <c r="G595" s="54"/>
      <c r="H595" s="2797"/>
      <c r="I595" s="1726"/>
      <c r="J595" s="786"/>
      <c r="K595" s="786"/>
      <c r="L595" s="787"/>
      <c r="M595" s="858"/>
      <c r="N595" s="858"/>
      <c r="O595" s="858"/>
      <c r="P595" s="858"/>
      <c r="Q595" s="448"/>
      <c r="R595" s="141"/>
      <c r="S595" s="541"/>
      <c r="T595" s="233"/>
      <c r="U595" s="141"/>
      <c r="V595" s="141"/>
      <c r="W595" s="141"/>
      <c r="X595" s="141"/>
      <c r="Y595" s="141"/>
      <c r="Z595" s="141"/>
      <c r="AA595" s="141"/>
    </row>
    <row r="596" spans="2:27">
      <c r="B596" s="1063"/>
      <c r="C596" s="43" t="s">
        <v>451</v>
      </c>
      <c r="D596" s="44"/>
      <c r="E596" s="1472">
        <f>'7-11л. МЕНЮ '!D576</f>
        <v>48.176000000000002</v>
      </c>
      <c r="F596" s="1473">
        <f>'7-11л. МЕНЮ '!E576</f>
        <v>43.984999999999999</v>
      </c>
      <c r="G596" s="2404">
        <f>'7-11л. МЕНЮ '!F576</f>
        <v>179.91610000000003</v>
      </c>
      <c r="H596" s="2452">
        <f>'7-11л. МЕНЮ '!G576</f>
        <v>1407.9843999999998</v>
      </c>
      <c r="I596" s="328">
        <f t="shared" ref="I596:P596" si="150">I572+I585</f>
        <v>36.583999999999996</v>
      </c>
      <c r="J596" s="328">
        <f t="shared" si="150"/>
        <v>0.61859999999999993</v>
      </c>
      <c r="K596" s="328">
        <f t="shared" si="150"/>
        <v>0.75330000000000008</v>
      </c>
      <c r="L596" s="328">
        <f t="shared" si="150"/>
        <v>333.40179999999998</v>
      </c>
      <c r="M596" s="328">
        <f t="shared" si="150"/>
        <v>385.99799999999999</v>
      </c>
      <c r="N596" s="328">
        <f t="shared" si="150"/>
        <v>376.15410000000003</v>
      </c>
      <c r="O596" s="328">
        <f t="shared" si="150"/>
        <v>123.17</v>
      </c>
      <c r="P596" s="1064">
        <f t="shared" si="150"/>
        <v>7.6769999999999996</v>
      </c>
      <c r="Q596" s="448"/>
      <c r="R596" s="141"/>
      <c r="S596" s="544"/>
      <c r="T596" s="1828"/>
      <c r="U596" s="141"/>
      <c r="V596" s="141"/>
      <c r="W596" s="141"/>
      <c r="X596" s="141"/>
      <c r="Y596" s="141"/>
      <c r="Z596" s="141"/>
      <c r="AA596" s="141"/>
    </row>
    <row r="597" spans="2:27">
      <c r="B597" s="605"/>
      <c r="C597" s="1396" t="s">
        <v>11</v>
      </c>
      <c r="D597" s="1739">
        <v>0.6</v>
      </c>
      <c r="E597" s="2393">
        <f>'7-11л. МЕНЮ '!D577</f>
        <v>46.2</v>
      </c>
      <c r="F597" s="2394">
        <f>'7-11л. МЕНЮ '!E577</f>
        <v>47.4</v>
      </c>
      <c r="G597" s="2400">
        <f>'7-11л. МЕНЮ '!F577</f>
        <v>201</v>
      </c>
      <c r="H597" s="2449">
        <f>'7-11л. МЕНЮ '!G577</f>
        <v>1410</v>
      </c>
      <c r="I597" s="1060">
        <v>36</v>
      </c>
      <c r="J597" s="1060">
        <v>0.72</v>
      </c>
      <c r="K597" s="1061">
        <v>0.84</v>
      </c>
      <c r="L597" s="1461">
        <v>420</v>
      </c>
      <c r="M597" s="1460">
        <v>660</v>
      </c>
      <c r="N597" s="1461">
        <v>660</v>
      </c>
      <c r="O597" s="1461">
        <v>150</v>
      </c>
      <c r="P597" s="2390">
        <v>7.2</v>
      </c>
      <c r="Q597" s="448"/>
      <c r="R597" s="163"/>
      <c r="S597" s="141"/>
      <c r="T597" s="133"/>
      <c r="U597" s="141"/>
      <c r="V597" s="141"/>
      <c r="W597" s="141"/>
      <c r="X597" s="141"/>
      <c r="Y597" s="141"/>
      <c r="Z597" s="141"/>
      <c r="AA597" s="141"/>
    </row>
    <row r="598" spans="2:27" ht="15" thickBot="1">
      <c r="B598" s="322"/>
      <c r="C598" s="1502" t="s">
        <v>595</v>
      </c>
      <c r="D598" s="1540"/>
      <c r="E598" s="2391">
        <f>'7-11л. МЕНЮ '!D578</f>
        <v>2.566233766233772</v>
      </c>
      <c r="F598" s="675">
        <f>'7-11л. МЕНЮ '!E578</f>
        <v>-4.3227848101265849</v>
      </c>
      <c r="G598" s="676">
        <f>'7-11л. МЕНЮ '!F578</f>
        <v>-6.293701492537302</v>
      </c>
      <c r="H598" s="2453">
        <f>'7-11л. МЕНЮ '!G578</f>
        <v>-8.5770212765972076E-2</v>
      </c>
      <c r="I598" s="1526">
        <f t="shared" ref="I598:P598" si="151">(I596*100/I620)-60</f>
        <v>0.97333333333332916</v>
      </c>
      <c r="J598" s="1526">
        <f t="shared" si="151"/>
        <v>-8.4500000000000028</v>
      </c>
      <c r="K598" s="1526">
        <f t="shared" si="151"/>
        <v>-6.1928571428571288</v>
      </c>
      <c r="L598" s="1526">
        <f t="shared" si="151"/>
        <v>-12.371171428571429</v>
      </c>
      <c r="M598" s="1526">
        <f t="shared" si="151"/>
        <v>-24.909272727272729</v>
      </c>
      <c r="N598" s="1526">
        <f t="shared" si="151"/>
        <v>-25.804172727272721</v>
      </c>
      <c r="O598" s="1526">
        <f t="shared" si="151"/>
        <v>-10.731999999999999</v>
      </c>
      <c r="P598" s="1533">
        <f t="shared" si="151"/>
        <v>3.9749999999999943</v>
      </c>
      <c r="Q598" s="448"/>
      <c r="R598" s="15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ht="15" thickBot="1">
      <c r="E599" s="210"/>
      <c r="F599" s="210"/>
      <c r="G599" s="54"/>
      <c r="H599" s="2797"/>
      <c r="I599" s="5"/>
      <c r="J599" s="5"/>
      <c r="K599" s="5"/>
      <c r="L599" s="5"/>
      <c r="M599" s="5"/>
      <c r="N599" s="5"/>
      <c r="O599" s="5"/>
      <c r="P599" s="5"/>
      <c r="Q599" s="448"/>
      <c r="R599" s="139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>
      <c r="B600" s="1063"/>
      <c r="C600" s="43" t="s">
        <v>450</v>
      </c>
      <c r="D600" s="44"/>
      <c r="E600" s="1472">
        <f>'7-11л. МЕНЮ '!D580</f>
        <v>36.845000000000006</v>
      </c>
      <c r="F600" s="1473">
        <f>'7-11л. МЕНЮ '!E580</f>
        <v>27.956</v>
      </c>
      <c r="G600" s="2404">
        <f>'7-11л. МЕНЮ '!F580</f>
        <v>164.458</v>
      </c>
      <c r="H600" s="2452">
        <f>'7-11л. МЕНЮ '!G580</f>
        <v>1057.529</v>
      </c>
      <c r="I600" s="328">
        <f t="shared" ref="I600:P600" si="152">I585+I592</f>
        <v>30.024999999999999</v>
      </c>
      <c r="J600" s="328">
        <f t="shared" si="152"/>
        <v>0.50529999999999997</v>
      </c>
      <c r="K600" s="328">
        <f t="shared" si="152"/>
        <v>0.56030000000000002</v>
      </c>
      <c r="L600" s="328">
        <f t="shared" si="152"/>
        <v>258.63159999999999</v>
      </c>
      <c r="M600" s="328">
        <f t="shared" si="152"/>
        <v>383.41399999999999</v>
      </c>
      <c r="N600" s="328">
        <f t="shared" si="152"/>
        <v>292.697</v>
      </c>
      <c r="O600" s="328">
        <f t="shared" si="152"/>
        <v>103.31400000000001</v>
      </c>
      <c r="P600" s="1064">
        <f t="shared" si="152"/>
        <v>8.0510000000000002</v>
      </c>
      <c r="Q600" s="448"/>
      <c r="R600" s="15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>
      <c r="B601" s="605"/>
      <c r="C601" s="1396" t="s">
        <v>11</v>
      </c>
      <c r="D601" s="1739">
        <v>0.45</v>
      </c>
      <c r="E601" s="2393">
        <f>'7-11л. МЕНЮ '!D581</f>
        <v>34.65</v>
      </c>
      <c r="F601" s="2394">
        <f>'7-11л. МЕНЮ '!E581</f>
        <v>35.549999999999997</v>
      </c>
      <c r="G601" s="2400">
        <f>'7-11л. МЕНЮ '!F581</f>
        <v>150.75</v>
      </c>
      <c r="H601" s="2449">
        <f>'7-11л. МЕНЮ '!G581</f>
        <v>1057.5</v>
      </c>
      <c r="I601" s="1060">
        <v>27</v>
      </c>
      <c r="J601" s="1060">
        <v>0.54</v>
      </c>
      <c r="K601" s="1061">
        <v>0.63</v>
      </c>
      <c r="L601" s="1461">
        <v>315</v>
      </c>
      <c r="M601" s="1460">
        <v>495</v>
      </c>
      <c r="N601" s="1461">
        <v>495</v>
      </c>
      <c r="O601" s="1461">
        <v>112.5</v>
      </c>
      <c r="P601" s="2390">
        <v>5.4</v>
      </c>
      <c r="Q601" s="448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ht="15" thickBot="1">
      <c r="B602" s="322"/>
      <c r="C602" s="1502" t="s">
        <v>595</v>
      </c>
      <c r="D602" s="1540"/>
      <c r="E602" s="2391">
        <f>'7-11л. МЕНЮ '!D582</f>
        <v>2.8506493506493555</v>
      </c>
      <c r="F602" s="675">
        <f>'7-11л. МЕНЮ '!E582</f>
        <v>-9.612658227848101</v>
      </c>
      <c r="G602" s="676">
        <f>'7-11л. МЕНЮ '!F582</f>
        <v>4.0919402985074598</v>
      </c>
      <c r="H602" s="2453">
        <f>'7-11л. МЕНЮ '!G582</f>
        <v>1.2340425531860433E-3</v>
      </c>
      <c r="I602" s="1526">
        <f t="shared" ref="I602:P602" si="153">(I600*100/I620)-45</f>
        <v>5.0416666666666643</v>
      </c>
      <c r="J602" s="1526">
        <f t="shared" si="153"/>
        <v>-2.8916666666666728</v>
      </c>
      <c r="K602" s="1526">
        <f t="shared" si="153"/>
        <v>-4.9785714285714278</v>
      </c>
      <c r="L602" s="1526">
        <f t="shared" si="153"/>
        <v>-8.0526285714285706</v>
      </c>
      <c r="M602" s="1526">
        <f t="shared" si="153"/>
        <v>-10.144181818181814</v>
      </c>
      <c r="N602" s="1526">
        <f t="shared" si="153"/>
        <v>-18.391181818181817</v>
      </c>
      <c r="O602" s="1526">
        <f t="shared" si="153"/>
        <v>-3.6743999999999915</v>
      </c>
      <c r="P602" s="1533">
        <f t="shared" si="153"/>
        <v>22.091666666666669</v>
      </c>
      <c r="Q602" s="448"/>
      <c r="R602" s="1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ht="15" thickBot="1">
      <c r="E603" s="210"/>
      <c r="F603" s="210"/>
      <c r="G603" s="54"/>
      <c r="H603" s="2797"/>
      <c r="I603" s="5"/>
      <c r="J603" s="5"/>
      <c r="K603" s="5"/>
      <c r="L603" s="5"/>
      <c r="M603" s="5"/>
      <c r="N603" s="5"/>
      <c r="O603" s="5"/>
      <c r="P603" s="5"/>
      <c r="Q603" s="448"/>
      <c r="R603" s="1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>
      <c r="B604" s="1503" t="s">
        <v>505</v>
      </c>
      <c r="C604" s="75"/>
      <c r="D604" s="44"/>
      <c r="E604" s="1472">
        <f>'7-11л. МЕНЮ '!D584</f>
        <v>55.504000000000005</v>
      </c>
      <c r="F604" s="1473">
        <f>'7-11л. МЕНЮ '!E584</f>
        <v>49.871000000000002</v>
      </c>
      <c r="G604" s="2404">
        <f>'7-11л. МЕНЮ '!F584</f>
        <v>221.13410000000002</v>
      </c>
      <c r="H604" s="2452">
        <f>'7-11л. МЕНЮ '!G584</f>
        <v>1643.1243999999997</v>
      </c>
      <c r="I604" s="1473">
        <f t="shared" ref="I604:P604" si="154">I572+I585+I592</f>
        <v>37.103999999999999</v>
      </c>
      <c r="J604" s="1473">
        <f t="shared" si="154"/>
        <v>0.76459999999999995</v>
      </c>
      <c r="K604" s="1473">
        <f t="shared" si="154"/>
        <v>0.88930000000000009</v>
      </c>
      <c r="L604" s="1473">
        <f t="shared" si="154"/>
        <v>353.50139999999999</v>
      </c>
      <c r="M604" s="1473">
        <f t="shared" si="154"/>
        <v>510.57799999999997</v>
      </c>
      <c r="N604" s="1473">
        <f t="shared" si="154"/>
        <v>439.72410000000002</v>
      </c>
      <c r="O604" s="1473">
        <f t="shared" si="154"/>
        <v>146.44999999999999</v>
      </c>
      <c r="P604" s="1536">
        <f t="shared" si="154"/>
        <v>9.6470000000000002</v>
      </c>
      <c r="Q604" s="448"/>
      <c r="R604" s="11"/>
      <c r="S604" s="141"/>
      <c r="T604" s="141"/>
      <c r="U604" s="141"/>
      <c r="V604" s="141"/>
      <c r="W604" s="141"/>
      <c r="X604" s="141"/>
      <c r="Y604" s="141"/>
      <c r="Z604" s="141"/>
      <c r="AA604" s="141"/>
    </row>
    <row r="605" spans="2:27">
      <c r="B605" s="1504"/>
      <c r="C605" s="1505" t="s">
        <v>11</v>
      </c>
      <c r="D605" s="1739">
        <v>0.7</v>
      </c>
      <c r="E605" s="2393">
        <f>'7-11л. МЕНЮ '!D585</f>
        <v>53.9</v>
      </c>
      <c r="F605" s="2394">
        <f>'7-11л. МЕНЮ '!E585</f>
        <v>55.3</v>
      </c>
      <c r="G605" s="2400">
        <f>'7-11л. МЕНЮ '!F585</f>
        <v>234.5</v>
      </c>
      <c r="H605" s="2449">
        <f>'7-11л. МЕНЮ '!G585</f>
        <v>1645</v>
      </c>
      <c r="I605" s="1060">
        <v>42</v>
      </c>
      <c r="J605" s="1060">
        <v>0.84</v>
      </c>
      <c r="K605" s="1061">
        <v>0.98</v>
      </c>
      <c r="L605" s="1461">
        <v>490</v>
      </c>
      <c r="M605" s="1460">
        <v>770</v>
      </c>
      <c r="N605" s="1461">
        <v>770</v>
      </c>
      <c r="O605" s="1461">
        <v>175</v>
      </c>
      <c r="P605" s="2390">
        <v>8.4</v>
      </c>
      <c r="Q605" s="448"/>
      <c r="R605" s="1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ht="15" thickBot="1">
      <c r="B606" s="322"/>
      <c r="C606" s="1502" t="s">
        <v>595</v>
      </c>
      <c r="D606" s="1737"/>
      <c r="E606" s="2391">
        <f>'7-11л. МЕНЮ '!D586</f>
        <v>2.0831168831168867</v>
      </c>
      <c r="F606" s="675">
        <f>'7-11л. МЕНЮ '!E586</f>
        <v>-6.8721518987341739</v>
      </c>
      <c r="G606" s="676">
        <f>'7-11л. МЕНЮ '!F586</f>
        <v>-3.9898208955223708</v>
      </c>
      <c r="H606" s="2453">
        <f>'7-11л. МЕНЮ '!G586</f>
        <v>-7.9812765957456122E-2</v>
      </c>
      <c r="I606" s="1526">
        <f t="shared" ref="I606:P606" si="155">(I604*100/I620)-70</f>
        <v>-8.1599999999999966</v>
      </c>
      <c r="J606" s="1526">
        <f t="shared" si="155"/>
        <v>-6.2833333333333385</v>
      </c>
      <c r="K606" s="1526">
        <f t="shared" si="155"/>
        <v>-6.4785714285714207</v>
      </c>
      <c r="L606" s="1526">
        <f t="shared" si="155"/>
        <v>-19.4998</v>
      </c>
      <c r="M606" s="1526">
        <f t="shared" si="155"/>
        <v>-23.583818181818188</v>
      </c>
      <c r="N606" s="1526">
        <f t="shared" si="155"/>
        <v>-30.025081818181818</v>
      </c>
      <c r="O606" s="1526">
        <f t="shared" si="155"/>
        <v>-11.420000000000009</v>
      </c>
      <c r="P606" s="1533">
        <f t="shared" si="155"/>
        <v>10.391666666666666</v>
      </c>
      <c r="Q606" s="448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>
      <c r="T607" s="141"/>
      <c r="U607" s="141"/>
      <c r="V607" s="141"/>
      <c r="W607" s="141"/>
      <c r="X607" s="141"/>
      <c r="Y607" s="141"/>
      <c r="Z607" s="141"/>
      <c r="AA607" s="141"/>
    </row>
    <row r="608" spans="2:27">
      <c r="T608" s="141"/>
      <c r="U608" s="141"/>
      <c r="V608" s="141"/>
      <c r="W608" s="141"/>
      <c r="X608" s="141"/>
      <c r="Y608" s="141"/>
      <c r="Z608" s="141"/>
      <c r="AA608" s="141"/>
    </row>
    <row r="609" spans="2:30">
      <c r="T609" s="141"/>
      <c r="U609" s="141"/>
      <c r="V609" s="141"/>
      <c r="W609" s="141"/>
      <c r="X609" s="141"/>
      <c r="Y609" s="141"/>
      <c r="Z609" s="141"/>
      <c r="AA609" s="141"/>
    </row>
    <row r="610" spans="2:30">
      <c r="T610" s="141"/>
      <c r="U610" s="141"/>
      <c r="V610" s="141"/>
      <c r="W610" s="141"/>
      <c r="X610" s="141"/>
      <c r="Y610" s="141"/>
      <c r="Z610" s="141"/>
      <c r="AA610" s="141"/>
    </row>
    <row r="611" spans="2:30">
      <c r="C611" s="1399" t="s">
        <v>524</v>
      </c>
      <c r="D611"/>
      <c r="E611" s="450"/>
      <c r="K611" s="450"/>
      <c r="P611"/>
      <c r="Q611" s="448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30">
      <c r="C612" s="13" t="s">
        <v>525</v>
      </c>
      <c r="D612" s="202"/>
      <c r="E612" s="1" t="s">
        <v>526</v>
      </c>
      <c r="K612"/>
      <c r="P612"/>
      <c r="Q612" s="448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30">
      <c r="C613" s="1399" t="s">
        <v>486</v>
      </c>
      <c r="D613" s="25" t="s">
        <v>527</v>
      </c>
      <c r="E613"/>
      <c r="P613"/>
      <c r="Q613" s="448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30" ht="15.6">
      <c r="C614" s="28" t="s">
        <v>510</v>
      </c>
      <c r="D614"/>
      <c r="J614" s="29" t="s">
        <v>0</v>
      </c>
      <c r="K614"/>
      <c r="L614" s="2" t="s">
        <v>298</v>
      </c>
      <c r="M614" s="26"/>
      <c r="N614" s="26"/>
      <c r="O614" s="33"/>
      <c r="Q614" s="448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30" ht="15.6">
      <c r="E615" s="2764" t="s">
        <v>336</v>
      </c>
      <c r="Q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30" ht="18.75" customHeight="1" thickBot="1">
      <c r="F616" s="2648" t="s">
        <v>301</v>
      </c>
      <c r="Q616" s="213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30" ht="15" thickBot="1">
      <c r="B617" s="1491" t="s">
        <v>509</v>
      </c>
      <c r="C617" s="67"/>
      <c r="D617" s="696"/>
      <c r="E617" s="2385" t="s">
        <v>795</v>
      </c>
      <c r="F617" s="581"/>
      <c r="G617" s="2386"/>
      <c r="H617" s="2387" t="s">
        <v>796</v>
      </c>
      <c r="I617" s="1411" t="s">
        <v>487</v>
      </c>
      <c r="J617" s="1412"/>
      <c r="K617" s="1412"/>
      <c r="L617" s="1413"/>
      <c r="M617" s="2573" t="s">
        <v>488</v>
      </c>
      <c r="N617" s="1394"/>
      <c r="O617" s="2574"/>
      <c r="P617" s="1395"/>
      <c r="Q617" s="131"/>
      <c r="S617" s="141"/>
      <c r="T617" s="141"/>
      <c r="U617" s="141"/>
      <c r="V617" s="141"/>
      <c r="W617" s="141"/>
      <c r="X617" s="141"/>
      <c r="Y617" s="141"/>
      <c r="Z617" s="141"/>
      <c r="AA617" s="141"/>
    </row>
    <row r="618" spans="2:30">
      <c r="B618" s="68"/>
      <c r="C618" s="1474" t="s">
        <v>449</v>
      </c>
      <c r="D618" s="698"/>
      <c r="E618" s="1495" t="s">
        <v>242</v>
      </c>
      <c r="F618" s="1495" t="s">
        <v>55</v>
      </c>
      <c r="G618" s="2382" t="s">
        <v>56</v>
      </c>
      <c r="H618" s="2388" t="s">
        <v>797</v>
      </c>
      <c r="I618" s="1417" t="s">
        <v>490</v>
      </c>
      <c r="J618" s="1418" t="s">
        <v>491</v>
      </c>
      <c r="K618" s="842" t="s">
        <v>492</v>
      </c>
      <c r="L618" s="1420" t="s">
        <v>493</v>
      </c>
      <c r="M618" s="2384" t="s">
        <v>494</v>
      </c>
      <c r="N618" s="2058" t="s">
        <v>495</v>
      </c>
      <c r="O618" s="1420" t="s">
        <v>496</v>
      </c>
      <c r="P618" s="2572" t="s">
        <v>497</v>
      </c>
      <c r="Q618" s="858"/>
      <c r="S618" s="141"/>
      <c r="T618" s="141"/>
      <c r="U618" s="141"/>
      <c r="V618" s="141"/>
      <c r="W618" s="141"/>
      <c r="X618" s="141"/>
      <c r="Y618" s="141"/>
      <c r="Z618" s="141"/>
      <c r="AA618" s="141"/>
    </row>
    <row r="619" spans="2:30" ht="16.2" thickBot="1">
      <c r="B619" s="66"/>
      <c r="C619" s="868" t="s">
        <v>301</v>
      </c>
      <c r="D619" s="666"/>
      <c r="E619" s="629" t="s">
        <v>6</v>
      </c>
      <c r="F619" s="629" t="s">
        <v>7</v>
      </c>
      <c r="G619" s="629" t="s">
        <v>8</v>
      </c>
      <c r="H619" s="632" t="s">
        <v>610</v>
      </c>
      <c r="I619" s="658"/>
      <c r="J619" s="1426"/>
      <c r="K619" s="1427"/>
      <c r="L619" s="1426"/>
      <c r="M619" s="1488" t="s">
        <v>499</v>
      </c>
      <c r="N619" s="1489" t="s">
        <v>500</v>
      </c>
      <c r="O619" s="1490" t="s">
        <v>501</v>
      </c>
      <c r="P619" s="2563" t="s">
        <v>502</v>
      </c>
      <c r="Q619" s="448"/>
      <c r="S619" s="141"/>
      <c r="T619" s="141"/>
      <c r="U619" s="141"/>
      <c r="V619" s="141"/>
      <c r="W619" s="141"/>
      <c r="X619" s="141"/>
      <c r="Y619" s="141"/>
      <c r="Z619" s="141"/>
      <c r="AA619" s="141"/>
    </row>
    <row r="620" spans="2:30">
      <c r="B620" s="2711" t="s">
        <v>613</v>
      </c>
      <c r="C620" s="1056"/>
      <c r="D620" s="1057">
        <v>1</v>
      </c>
      <c r="E620" s="2578">
        <f>'7-11л. МЕНЮ '!D600</f>
        <v>77</v>
      </c>
      <c r="F620" s="2579">
        <f>'7-11л. МЕНЮ '!E600</f>
        <v>79</v>
      </c>
      <c r="G620" s="2580">
        <f>'7-11л. МЕНЮ '!F600</f>
        <v>335</v>
      </c>
      <c r="H620" s="2579">
        <f>'7-11л. МЕНЮ '!G600</f>
        <v>2350</v>
      </c>
      <c r="I620" s="2580">
        <v>60</v>
      </c>
      <c r="J620" s="2581">
        <v>1.2</v>
      </c>
      <c r="K620" s="2582">
        <v>1.4</v>
      </c>
      <c r="L620" s="2583">
        <v>700</v>
      </c>
      <c r="M620" s="2584">
        <v>1100</v>
      </c>
      <c r="N620" s="2585">
        <v>1100</v>
      </c>
      <c r="O620" s="2584">
        <v>250</v>
      </c>
      <c r="P620" s="2586">
        <v>12</v>
      </c>
      <c r="Q620" s="448"/>
      <c r="S620" s="141"/>
      <c r="T620" s="133"/>
      <c r="U620" s="141"/>
      <c r="V620" s="141"/>
      <c r="W620" s="141"/>
      <c r="X620" s="141"/>
      <c r="Y620" s="141"/>
      <c r="Z620" s="141"/>
      <c r="AA620" s="141"/>
    </row>
    <row r="621" spans="2:30" ht="13.5" customHeight="1">
      <c r="B621" s="232"/>
      <c r="C621" s="805" t="s">
        <v>137</v>
      </c>
      <c r="D621" s="1058"/>
      <c r="E621" s="2587"/>
      <c r="F621" s="2571"/>
      <c r="G621" s="2570"/>
      <c r="H621" s="2571"/>
      <c r="I621" s="2570"/>
      <c r="J621" s="2571"/>
      <c r="K621" s="2570"/>
      <c r="L621" s="2571"/>
      <c r="M621" s="2570"/>
      <c r="N621" s="2571"/>
      <c r="O621" s="2570"/>
      <c r="P621" s="2588"/>
      <c r="Q621" s="448"/>
      <c r="S621" s="141"/>
      <c r="T621" s="133"/>
      <c r="U621" s="141"/>
      <c r="V621" s="141"/>
      <c r="W621" s="141"/>
      <c r="X621" s="141"/>
      <c r="Y621" s="141"/>
      <c r="Z621" s="141"/>
      <c r="AA621" s="141"/>
    </row>
    <row r="622" spans="2:30">
      <c r="B622" s="2558" t="s">
        <v>504</v>
      </c>
      <c r="C622" s="2529" t="s">
        <v>447</v>
      </c>
      <c r="D622" s="2530">
        <v>0.25</v>
      </c>
      <c r="E622" s="2589">
        <f>'7-11л. МЕНЮ '!D602</f>
        <v>19.25</v>
      </c>
      <c r="F622" s="2517">
        <f>'7-11л. МЕНЮ '!E602</f>
        <v>19.75</v>
      </c>
      <c r="G622" s="2517">
        <f>'7-11л. МЕНЮ '!F602</f>
        <v>83.75</v>
      </c>
      <c r="H622" s="2517">
        <f>'7-11л. МЕНЮ '!G602</f>
        <v>587.5</v>
      </c>
      <c r="I622" s="2567">
        <v>15</v>
      </c>
      <c r="J622" s="2568">
        <v>0.3</v>
      </c>
      <c r="K622" s="2568">
        <v>0.35</v>
      </c>
      <c r="L622" s="2569">
        <v>175</v>
      </c>
      <c r="M622" s="2569">
        <v>275</v>
      </c>
      <c r="N622" s="2569">
        <v>275</v>
      </c>
      <c r="O622" s="2517">
        <v>62.5</v>
      </c>
      <c r="P622" s="2590">
        <v>3</v>
      </c>
      <c r="Q622" s="448"/>
      <c r="S622" s="243"/>
      <c r="T622" s="131"/>
      <c r="U622" s="141"/>
      <c r="V622" s="141"/>
      <c r="W622" s="141"/>
      <c r="X622" s="141"/>
      <c r="Y622" s="141"/>
      <c r="Z622" s="141"/>
      <c r="AA622" s="141"/>
    </row>
    <row r="623" spans="2:30">
      <c r="B623" s="2564"/>
      <c r="C623" s="2565" t="s">
        <v>446</v>
      </c>
      <c r="D623" s="2566"/>
      <c r="E623" s="2576">
        <f t="shared" ref="E623:P623" si="156">(E77+E132+E186+E240+E293)/5</f>
        <v>18.022399999999998</v>
      </c>
      <c r="F623" s="2575">
        <f t="shared" si="156"/>
        <v>17.832519999999999</v>
      </c>
      <c r="G623" s="2575">
        <f t="shared" si="156"/>
        <v>90.239200000000011</v>
      </c>
      <c r="H623" s="2577">
        <f t="shared" si="156"/>
        <v>585.97608000000002</v>
      </c>
      <c r="I623" s="2575">
        <f t="shared" si="156"/>
        <v>14.067408</v>
      </c>
      <c r="J623" s="2560">
        <f t="shared" si="156"/>
        <v>0.27365800000000001</v>
      </c>
      <c r="K623" s="2560">
        <f t="shared" si="156"/>
        <v>0.24220000000000003</v>
      </c>
      <c r="L623" s="2561">
        <f t="shared" si="156"/>
        <v>174.39439999999999</v>
      </c>
      <c r="M623" s="2561">
        <f t="shared" si="156"/>
        <v>198.13984999999997</v>
      </c>
      <c r="N623" s="2561">
        <f t="shared" si="156"/>
        <v>255.19603999999998</v>
      </c>
      <c r="O623" s="2560">
        <f t="shared" si="156"/>
        <v>70.996626000000006</v>
      </c>
      <c r="P623" s="2562">
        <f t="shared" si="156"/>
        <v>3.5197999999999992</v>
      </c>
      <c r="Q623" s="448"/>
      <c r="S623" s="141"/>
      <c r="T623" s="457"/>
      <c r="U623" s="1832"/>
      <c r="V623" s="457"/>
      <c r="W623" s="457"/>
      <c r="X623" s="457"/>
      <c r="Y623" s="457"/>
      <c r="Z623" s="457"/>
      <c r="AA623" s="457"/>
      <c r="AB623" s="457"/>
      <c r="AC623" s="1831"/>
      <c r="AD623" s="457"/>
    </row>
    <row r="624" spans="2:30" ht="15" thickBot="1">
      <c r="B624" s="322"/>
      <c r="C624" s="1502" t="s">
        <v>595</v>
      </c>
      <c r="D624" s="1540"/>
      <c r="E624" s="1525">
        <f t="shared" ref="E624:P624" si="157">(E623*100/E620)-25</f>
        <v>-1.5942857142857179</v>
      </c>
      <c r="F624" s="1526">
        <f t="shared" si="157"/>
        <v>-2.4271898734177206</v>
      </c>
      <c r="G624" s="1526">
        <f t="shared" si="157"/>
        <v>1.9370746268656767</v>
      </c>
      <c r="H624" s="1526">
        <f t="shared" si="157"/>
        <v>-6.4847659574468253E-2</v>
      </c>
      <c r="I624" s="1526">
        <f t="shared" si="157"/>
        <v>-1.5543200000000006</v>
      </c>
      <c r="J624" s="1526">
        <f t="shared" si="157"/>
        <v>-2.1951666666666654</v>
      </c>
      <c r="K624" s="1526">
        <f t="shared" si="157"/>
        <v>-7.6999999999999957</v>
      </c>
      <c r="L624" s="1526">
        <f t="shared" si="157"/>
        <v>-8.6514285714287098E-2</v>
      </c>
      <c r="M624" s="1526">
        <f t="shared" si="157"/>
        <v>-6.9872863636363647</v>
      </c>
      <c r="N624" s="1526">
        <f t="shared" si="157"/>
        <v>-1.8003600000000013</v>
      </c>
      <c r="O624" s="1526">
        <f t="shared" si="157"/>
        <v>3.3986504000000011</v>
      </c>
      <c r="P624" s="1533">
        <f t="shared" si="157"/>
        <v>4.3316666666666599</v>
      </c>
      <c r="Q624" s="448"/>
      <c r="S624" s="136"/>
      <c r="T624" s="133"/>
      <c r="U624" s="152"/>
      <c r="V624" s="152"/>
      <c r="W624" s="741"/>
      <c r="X624" s="1546"/>
      <c r="Y624" s="141"/>
      <c r="Z624" s="141"/>
      <c r="AA624" s="141"/>
    </row>
    <row r="625" spans="1:27" ht="8.25" customHeight="1" thickBot="1">
      <c r="S625" s="136"/>
      <c r="T625" s="1829"/>
      <c r="U625" s="152"/>
      <c r="V625" s="152"/>
      <c r="W625" s="152"/>
      <c r="X625" s="844"/>
      <c r="Y625" s="141"/>
      <c r="Z625" s="141"/>
      <c r="AA625" s="141"/>
    </row>
    <row r="626" spans="1:27">
      <c r="B626" s="2592" t="s">
        <v>504</v>
      </c>
      <c r="C626" s="2593" t="s">
        <v>448</v>
      </c>
      <c r="D626" s="2594">
        <v>0.35</v>
      </c>
      <c r="E626" s="2595">
        <f>'7-11л. МЕНЮ '!D606</f>
        <v>26.95</v>
      </c>
      <c r="F626" s="2596">
        <f>'7-11л. МЕНЮ '!E606</f>
        <v>27.65</v>
      </c>
      <c r="G626" s="2596">
        <f>'7-11л. МЕНЮ '!F606</f>
        <v>117.25</v>
      </c>
      <c r="H626" s="2596">
        <f>'7-11л. МЕНЮ '!G606</f>
        <v>822.5</v>
      </c>
      <c r="I626" s="2596">
        <f t="shared" ref="I626:P626" si="158">I620/100*35</f>
        <v>21</v>
      </c>
      <c r="J626" s="2596">
        <f t="shared" si="158"/>
        <v>0.42</v>
      </c>
      <c r="K626" s="2596">
        <f t="shared" si="158"/>
        <v>0.48999999999999994</v>
      </c>
      <c r="L626" s="2596">
        <f t="shared" si="158"/>
        <v>245</v>
      </c>
      <c r="M626" s="2596">
        <f t="shared" si="158"/>
        <v>385</v>
      </c>
      <c r="N626" s="2596">
        <f t="shared" si="158"/>
        <v>385</v>
      </c>
      <c r="O626" s="2596">
        <f t="shared" si="158"/>
        <v>87.5</v>
      </c>
      <c r="P626" s="2597">
        <f t="shared" si="158"/>
        <v>4.2</v>
      </c>
      <c r="S626" s="136"/>
      <c r="T626" s="1830"/>
      <c r="U626" s="152"/>
      <c r="V626" s="152"/>
      <c r="W626" s="152"/>
      <c r="X626" s="844"/>
      <c r="Y626" s="141"/>
      <c r="Z626" s="141"/>
      <c r="AA626" s="141"/>
    </row>
    <row r="627" spans="1:27">
      <c r="B627" s="2524"/>
      <c r="C627" s="2525" t="s">
        <v>446</v>
      </c>
      <c r="D627" s="2534"/>
      <c r="E627" s="2559">
        <f t="shared" ref="E627:P627" si="159">(E88+E143+E198+E251+E306)/5</f>
        <v>28.041000000000004</v>
      </c>
      <c r="F627" s="2560">
        <f t="shared" si="159"/>
        <v>29.061399999999999</v>
      </c>
      <c r="G627" s="2561">
        <f t="shared" si="159"/>
        <v>106.65419999999999</v>
      </c>
      <c r="H627" s="2602">
        <f t="shared" si="159"/>
        <v>821.53559999999993</v>
      </c>
      <c r="I627" s="2575">
        <f t="shared" si="159"/>
        <v>24.322979999999998</v>
      </c>
      <c r="J627" s="2560">
        <f t="shared" si="159"/>
        <v>0.44632520000000009</v>
      </c>
      <c r="K627" s="2561">
        <f t="shared" si="159"/>
        <v>0.59299999999999997</v>
      </c>
      <c r="L627" s="2602">
        <f t="shared" si="159"/>
        <v>277.35606000000001</v>
      </c>
      <c r="M627" s="2561">
        <f t="shared" si="159"/>
        <v>430.97933999999998</v>
      </c>
      <c r="N627" s="2561">
        <f t="shared" si="159"/>
        <v>478.761528</v>
      </c>
      <c r="O627" s="2561">
        <f t="shared" si="159"/>
        <v>103.86038000000001</v>
      </c>
      <c r="P627" s="2562">
        <f t="shared" si="159"/>
        <v>3.9072399999999994</v>
      </c>
      <c r="R627" s="11"/>
      <c r="S627" s="457"/>
      <c r="T627" s="152"/>
      <c r="U627" s="152"/>
      <c r="V627" s="152"/>
      <c r="W627" s="152"/>
      <c r="X627" s="844"/>
      <c r="Y627" s="141"/>
      <c r="Z627" s="141"/>
      <c r="AA627" s="141"/>
    </row>
    <row r="628" spans="1:27" ht="15" thickBot="1">
      <c r="B628" s="322"/>
      <c r="C628" s="1502" t="s">
        <v>595</v>
      </c>
      <c r="D628" s="1540"/>
      <c r="E628" s="1525">
        <f t="shared" ref="E628:P628" si="160">(E627*100/E620)-35</f>
        <v>1.4168831168831204</v>
      </c>
      <c r="F628" s="1526">
        <f t="shared" si="160"/>
        <v>1.7865822784810135</v>
      </c>
      <c r="G628" s="1526">
        <f t="shared" si="160"/>
        <v>-3.1629253731343319</v>
      </c>
      <c r="H628" s="1526">
        <f t="shared" si="160"/>
        <v>-4.1038297872340479E-2</v>
      </c>
      <c r="I628" s="1526">
        <f t="shared" si="160"/>
        <v>5.5382999999999996</v>
      </c>
      <c r="J628" s="1526">
        <f t="shared" si="160"/>
        <v>2.1937666666666757</v>
      </c>
      <c r="K628" s="1526">
        <f t="shared" si="160"/>
        <v>7.3571428571428612</v>
      </c>
      <c r="L628" s="1526">
        <f t="shared" si="160"/>
        <v>4.6222942857142826</v>
      </c>
      <c r="M628" s="1526">
        <f t="shared" si="160"/>
        <v>4.179940000000002</v>
      </c>
      <c r="N628" s="1526">
        <f t="shared" si="160"/>
        <v>8.5237752727272706</v>
      </c>
      <c r="O628" s="1526">
        <f t="shared" si="160"/>
        <v>6.544152000000004</v>
      </c>
      <c r="P628" s="1533">
        <f t="shared" si="160"/>
        <v>-2.4396666666666746</v>
      </c>
      <c r="R628" s="141"/>
      <c r="S628" s="136"/>
      <c r="T628" s="141"/>
      <c r="U628" s="763"/>
      <c r="V628" s="1767"/>
      <c r="W628" s="1768"/>
      <c r="X628" s="1769"/>
      <c r="Y628" s="290"/>
      <c r="Z628" s="548"/>
      <c r="AA628" s="141"/>
    </row>
    <row r="629" spans="1:27" ht="7.5" customHeight="1" thickBot="1">
      <c r="R629" s="141"/>
      <c r="S629" s="141"/>
      <c r="T629" s="133"/>
      <c r="U629" s="1070"/>
      <c r="V629" s="1070"/>
      <c r="W629" s="1070"/>
      <c r="X629" s="1070"/>
      <c r="Y629" s="1779"/>
      <c r="Z629" s="276"/>
      <c r="AA629" s="141"/>
    </row>
    <row r="630" spans="1:27">
      <c r="B630" s="2609" t="s">
        <v>504</v>
      </c>
      <c r="C630" s="2610" t="s">
        <v>443</v>
      </c>
      <c r="D630" s="2611">
        <v>0.1</v>
      </c>
      <c r="E630" s="2612">
        <f>'7-11л. МЕНЮ '!D610</f>
        <v>7.7</v>
      </c>
      <c r="F630" s="2612">
        <f>'7-11л. МЕНЮ '!E610</f>
        <v>7.9</v>
      </c>
      <c r="G630" s="2612">
        <f>'7-11л. МЕНЮ '!F610</f>
        <v>33.5</v>
      </c>
      <c r="H630" s="2612">
        <f>'7-11л. МЕНЮ '!G610</f>
        <v>235</v>
      </c>
      <c r="I630" s="2613">
        <v>6</v>
      </c>
      <c r="J630" s="2614">
        <v>0.12</v>
      </c>
      <c r="K630" s="2614">
        <v>0.14000000000000001</v>
      </c>
      <c r="L630" s="2612">
        <v>70</v>
      </c>
      <c r="M630" s="2615">
        <v>110</v>
      </c>
      <c r="N630" s="2615">
        <v>110</v>
      </c>
      <c r="O630" s="2612">
        <v>25</v>
      </c>
      <c r="P630" s="2616">
        <v>1.2</v>
      </c>
      <c r="R630" s="155"/>
      <c r="S630" s="544"/>
      <c r="T630" s="133"/>
      <c r="U630" s="157"/>
      <c r="V630" s="157"/>
      <c r="W630" s="157"/>
      <c r="X630" s="157"/>
      <c r="Y630" s="157"/>
      <c r="Z630" s="150"/>
      <c r="AA630" s="141"/>
    </row>
    <row r="631" spans="1:27">
      <c r="B631" s="2564"/>
      <c r="C631" s="2565" t="s">
        <v>446</v>
      </c>
      <c r="D631" s="2566"/>
      <c r="E631" s="2607">
        <f t="shared" ref="E631:P631" si="161">(E95+E150+E206+E258+E313)/5</f>
        <v>8.3452999999999999</v>
      </c>
      <c r="F631" s="2607">
        <f t="shared" si="161"/>
        <v>7.1138599999999999</v>
      </c>
      <c r="G631" s="2607">
        <f t="shared" si="161"/>
        <v>36.920699999999997</v>
      </c>
      <c r="H631" s="2608">
        <f t="shared" si="161"/>
        <v>236.34639999999999</v>
      </c>
      <c r="I631" s="2607">
        <f t="shared" si="161"/>
        <v>4.0308600000000006</v>
      </c>
      <c r="J631" s="2607">
        <f t="shared" si="161"/>
        <v>0.15972</v>
      </c>
      <c r="K631" s="2607">
        <f t="shared" si="161"/>
        <v>0.14042000000000002</v>
      </c>
      <c r="L631" s="2607">
        <f t="shared" si="161"/>
        <v>54.52371999999999</v>
      </c>
      <c r="M631" s="2607">
        <f t="shared" si="161"/>
        <v>153.6628</v>
      </c>
      <c r="N631" s="2607">
        <f t="shared" si="161"/>
        <v>118.71040000000001</v>
      </c>
      <c r="O631" s="2607">
        <f t="shared" si="161"/>
        <v>26.26</v>
      </c>
      <c r="P631" s="2617">
        <f t="shared" si="161"/>
        <v>1.2625000000000002</v>
      </c>
      <c r="R631" s="901"/>
      <c r="S631" s="290"/>
      <c r="T631" s="152"/>
      <c r="U631" s="152"/>
      <c r="V631" s="152"/>
      <c r="W631" s="152"/>
      <c r="X631" s="844"/>
      <c r="Y631" s="141"/>
      <c r="Z631" s="141"/>
      <c r="AA631" s="141"/>
    </row>
    <row r="632" spans="1:27" ht="15" thickBot="1">
      <c r="B632" s="322"/>
      <c r="C632" s="1502" t="s">
        <v>595</v>
      </c>
      <c r="D632" s="1540"/>
      <c r="E632" s="1526">
        <f t="shared" ref="E632:P632" si="162">(E631*100/E620)-10</f>
        <v>0.83805194805194816</v>
      </c>
      <c r="F632" s="1526">
        <f t="shared" si="162"/>
        <v>-0.99511392405063326</v>
      </c>
      <c r="G632" s="1526">
        <f t="shared" si="162"/>
        <v>1.0211044776119387</v>
      </c>
      <c r="H632" s="1526">
        <f t="shared" si="162"/>
        <v>5.7293617021276333E-2</v>
      </c>
      <c r="I632" s="1526">
        <f t="shared" si="162"/>
        <v>-3.2818999999999985</v>
      </c>
      <c r="J632" s="1526">
        <f t="shared" si="162"/>
        <v>3.3100000000000005</v>
      </c>
      <c r="K632" s="1526">
        <f t="shared" si="162"/>
        <v>3.0000000000001137E-2</v>
      </c>
      <c r="L632" s="1526">
        <f t="shared" si="162"/>
        <v>-2.210897142857144</v>
      </c>
      <c r="M632" s="1526">
        <f t="shared" si="162"/>
        <v>3.9693454545454543</v>
      </c>
      <c r="N632" s="1526">
        <f t="shared" si="162"/>
        <v>0.79185454545454625</v>
      </c>
      <c r="O632" s="1526">
        <f t="shared" si="162"/>
        <v>0.50399999999999956</v>
      </c>
      <c r="P632" s="1533">
        <f t="shared" si="162"/>
        <v>0.52083333333333393</v>
      </c>
      <c r="R632" s="151"/>
      <c r="S632" s="238"/>
      <c r="T632" s="131"/>
      <c r="U632" s="152"/>
      <c r="V632" s="152"/>
      <c r="W632" s="741"/>
      <c r="X632" s="844"/>
      <c r="Y632" s="141"/>
      <c r="Z632" s="141"/>
      <c r="AA632" s="141"/>
    </row>
    <row r="633" spans="1:27" ht="6" customHeight="1" thickBot="1">
      <c r="R633" s="151"/>
      <c r="S633" s="136"/>
      <c r="T633" s="133"/>
      <c r="U633" s="240"/>
      <c r="V633" s="240"/>
      <c r="W633" s="240"/>
      <c r="X633" s="844"/>
      <c r="Y633" s="141"/>
      <c r="Z633" s="141"/>
      <c r="AA633" s="141"/>
    </row>
    <row r="634" spans="1:27">
      <c r="B634" s="2618" t="s">
        <v>504</v>
      </c>
      <c r="C634" s="2610" t="s">
        <v>264</v>
      </c>
      <c r="D634" s="2611">
        <v>0.6</v>
      </c>
      <c r="E634" s="2629">
        <f>'7-11л. МЕНЮ '!D614</f>
        <v>46.2</v>
      </c>
      <c r="F634" s="2612">
        <f>'7-11л. МЕНЮ '!E614</f>
        <v>47.4</v>
      </c>
      <c r="G634" s="2612">
        <f>'7-11л. МЕНЮ '!F614</f>
        <v>201</v>
      </c>
      <c r="H634" s="2612">
        <f>'7-11л. МЕНЮ '!G614</f>
        <v>1410</v>
      </c>
      <c r="I634" s="2612">
        <v>36</v>
      </c>
      <c r="J634" s="2614">
        <v>0.72</v>
      </c>
      <c r="K634" s="2614">
        <v>0.84</v>
      </c>
      <c r="L634" s="2615">
        <v>420</v>
      </c>
      <c r="M634" s="2615">
        <v>660</v>
      </c>
      <c r="N634" s="2615">
        <v>660</v>
      </c>
      <c r="O634" s="2615">
        <v>150</v>
      </c>
      <c r="P634" s="2616">
        <v>7.2</v>
      </c>
      <c r="R634" s="151"/>
      <c r="S634" s="136"/>
      <c r="T634" s="133"/>
      <c r="U634" s="152"/>
      <c r="V634" s="494"/>
      <c r="W634" s="494"/>
      <c r="X634" s="844"/>
      <c r="Y634" s="141"/>
      <c r="Z634" s="141"/>
      <c r="AA634" s="141"/>
    </row>
    <row r="635" spans="1:27">
      <c r="B635" s="2621"/>
      <c r="C635" s="2622" t="s">
        <v>446</v>
      </c>
      <c r="D635" s="2646"/>
      <c r="E635" s="2627">
        <f t="shared" ref="E635:P635" si="163">(E100+E154+E210+E263+E318)/5</f>
        <v>46.063399999999994</v>
      </c>
      <c r="F635" s="2623">
        <f t="shared" si="163"/>
        <v>46.893920000000001</v>
      </c>
      <c r="G635" s="2623">
        <f t="shared" si="163"/>
        <v>196.89340000000001</v>
      </c>
      <c r="H635" s="2624">
        <f t="shared" si="163"/>
        <v>1407.5116800000001</v>
      </c>
      <c r="I635" s="2623">
        <f t="shared" si="163"/>
        <v>38.390387999999994</v>
      </c>
      <c r="J635" s="2623">
        <f t="shared" si="163"/>
        <v>0.71998320000000005</v>
      </c>
      <c r="K635" s="2623">
        <f t="shared" si="163"/>
        <v>0.83520000000000005</v>
      </c>
      <c r="L635" s="2624">
        <f t="shared" si="163"/>
        <v>451.75046000000003</v>
      </c>
      <c r="M635" s="2623">
        <f t="shared" si="163"/>
        <v>629.11919</v>
      </c>
      <c r="N635" s="2623">
        <f t="shared" si="163"/>
        <v>733.95756800000004</v>
      </c>
      <c r="O635" s="2623">
        <f t="shared" si="163"/>
        <v>174.85700600000001</v>
      </c>
      <c r="P635" s="2625">
        <f t="shared" si="163"/>
        <v>7.4270399999999999</v>
      </c>
      <c r="R635" s="141"/>
      <c r="S635" s="136"/>
      <c r="T635" s="133"/>
      <c r="U635" s="152"/>
      <c r="V635" s="152"/>
      <c r="W635" s="152"/>
      <c r="X635" s="844"/>
      <c r="Y635" s="141"/>
      <c r="Z635" s="141"/>
      <c r="AA635" s="141"/>
    </row>
    <row r="636" spans="1:27" ht="15" thickBot="1">
      <c r="B636" s="2619"/>
      <c r="C636" s="2620" t="s">
        <v>595</v>
      </c>
      <c r="D636" s="2647"/>
      <c r="E636" s="1525">
        <f t="shared" ref="E636:P636" si="164">(E635*100/E620)-60</f>
        <v>-0.17740259740260456</v>
      </c>
      <c r="F636" s="1526">
        <f t="shared" si="164"/>
        <v>-0.64060759493671071</v>
      </c>
      <c r="G636" s="1526">
        <f t="shared" si="164"/>
        <v>-1.2258507462686552</v>
      </c>
      <c r="H636" s="1526">
        <f t="shared" si="164"/>
        <v>-0.10588595744680873</v>
      </c>
      <c r="I636" s="1526">
        <f t="shared" si="164"/>
        <v>3.9839799999999883</v>
      </c>
      <c r="J636" s="1526">
        <f t="shared" si="164"/>
        <v>-1.3999999999896318E-3</v>
      </c>
      <c r="K636" s="1526">
        <f t="shared" si="164"/>
        <v>-0.34285714285713453</v>
      </c>
      <c r="L636" s="1526">
        <f t="shared" si="164"/>
        <v>4.5357800000000026</v>
      </c>
      <c r="M636" s="1526">
        <f t="shared" si="164"/>
        <v>-2.8073463636363627</v>
      </c>
      <c r="N636" s="1526">
        <f t="shared" si="164"/>
        <v>6.72341527272728</v>
      </c>
      <c r="O636" s="1526">
        <f t="shared" si="164"/>
        <v>9.942802400000005</v>
      </c>
      <c r="P636" s="1533">
        <f t="shared" si="164"/>
        <v>1.8919999999999959</v>
      </c>
      <c r="R636" s="141"/>
      <c r="S636" s="146"/>
      <c r="T636" s="133"/>
      <c r="U636" s="152"/>
      <c r="V636" s="152"/>
      <c r="W636" s="152"/>
      <c r="X636" s="1546"/>
      <c r="Y636" s="141"/>
      <c r="Z636" s="141"/>
      <c r="AA636" s="141"/>
    </row>
    <row r="637" spans="1:27" ht="15" thickBot="1">
      <c r="R637" s="141"/>
      <c r="S637" s="136"/>
      <c r="T637" s="999"/>
      <c r="U637" s="152"/>
      <c r="V637" s="152"/>
      <c r="W637" s="152"/>
      <c r="X637" s="844"/>
      <c r="Y637" s="141"/>
      <c r="Z637" s="141"/>
      <c r="AA637" s="141"/>
    </row>
    <row r="638" spans="1:27">
      <c r="A638">
        <v>7</v>
      </c>
      <c r="B638" s="2609" t="s">
        <v>504</v>
      </c>
      <c r="C638" s="2610" t="s">
        <v>444</v>
      </c>
      <c r="D638" s="2632">
        <v>0.45</v>
      </c>
      <c r="E638" s="2629">
        <f>'7-11л. МЕНЮ '!D618</f>
        <v>34.65</v>
      </c>
      <c r="F638" s="2612">
        <f>'7-11л. МЕНЮ '!E618</f>
        <v>35.549999999999997</v>
      </c>
      <c r="G638" s="2612">
        <f>'7-11л. МЕНЮ '!F618</f>
        <v>150.75</v>
      </c>
      <c r="H638" s="2612">
        <f>'7-11л. МЕНЮ '!G618</f>
        <v>1057.5</v>
      </c>
      <c r="I638" s="2612">
        <v>27</v>
      </c>
      <c r="J638" s="2614">
        <v>0.54</v>
      </c>
      <c r="K638" s="2614">
        <v>0.63</v>
      </c>
      <c r="L638" s="2615">
        <v>315</v>
      </c>
      <c r="M638" s="2615">
        <v>495</v>
      </c>
      <c r="N638" s="2615">
        <v>495</v>
      </c>
      <c r="O638" s="2615">
        <v>112.5</v>
      </c>
      <c r="P638" s="2630">
        <v>5.4</v>
      </c>
      <c r="R638" s="163"/>
      <c r="S638" s="136"/>
      <c r="T638" s="1830"/>
      <c r="U638" s="152"/>
      <c r="V638" s="496"/>
      <c r="W638" s="152"/>
      <c r="X638" s="844"/>
      <c r="Y638" s="141"/>
      <c r="Z638" s="141"/>
      <c r="AA638" s="141"/>
    </row>
    <row r="639" spans="1:27">
      <c r="B639" s="2539"/>
      <c r="C639" s="2540" t="s">
        <v>446</v>
      </c>
      <c r="D639" s="2626"/>
      <c r="E639" s="2627">
        <f t="shared" ref="E639:P639" si="165">(E104+E158+E214+E267+E322)/5</f>
        <v>36.386299999999999</v>
      </c>
      <c r="F639" s="2623">
        <f t="shared" si="165"/>
        <v>37.309960000000004</v>
      </c>
      <c r="G639" s="2623">
        <f t="shared" si="165"/>
        <v>143.57490000000001</v>
      </c>
      <c r="H639" s="2628">
        <f t="shared" si="165"/>
        <v>1057.8820000000001</v>
      </c>
      <c r="I639" s="2623">
        <f t="shared" si="165"/>
        <v>28.353840000000002</v>
      </c>
      <c r="J639" s="2623">
        <f t="shared" si="165"/>
        <v>0.60604519999999995</v>
      </c>
      <c r="K639" s="2623">
        <f t="shared" si="165"/>
        <v>0.73341999999999996</v>
      </c>
      <c r="L639" s="2624">
        <f t="shared" si="165"/>
        <v>331.87978000000004</v>
      </c>
      <c r="M639" s="2623">
        <f t="shared" si="165"/>
        <v>584.64213999999993</v>
      </c>
      <c r="N639" s="2623">
        <f t="shared" si="165"/>
        <v>597.47192799999993</v>
      </c>
      <c r="O639" s="2623">
        <f t="shared" si="165"/>
        <v>130.12038000000001</v>
      </c>
      <c r="P639" s="2625">
        <f t="shared" si="165"/>
        <v>5.1697399999999991</v>
      </c>
      <c r="R639" s="1547"/>
      <c r="S639" s="136"/>
      <c r="T639" s="152"/>
      <c r="U639" s="763"/>
      <c r="V639" s="1767"/>
      <c r="W639" s="1768"/>
      <c r="X639" s="1769"/>
      <c r="Y639" s="290"/>
      <c r="Z639" s="548"/>
      <c r="AA639" s="141"/>
    </row>
    <row r="640" spans="1:27" ht="15" thickBot="1">
      <c r="B640" s="1126"/>
      <c r="C640" s="2537" t="s">
        <v>595</v>
      </c>
      <c r="D640" s="2531"/>
      <c r="E640" s="2605">
        <f t="shared" ref="E640:P640" si="166">(E639*100/E620)-45</f>
        <v>2.2549350649350615</v>
      </c>
      <c r="F640" s="2606">
        <f t="shared" si="166"/>
        <v>2.2277974683544386</v>
      </c>
      <c r="G640" s="2606">
        <f t="shared" si="166"/>
        <v>-2.1418208955223861</v>
      </c>
      <c r="H640" s="2606">
        <f t="shared" si="166"/>
        <v>1.6255319148939407E-2</v>
      </c>
      <c r="I640" s="2606">
        <f t="shared" si="166"/>
        <v>2.2563999999999993</v>
      </c>
      <c r="J640" s="2606">
        <f t="shared" si="166"/>
        <v>5.5037666666666638</v>
      </c>
      <c r="K640" s="2606">
        <f t="shared" si="166"/>
        <v>7.3871428571428623</v>
      </c>
      <c r="L640" s="2606">
        <f t="shared" si="166"/>
        <v>2.4113971428571475</v>
      </c>
      <c r="M640" s="2606">
        <f t="shared" si="166"/>
        <v>8.1492854545454492</v>
      </c>
      <c r="N640" s="2606">
        <f t="shared" si="166"/>
        <v>9.3156298181818116</v>
      </c>
      <c r="O640" s="2606">
        <f t="shared" si="166"/>
        <v>7.0481520000000017</v>
      </c>
      <c r="P640" s="2631">
        <f t="shared" si="166"/>
        <v>-1.9188333333333389</v>
      </c>
      <c r="R640" s="162"/>
      <c r="S640" s="136"/>
      <c r="T640" s="141"/>
      <c r="U640" s="1070"/>
      <c r="V640" s="1070"/>
      <c r="W640" s="1070"/>
      <c r="X640" s="1070"/>
      <c r="Y640" s="1775"/>
      <c r="Z640" s="276"/>
      <c r="AA640" s="141"/>
    </row>
    <row r="641" spans="2:27" ht="6" customHeight="1" thickBot="1">
      <c r="R641" s="141"/>
      <c r="S641" s="541"/>
      <c r="T641" s="133"/>
      <c r="U641" s="157"/>
      <c r="V641" s="157"/>
      <c r="W641" s="157"/>
      <c r="X641" s="157"/>
      <c r="Y641" s="157"/>
      <c r="Z641" s="157"/>
      <c r="AA641" s="141"/>
    </row>
    <row r="642" spans="2:27">
      <c r="B642" s="2609" t="s">
        <v>504</v>
      </c>
      <c r="C642" s="2612" t="s">
        <v>445</v>
      </c>
      <c r="D642" s="2632">
        <v>0.7</v>
      </c>
      <c r="E642" s="2629">
        <f>'7-11л. МЕНЮ '!D622</f>
        <v>53.9</v>
      </c>
      <c r="F642" s="2612">
        <f>'7-11л. МЕНЮ '!E622</f>
        <v>55.3</v>
      </c>
      <c r="G642" s="2612">
        <f>'7-11л. МЕНЮ '!F622</f>
        <v>234.5</v>
      </c>
      <c r="H642" s="2612">
        <f>'7-11л. МЕНЮ '!G622</f>
        <v>1645</v>
      </c>
      <c r="I642" s="2612">
        <v>42</v>
      </c>
      <c r="J642" s="2614">
        <v>0.84</v>
      </c>
      <c r="K642" s="2614">
        <v>0.98</v>
      </c>
      <c r="L642" s="2615">
        <v>490</v>
      </c>
      <c r="M642" s="2615">
        <v>770</v>
      </c>
      <c r="N642" s="2615">
        <v>770</v>
      </c>
      <c r="O642" s="2615">
        <v>175</v>
      </c>
      <c r="P642" s="2616">
        <v>8.4</v>
      </c>
      <c r="R642" s="151"/>
      <c r="S642" s="544"/>
      <c r="T642" s="133"/>
      <c r="U642" s="240"/>
      <c r="V642" s="240"/>
      <c r="W642" s="240"/>
      <c r="X642" s="844"/>
      <c r="Y642" s="141"/>
      <c r="Z642" s="141"/>
      <c r="AA642" s="141"/>
    </row>
    <row r="643" spans="2:27">
      <c r="B643" s="2539"/>
      <c r="C643" s="2540" t="s">
        <v>446</v>
      </c>
      <c r="D643" s="2626"/>
      <c r="E643" s="2627">
        <f t="shared" ref="E643:P643" si="167">(E108+E162+E218+E271+E326)/5</f>
        <v>54.408699999999996</v>
      </c>
      <c r="F643" s="2623">
        <f t="shared" si="167"/>
        <v>55.142479999999999</v>
      </c>
      <c r="G643" s="2623">
        <f t="shared" si="167"/>
        <v>233.8141</v>
      </c>
      <c r="H643" s="2628">
        <f t="shared" si="167"/>
        <v>1643.85808</v>
      </c>
      <c r="I643" s="2623">
        <f t="shared" si="167"/>
        <v>42.421248000000006</v>
      </c>
      <c r="J643" s="2623">
        <f t="shared" si="167"/>
        <v>0.87970320000000013</v>
      </c>
      <c r="K643" s="2623">
        <f t="shared" si="167"/>
        <v>0.97561999999999993</v>
      </c>
      <c r="L643" s="2624">
        <f t="shared" si="167"/>
        <v>506.27418</v>
      </c>
      <c r="M643" s="2623">
        <f t="shared" si="167"/>
        <v>782.78199000000006</v>
      </c>
      <c r="N643" s="2623">
        <f t="shared" si="167"/>
        <v>852.66796800000009</v>
      </c>
      <c r="O643" s="2623">
        <f t="shared" si="167"/>
        <v>201.117006</v>
      </c>
      <c r="P643" s="2625">
        <f t="shared" si="167"/>
        <v>8.6895399999999992</v>
      </c>
      <c r="R643" s="151"/>
      <c r="S643" s="290"/>
      <c r="T643" s="133"/>
      <c r="U643" s="152"/>
      <c r="V643" s="152"/>
      <c r="W643" s="741"/>
      <c r="X643" s="844"/>
      <c r="Y643" s="141"/>
      <c r="Z643" s="141"/>
      <c r="AA643" s="141"/>
    </row>
    <row r="644" spans="2:27" ht="15" thickBot="1">
      <c r="B644" s="1126"/>
      <c r="C644" s="2537" t="s">
        <v>595</v>
      </c>
      <c r="D644" s="2531"/>
      <c r="E644" s="2605">
        <f t="shared" ref="E644:P644" si="168">(E643*100/E620)-70</f>
        <v>0.66064935064935071</v>
      </c>
      <c r="F644" s="2606">
        <f t="shared" si="168"/>
        <v>-0.1993924050632927</v>
      </c>
      <c r="G644" s="2606">
        <f t="shared" si="168"/>
        <v>-0.20474626865672008</v>
      </c>
      <c r="H644" s="2606">
        <f t="shared" si="168"/>
        <v>-4.8592340425543057E-2</v>
      </c>
      <c r="I644" s="2606">
        <f t="shared" si="168"/>
        <v>0.70208000000000936</v>
      </c>
      <c r="J644" s="2606">
        <f t="shared" si="168"/>
        <v>3.3086000000000126</v>
      </c>
      <c r="K644" s="2606">
        <f t="shared" si="168"/>
        <v>-0.3128571428571405</v>
      </c>
      <c r="L644" s="2606">
        <f t="shared" si="168"/>
        <v>2.3248828571428533</v>
      </c>
      <c r="M644" s="2606">
        <f t="shared" si="168"/>
        <v>1.1619990909090916</v>
      </c>
      <c r="N644" s="2606">
        <f t="shared" si="168"/>
        <v>7.5152698181818351</v>
      </c>
      <c r="O644" s="2606">
        <f t="shared" si="168"/>
        <v>10.446802399999996</v>
      </c>
      <c r="P644" s="2631">
        <f t="shared" si="168"/>
        <v>2.4128333333333245</v>
      </c>
      <c r="R644" s="153"/>
      <c r="S644" s="238"/>
      <c r="T644" s="1829"/>
      <c r="U644" s="152"/>
      <c r="V644" s="152"/>
      <c r="W644" s="152"/>
      <c r="X644" s="844"/>
      <c r="Y644" s="141"/>
      <c r="Z644" s="141"/>
      <c r="AA644" s="141"/>
    </row>
    <row r="645" spans="2:27" ht="31.5" customHeight="1" thickBot="1">
      <c r="B645" s="2764"/>
      <c r="C645" s="2853" t="s">
        <v>336</v>
      </c>
      <c r="G645" s="2854" t="s">
        <v>614</v>
      </c>
      <c r="R645" s="141"/>
      <c r="S645" s="136"/>
      <c r="T645" s="1830"/>
      <c r="U645" s="763"/>
      <c r="V645" s="1767"/>
      <c r="W645" s="1768"/>
      <c r="X645" s="1769"/>
      <c r="Y645" s="290"/>
      <c r="Z645" s="548"/>
      <c r="AA645" s="141"/>
    </row>
    <row r="646" spans="2:27">
      <c r="B646" s="2609" t="s">
        <v>533</v>
      </c>
      <c r="C646" s="2610" t="s">
        <v>447</v>
      </c>
      <c r="D646" s="2632">
        <v>0.25</v>
      </c>
      <c r="E646" s="2629">
        <f>E622</f>
        <v>19.25</v>
      </c>
      <c r="F646" s="2612">
        <f t="shared" ref="F646:P646" si="169">F622</f>
        <v>19.75</v>
      </c>
      <c r="G646" s="2612">
        <f t="shared" si="169"/>
        <v>83.75</v>
      </c>
      <c r="H646" s="2612">
        <f t="shared" si="169"/>
        <v>587.5</v>
      </c>
      <c r="I646" s="2612">
        <f t="shared" si="169"/>
        <v>15</v>
      </c>
      <c r="J646" s="2612">
        <f t="shared" si="169"/>
        <v>0.3</v>
      </c>
      <c r="K646" s="2612">
        <f t="shared" si="169"/>
        <v>0.35</v>
      </c>
      <c r="L646" s="2612">
        <f t="shared" si="169"/>
        <v>175</v>
      </c>
      <c r="M646" s="2612">
        <f t="shared" si="169"/>
        <v>275</v>
      </c>
      <c r="N646" s="2612">
        <f t="shared" si="169"/>
        <v>275</v>
      </c>
      <c r="O646" s="2612">
        <f t="shared" si="169"/>
        <v>62.5</v>
      </c>
      <c r="P646" s="2616">
        <f t="shared" si="169"/>
        <v>3</v>
      </c>
      <c r="R646" s="151"/>
      <c r="S646" s="136"/>
      <c r="T646" s="141"/>
      <c r="U646" s="1070"/>
      <c r="V646" s="1070"/>
      <c r="W646" s="1070"/>
      <c r="X646" s="1070"/>
      <c r="Y646" s="1773"/>
      <c r="Z646" s="276"/>
      <c r="AA646" s="141"/>
    </row>
    <row r="647" spans="2:27">
      <c r="B647" s="2524"/>
      <c r="C647" s="2525" t="s">
        <v>336</v>
      </c>
      <c r="D647" s="2526"/>
      <c r="E647" s="2638">
        <f t="shared" ref="E647:P647" si="170">(E351+E408+E464+E519+E572)/5</f>
        <v>19.986719999999998</v>
      </c>
      <c r="F647" s="2599">
        <f t="shared" si="170"/>
        <v>22.508260000000003</v>
      </c>
      <c r="G647" s="2599">
        <f t="shared" si="170"/>
        <v>75.987120000000004</v>
      </c>
      <c r="H647" s="2639">
        <f t="shared" si="170"/>
        <v>587.90885999999989</v>
      </c>
      <c r="I647" s="2623">
        <f t="shared" si="170"/>
        <v>15.194459999999998</v>
      </c>
      <c r="J647" s="2599">
        <f t="shared" si="170"/>
        <v>0.26808799999999999</v>
      </c>
      <c r="K647" s="2599">
        <f t="shared" si="170"/>
        <v>0.34500000000000003</v>
      </c>
      <c r="L647" s="2639">
        <f t="shared" si="170"/>
        <v>170.12536</v>
      </c>
      <c r="M647" s="2599">
        <f t="shared" si="170"/>
        <v>351.07416000000001</v>
      </c>
      <c r="N647" s="2599">
        <f t="shared" si="170"/>
        <v>256.54442</v>
      </c>
      <c r="O647" s="2599">
        <f t="shared" si="170"/>
        <v>55.384660000000011</v>
      </c>
      <c r="P647" s="2640">
        <f t="shared" si="170"/>
        <v>2.5108000000000001</v>
      </c>
      <c r="R647" s="151"/>
      <c r="S647" s="136"/>
      <c r="T647" s="141"/>
      <c r="U647" s="141"/>
      <c r="V647" s="141"/>
      <c r="W647" s="141"/>
      <c r="X647" s="141"/>
      <c r="Y647" s="141"/>
      <c r="Z647" s="141"/>
      <c r="AA647" s="141"/>
    </row>
    <row r="648" spans="2:27" ht="15" thickBot="1">
      <c r="B648" s="2284"/>
      <c r="C648" s="2603" t="s">
        <v>595</v>
      </c>
      <c r="D648" s="2642"/>
      <c r="E648" s="2605">
        <f t="shared" ref="E648:P648" si="171">(E647*100/E620)-25</f>
        <v>0.95677922077921806</v>
      </c>
      <c r="F648" s="2606">
        <f t="shared" si="171"/>
        <v>3.4914683544303848</v>
      </c>
      <c r="G648" s="2606">
        <f t="shared" si="171"/>
        <v>-2.3172776119402982</v>
      </c>
      <c r="H648" s="2606">
        <f t="shared" si="171"/>
        <v>1.7398297872336599E-2</v>
      </c>
      <c r="I648" s="2606">
        <f t="shared" si="171"/>
        <v>0.32409999999999428</v>
      </c>
      <c r="J648" s="2643">
        <f t="shared" si="171"/>
        <v>-2.6593333333333327</v>
      </c>
      <c r="K648" s="2641">
        <f t="shared" si="171"/>
        <v>-0.3571428571428541</v>
      </c>
      <c r="L648" s="2606">
        <f t="shared" si="171"/>
        <v>-0.69637714285714125</v>
      </c>
      <c r="M648" s="2606">
        <f t="shared" si="171"/>
        <v>6.9158327272727256</v>
      </c>
      <c r="N648" s="2606">
        <f t="shared" si="171"/>
        <v>-1.677780000000002</v>
      </c>
      <c r="O648" s="2606">
        <f t="shared" si="171"/>
        <v>-2.8461359999999942</v>
      </c>
      <c r="P648" s="2631">
        <f t="shared" si="171"/>
        <v>-4.0766666666666644</v>
      </c>
      <c r="R648" s="204"/>
      <c r="S648" s="541"/>
      <c r="T648" s="141"/>
      <c r="U648" s="141"/>
      <c r="V648" s="141"/>
      <c r="W648" s="141"/>
      <c r="X648" s="141"/>
      <c r="Y648" s="141"/>
      <c r="Z648" s="141"/>
      <c r="AA648" s="141"/>
    </row>
    <row r="649" spans="2:27" ht="6.75" customHeight="1" thickBot="1">
      <c r="R649" s="141"/>
      <c r="S649" s="544"/>
      <c r="T649" s="141"/>
      <c r="U649" s="141"/>
      <c r="V649" s="141"/>
      <c r="W649" s="141"/>
      <c r="X649" s="141"/>
      <c r="Y649" s="141"/>
      <c r="Z649" s="141"/>
      <c r="AA649" s="141"/>
    </row>
    <row r="650" spans="2:27">
      <c r="B650" s="2609" t="s">
        <v>533</v>
      </c>
      <c r="C650" s="2610" t="s">
        <v>448</v>
      </c>
      <c r="D650" s="2632">
        <v>0.35</v>
      </c>
      <c r="E650" s="2629">
        <f>E626</f>
        <v>26.95</v>
      </c>
      <c r="F650" s="2612">
        <f t="shared" ref="F650:P650" si="172">F626</f>
        <v>27.65</v>
      </c>
      <c r="G650" s="2612">
        <f t="shared" si="172"/>
        <v>117.25</v>
      </c>
      <c r="H650" s="2612">
        <f t="shared" si="172"/>
        <v>822.5</v>
      </c>
      <c r="I650" s="2612">
        <f t="shared" si="172"/>
        <v>21</v>
      </c>
      <c r="J650" s="2612">
        <f t="shared" si="172"/>
        <v>0.42</v>
      </c>
      <c r="K650" s="2612">
        <f t="shared" si="172"/>
        <v>0.48999999999999994</v>
      </c>
      <c r="L650" s="2612">
        <f t="shared" si="172"/>
        <v>245</v>
      </c>
      <c r="M650" s="2612">
        <f t="shared" si="172"/>
        <v>385</v>
      </c>
      <c r="N650" s="2612">
        <f t="shared" si="172"/>
        <v>385</v>
      </c>
      <c r="O650" s="2612">
        <f t="shared" si="172"/>
        <v>87.5</v>
      </c>
      <c r="P650" s="2616">
        <f t="shared" si="172"/>
        <v>4.2</v>
      </c>
      <c r="R650" s="141"/>
      <c r="S650" s="150"/>
      <c r="T650" s="213"/>
      <c r="U650" s="141"/>
      <c r="V650" s="141"/>
      <c r="W650" s="141"/>
      <c r="X650" s="141"/>
      <c r="Y650" s="141"/>
      <c r="Z650" s="141"/>
      <c r="AA650" s="141"/>
    </row>
    <row r="651" spans="2:27">
      <c r="B651" s="2524"/>
      <c r="C651" s="2525" t="s">
        <v>336</v>
      </c>
      <c r="D651" s="2526"/>
      <c r="E651" s="2598">
        <f t="shared" ref="E651:P651" si="173">(E362+E420+E475+E532+E585)/5</f>
        <v>25.35192</v>
      </c>
      <c r="F651" s="2599">
        <f t="shared" si="173"/>
        <v>25.585200000000004</v>
      </c>
      <c r="G651" s="2599">
        <f t="shared" si="173"/>
        <v>120.22484</v>
      </c>
      <c r="H651" s="2644">
        <f t="shared" si="173"/>
        <v>821.42471999999998</v>
      </c>
      <c r="I651" s="2623">
        <f t="shared" si="173"/>
        <v>22.403397999999999</v>
      </c>
      <c r="J651" s="2599">
        <f t="shared" si="173"/>
        <v>0.40451399999999998</v>
      </c>
      <c r="K651" s="2599">
        <f t="shared" si="173"/>
        <v>0.39798</v>
      </c>
      <c r="L651" s="2644">
        <f t="shared" si="173"/>
        <v>251.72979999999998</v>
      </c>
      <c r="M651" s="2599">
        <f t="shared" si="173"/>
        <v>277.588774</v>
      </c>
      <c r="N651" s="2599">
        <f t="shared" si="173"/>
        <v>336.60835200000002</v>
      </c>
      <c r="O651" s="2599">
        <f t="shared" si="173"/>
        <v>72.949680000000001</v>
      </c>
      <c r="P651" s="2640">
        <f t="shared" si="173"/>
        <v>4.7179599999999997</v>
      </c>
      <c r="R651" s="141"/>
      <c r="S651" s="150"/>
      <c r="T651" s="131"/>
      <c r="U651" s="141"/>
      <c r="V651" s="141"/>
      <c r="W651" s="141"/>
      <c r="X651" s="141"/>
      <c r="Y651" s="141"/>
      <c r="Z651" s="141"/>
      <c r="AA651" s="141"/>
    </row>
    <row r="652" spans="2:27" ht="15" thickBot="1">
      <c r="B652" s="2284"/>
      <c r="C652" s="2603" t="s">
        <v>595</v>
      </c>
      <c r="D652" s="2642"/>
      <c r="E652" s="2605">
        <f t="shared" ref="E652:P652" si="174">(E651*100/E620)-35</f>
        <v>-2.0754285714285743</v>
      </c>
      <c r="F652" s="2606">
        <f t="shared" si="174"/>
        <v>-2.6136708860759441</v>
      </c>
      <c r="G652" s="2606">
        <f t="shared" si="174"/>
        <v>0.8880119402985116</v>
      </c>
      <c r="H652" s="2606">
        <f t="shared" si="174"/>
        <v>-4.5756595744684603E-2</v>
      </c>
      <c r="I652" s="2606">
        <f t="shared" si="174"/>
        <v>2.3389966666666595</v>
      </c>
      <c r="J652" s="2643">
        <f t="shared" si="174"/>
        <v>-1.2905000000000015</v>
      </c>
      <c r="K652" s="2641">
        <f t="shared" si="174"/>
        <v>-6.5728571428571385</v>
      </c>
      <c r="L652" s="2606">
        <f t="shared" si="174"/>
        <v>0.96139999999999759</v>
      </c>
      <c r="M652" s="2606">
        <f t="shared" si="174"/>
        <v>-9.7646569090909097</v>
      </c>
      <c r="N652" s="2606">
        <f t="shared" si="174"/>
        <v>-4.3992407272727263</v>
      </c>
      <c r="O652" s="2606">
        <f t="shared" si="174"/>
        <v>-5.8201280000000004</v>
      </c>
      <c r="P652" s="2631">
        <f t="shared" si="174"/>
        <v>4.3163333333333327</v>
      </c>
      <c r="R652" s="141"/>
      <c r="S652" s="238"/>
      <c r="T652" s="152"/>
      <c r="U652" s="141"/>
      <c r="V652" s="141"/>
      <c r="W652" s="141"/>
      <c r="X652" s="141"/>
      <c r="Y652" s="141"/>
      <c r="Z652" s="141"/>
      <c r="AA652" s="141"/>
    </row>
    <row r="653" spans="2:27" ht="5.25" customHeight="1" thickBot="1">
      <c r="R653" s="141"/>
      <c r="S653" s="136"/>
      <c r="T653" s="133"/>
      <c r="U653" s="141"/>
      <c r="V653" s="141"/>
      <c r="W653" s="141"/>
      <c r="X653" s="141"/>
      <c r="Y653" s="141"/>
      <c r="Z653" s="141"/>
      <c r="AA653" s="141"/>
    </row>
    <row r="654" spans="2:27">
      <c r="B654" s="2609" t="s">
        <v>533</v>
      </c>
      <c r="C654" s="2610" t="s">
        <v>443</v>
      </c>
      <c r="D654" s="2611">
        <v>0.1</v>
      </c>
      <c r="E654" s="2629">
        <f>E630</f>
        <v>7.7</v>
      </c>
      <c r="F654" s="2612">
        <f t="shared" ref="F654:P654" si="175">F630</f>
        <v>7.9</v>
      </c>
      <c r="G654" s="2612">
        <f t="shared" si="175"/>
        <v>33.5</v>
      </c>
      <c r="H654" s="2612">
        <f t="shared" si="175"/>
        <v>235</v>
      </c>
      <c r="I654" s="2612">
        <f t="shared" si="175"/>
        <v>6</v>
      </c>
      <c r="J654" s="2612">
        <f t="shared" si="175"/>
        <v>0.12</v>
      </c>
      <c r="K654" s="2612">
        <f t="shared" si="175"/>
        <v>0.14000000000000001</v>
      </c>
      <c r="L654" s="2612">
        <f t="shared" si="175"/>
        <v>70</v>
      </c>
      <c r="M654" s="2612">
        <f t="shared" si="175"/>
        <v>110</v>
      </c>
      <c r="N654" s="2612">
        <f t="shared" si="175"/>
        <v>110</v>
      </c>
      <c r="O654" s="2612">
        <f t="shared" si="175"/>
        <v>25</v>
      </c>
      <c r="P654" s="2616">
        <f t="shared" si="175"/>
        <v>1.2</v>
      </c>
      <c r="R654" s="141"/>
      <c r="S654" s="136"/>
      <c r="T654" s="141"/>
      <c r="U654" s="141"/>
      <c r="V654" s="141"/>
      <c r="W654" s="141"/>
      <c r="X654" s="141"/>
      <c r="Y654" s="141"/>
      <c r="Z654" s="141"/>
      <c r="AA654" s="141"/>
    </row>
    <row r="655" spans="2:27">
      <c r="B655" s="2524"/>
      <c r="C655" s="2525" t="s">
        <v>336</v>
      </c>
      <c r="D655" s="2534"/>
      <c r="E655" s="2598">
        <f t="shared" ref="E655:P655" si="176">(E368+E427+E482+E539+E592)/5</f>
        <v>7.9500400000000013</v>
      </c>
      <c r="F655" s="2599">
        <f t="shared" si="176"/>
        <v>7.1654</v>
      </c>
      <c r="G655" s="2599">
        <f t="shared" si="176"/>
        <v>38.262699999999995</v>
      </c>
      <c r="H655" s="2644">
        <f t="shared" si="176"/>
        <v>236.82276000000002</v>
      </c>
      <c r="I655" s="2599">
        <f t="shared" si="176"/>
        <v>4.173</v>
      </c>
      <c r="J655" s="2599">
        <f t="shared" si="176"/>
        <v>0.1268</v>
      </c>
      <c r="K655" s="2599">
        <f t="shared" si="176"/>
        <v>0.15460000000000002</v>
      </c>
      <c r="L655" s="2644">
        <f t="shared" si="176"/>
        <v>52.480519999999999</v>
      </c>
      <c r="M655" s="2599">
        <f t="shared" si="176"/>
        <v>131.012</v>
      </c>
      <c r="N655" s="2599">
        <f t="shared" si="176"/>
        <v>83.97</v>
      </c>
      <c r="O655" s="2599">
        <f t="shared" si="176"/>
        <v>18.413999999999998</v>
      </c>
      <c r="P655" s="2640">
        <f t="shared" si="176"/>
        <v>1.0762</v>
      </c>
      <c r="R655" s="163"/>
      <c r="S655" s="136"/>
      <c r="T655" s="141"/>
      <c r="U655" s="141"/>
      <c r="V655" s="141"/>
      <c r="W655" s="141"/>
      <c r="X655" s="141"/>
      <c r="Y655" s="141"/>
      <c r="Z655" s="141"/>
      <c r="AA655" s="141"/>
    </row>
    <row r="656" spans="2:27" ht="15" thickBot="1">
      <c r="B656" s="2284"/>
      <c r="C656" s="2603" t="s">
        <v>595</v>
      </c>
      <c r="D656" s="2604"/>
      <c r="E656" s="2605">
        <f t="shared" ref="E656:P656" si="177">(E655*100/E620)-10</f>
        <v>0.32472727272727475</v>
      </c>
      <c r="F656" s="2606">
        <f t="shared" si="177"/>
        <v>-0.92987341772152021</v>
      </c>
      <c r="G656" s="2606">
        <f t="shared" si="177"/>
        <v>1.4217014925373128</v>
      </c>
      <c r="H656" s="2606">
        <f t="shared" si="177"/>
        <v>7.7564255319149567E-2</v>
      </c>
      <c r="I656" s="2606">
        <f t="shared" si="177"/>
        <v>-3.0449999999999999</v>
      </c>
      <c r="J656" s="2641">
        <f t="shared" si="177"/>
        <v>0.56666666666666643</v>
      </c>
      <c r="K656" s="2641">
        <f t="shared" si="177"/>
        <v>1.0428571428571445</v>
      </c>
      <c r="L656" s="2606">
        <f t="shared" si="177"/>
        <v>-2.5027828571428579</v>
      </c>
      <c r="M656" s="2606">
        <f t="shared" si="177"/>
        <v>1.9101818181818189</v>
      </c>
      <c r="N656" s="2606">
        <f t="shared" si="177"/>
        <v>-2.3663636363636362</v>
      </c>
      <c r="O656" s="2606">
        <f t="shared" si="177"/>
        <v>-2.6344000000000003</v>
      </c>
      <c r="P656" s="2631">
        <f t="shared" si="177"/>
        <v>-1.0316666666666663</v>
      </c>
      <c r="R656" s="151"/>
      <c r="S656" s="150"/>
      <c r="T656" s="141"/>
      <c r="U656" s="141"/>
      <c r="V656" s="141"/>
      <c r="W656" s="141"/>
      <c r="X656" s="141"/>
      <c r="Y656" s="141"/>
      <c r="Z656" s="141"/>
      <c r="AA656" s="141"/>
    </row>
    <row r="657" spans="2:27" ht="6" customHeight="1" thickBot="1">
      <c r="R657" s="151"/>
      <c r="S657" s="141"/>
      <c r="T657" s="141"/>
      <c r="U657" s="141"/>
      <c r="V657" s="141"/>
      <c r="W657" s="141"/>
      <c r="X657" s="141"/>
      <c r="Y657" s="141"/>
      <c r="Z657" s="141"/>
      <c r="AA657" s="141"/>
    </row>
    <row r="658" spans="2:27">
      <c r="B658" s="2609" t="s">
        <v>533</v>
      </c>
      <c r="C658" s="2610" t="s">
        <v>264</v>
      </c>
      <c r="D658" s="2632">
        <v>0.6</v>
      </c>
      <c r="E658" s="2629">
        <f>E634</f>
        <v>46.2</v>
      </c>
      <c r="F658" s="2612">
        <f t="shared" ref="F658:P658" si="178">F634</f>
        <v>47.4</v>
      </c>
      <c r="G658" s="2612">
        <f t="shared" si="178"/>
        <v>201</v>
      </c>
      <c r="H658" s="2612">
        <f t="shared" si="178"/>
        <v>1410</v>
      </c>
      <c r="I658" s="2612">
        <f t="shared" si="178"/>
        <v>36</v>
      </c>
      <c r="J658" s="2612">
        <f t="shared" si="178"/>
        <v>0.72</v>
      </c>
      <c r="K658" s="2612">
        <f t="shared" si="178"/>
        <v>0.84</v>
      </c>
      <c r="L658" s="2612">
        <f t="shared" si="178"/>
        <v>420</v>
      </c>
      <c r="M658" s="2612">
        <f t="shared" si="178"/>
        <v>660</v>
      </c>
      <c r="N658" s="2612">
        <f t="shared" si="178"/>
        <v>660</v>
      </c>
      <c r="O658" s="2612">
        <f t="shared" si="178"/>
        <v>150</v>
      </c>
      <c r="P658" s="2616">
        <f t="shared" si="178"/>
        <v>7.2</v>
      </c>
      <c r="R658" s="151"/>
      <c r="S658" s="141"/>
      <c r="T658" s="141"/>
      <c r="U658" s="141"/>
      <c r="V658" s="141"/>
      <c r="W658" s="141"/>
      <c r="X658" s="141"/>
      <c r="Y658" s="141"/>
      <c r="Z658" s="141"/>
      <c r="AA658" s="141"/>
    </row>
    <row r="659" spans="2:27" ht="13.5" customHeight="1">
      <c r="B659" s="2524"/>
      <c r="C659" s="2525" t="s">
        <v>336</v>
      </c>
      <c r="D659" s="2526"/>
      <c r="E659" s="2598">
        <f t="shared" ref="E659:P659" si="179">(E372+E432+E487+E543+E596)/5</f>
        <v>45.338639999999998</v>
      </c>
      <c r="F659" s="2599">
        <f t="shared" si="179"/>
        <v>48.093460000000007</v>
      </c>
      <c r="G659" s="2599">
        <f t="shared" si="179"/>
        <v>196.21196</v>
      </c>
      <c r="H659" s="2644">
        <f t="shared" si="179"/>
        <v>1409.33358</v>
      </c>
      <c r="I659" s="2623">
        <f t="shared" si="179"/>
        <v>37.597857999999995</v>
      </c>
      <c r="J659" s="2623">
        <f t="shared" si="179"/>
        <v>0.67260199999999992</v>
      </c>
      <c r="K659" s="2623">
        <f t="shared" si="179"/>
        <v>0.74297999999999997</v>
      </c>
      <c r="L659" s="2644">
        <f t="shared" si="179"/>
        <v>421.85515999999996</v>
      </c>
      <c r="M659" s="2599">
        <f t="shared" si="179"/>
        <v>628.66293400000006</v>
      </c>
      <c r="N659" s="2599">
        <f t="shared" si="179"/>
        <v>593.15277200000014</v>
      </c>
      <c r="O659" s="2599">
        <f t="shared" si="179"/>
        <v>128.33434</v>
      </c>
      <c r="P659" s="2640">
        <f t="shared" si="179"/>
        <v>7.2287599999999994</v>
      </c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</row>
    <row r="660" spans="2:27" ht="12" customHeight="1" thickBot="1">
      <c r="B660" s="2284"/>
      <c r="C660" s="2603" t="s">
        <v>595</v>
      </c>
      <c r="D660" s="2642"/>
      <c r="E660" s="2605">
        <f t="shared" ref="E660:P660" si="180">(E659*100/E620)-60</f>
        <v>-1.1186493506493562</v>
      </c>
      <c r="F660" s="2606">
        <f t="shared" si="180"/>
        <v>0.87779746835443717</v>
      </c>
      <c r="G660" s="2606">
        <f t="shared" si="180"/>
        <v>-1.4292656716417937</v>
      </c>
      <c r="H660" s="2645">
        <f t="shared" si="180"/>
        <v>-2.8358297872337346E-2</v>
      </c>
      <c r="I660" s="2641">
        <f t="shared" si="180"/>
        <v>2.6630966666666609</v>
      </c>
      <c r="J660" s="2643">
        <f t="shared" si="180"/>
        <v>-3.9498333333333306</v>
      </c>
      <c r="K660" s="2643">
        <f t="shared" si="180"/>
        <v>-6.9299999999999926</v>
      </c>
      <c r="L660" s="2606">
        <f t="shared" si="180"/>
        <v>0.26502285714285279</v>
      </c>
      <c r="M660" s="2606">
        <f t="shared" si="180"/>
        <v>-2.8488241818181734</v>
      </c>
      <c r="N660" s="2606">
        <f t="shared" si="180"/>
        <v>-6.0770207272727177</v>
      </c>
      <c r="O660" s="2606">
        <f t="shared" si="180"/>
        <v>-8.6662640000000053</v>
      </c>
      <c r="P660" s="2631">
        <f t="shared" si="180"/>
        <v>0.2396666666666647</v>
      </c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</row>
    <row r="661" spans="2:27" ht="6.75" customHeight="1" thickBot="1">
      <c r="S661" s="141"/>
      <c r="T661" s="141"/>
      <c r="U661" s="141"/>
      <c r="V661" s="141"/>
      <c r="W661" s="141"/>
      <c r="X661" s="141"/>
      <c r="Y661" s="141"/>
      <c r="Z661" s="141"/>
      <c r="AA661" s="141"/>
    </row>
    <row r="662" spans="2:27" ht="13.5" customHeight="1">
      <c r="B662" s="2609" t="s">
        <v>533</v>
      </c>
      <c r="C662" s="2610" t="s">
        <v>444</v>
      </c>
      <c r="D662" s="2611">
        <v>0.45</v>
      </c>
      <c r="E662" s="2629">
        <f>E638</f>
        <v>34.65</v>
      </c>
      <c r="F662" s="2612">
        <f t="shared" ref="F662:P662" si="181">F638</f>
        <v>35.549999999999997</v>
      </c>
      <c r="G662" s="2612">
        <f t="shared" si="181"/>
        <v>150.75</v>
      </c>
      <c r="H662" s="2612">
        <f t="shared" si="181"/>
        <v>1057.5</v>
      </c>
      <c r="I662" s="2612">
        <f t="shared" si="181"/>
        <v>27</v>
      </c>
      <c r="J662" s="2612">
        <f t="shared" si="181"/>
        <v>0.54</v>
      </c>
      <c r="K662" s="2612">
        <f t="shared" si="181"/>
        <v>0.63</v>
      </c>
      <c r="L662" s="2612">
        <f t="shared" si="181"/>
        <v>315</v>
      </c>
      <c r="M662" s="2612">
        <f t="shared" si="181"/>
        <v>495</v>
      </c>
      <c r="N662" s="2612">
        <f t="shared" si="181"/>
        <v>495</v>
      </c>
      <c r="O662" s="2612">
        <f t="shared" si="181"/>
        <v>112.5</v>
      </c>
      <c r="P662" s="2616">
        <f t="shared" si="181"/>
        <v>5.4</v>
      </c>
      <c r="S662" s="141"/>
      <c r="T662" s="141"/>
      <c r="U662" s="141"/>
      <c r="V662" s="141"/>
      <c r="W662" s="141"/>
      <c r="X662" s="141"/>
      <c r="Y662" s="141"/>
      <c r="Z662" s="141"/>
      <c r="AA662" s="141"/>
    </row>
    <row r="663" spans="2:27" ht="13.5" customHeight="1">
      <c r="B663" s="2524"/>
      <c r="C663" s="2525" t="s">
        <v>336</v>
      </c>
      <c r="D663" s="2534"/>
      <c r="E663" s="2598">
        <f t="shared" ref="E663:P663" si="182">(E376+E436+E491+E547+E600)/5</f>
        <v>33.301960000000001</v>
      </c>
      <c r="F663" s="2599">
        <f t="shared" si="182"/>
        <v>32.750599999999999</v>
      </c>
      <c r="G663" s="2599">
        <f t="shared" si="182"/>
        <v>158.48754</v>
      </c>
      <c r="H663" s="2600">
        <f t="shared" si="182"/>
        <v>1058.24748</v>
      </c>
      <c r="I663" s="2599">
        <f t="shared" si="182"/>
        <v>26.576397999999994</v>
      </c>
      <c r="J663" s="2599">
        <f t="shared" si="182"/>
        <v>0.53131399999999995</v>
      </c>
      <c r="K663" s="2599">
        <f t="shared" si="182"/>
        <v>0.55258000000000007</v>
      </c>
      <c r="L663" s="2600">
        <f t="shared" si="182"/>
        <v>304.21031999999997</v>
      </c>
      <c r="M663" s="2599">
        <f t="shared" si="182"/>
        <v>408.60077399999994</v>
      </c>
      <c r="N663" s="2599">
        <f t="shared" si="182"/>
        <v>420.578352</v>
      </c>
      <c r="O663" s="2599">
        <f t="shared" si="182"/>
        <v>91.363680000000002</v>
      </c>
      <c r="P663" s="2640">
        <f t="shared" si="182"/>
        <v>5.7941600000000006</v>
      </c>
      <c r="S663" s="141"/>
      <c r="T663" s="141"/>
      <c r="U663" s="141"/>
      <c r="V663" s="141"/>
      <c r="W663" s="141"/>
      <c r="X663" s="141"/>
      <c r="Y663" s="141"/>
      <c r="Z663" s="141"/>
      <c r="AA663" s="141"/>
    </row>
    <row r="664" spans="2:27" ht="13.5" customHeight="1" thickBot="1">
      <c r="B664" s="2284"/>
      <c r="C664" s="2603" t="s">
        <v>595</v>
      </c>
      <c r="D664" s="2604"/>
      <c r="E664" s="2605">
        <f t="shared" ref="E664:P664" si="183">(E663*100/E620)-45</f>
        <v>-1.7507012987013013</v>
      </c>
      <c r="F664" s="2606">
        <f t="shared" si="183"/>
        <v>-3.5435443037974679</v>
      </c>
      <c r="G664" s="2606">
        <f t="shared" si="183"/>
        <v>2.3097134328358209</v>
      </c>
      <c r="H664" s="2606">
        <f t="shared" si="183"/>
        <v>3.1807659574461411E-2</v>
      </c>
      <c r="I664" s="2606">
        <f t="shared" si="183"/>
        <v>-0.7060033333333422</v>
      </c>
      <c r="J664" s="2643">
        <f t="shared" si="183"/>
        <v>-0.72383333333333866</v>
      </c>
      <c r="K664" s="2641">
        <f t="shared" si="183"/>
        <v>-5.529999999999994</v>
      </c>
      <c r="L664" s="2606">
        <f t="shared" si="183"/>
        <v>-1.5413828571428638</v>
      </c>
      <c r="M664" s="2606">
        <f t="shared" si="183"/>
        <v>-7.8544750909090979</v>
      </c>
      <c r="N664" s="2606">
        <f t="shared" si="183"/>
        <v>-6.7656043636363634</v>
      </c>
      <c r="O664" s="2606">
        <f t="shared" si="183"/>
        <v>-8.4545279999999963</v>
      </c>
      <c r="P664" s="2631">
        <f t="shared" si="183"/>
        <v>3.2846666666666735</v>
      </c>
      <c r="S664" s="141"/>
      <c r="T664" s="141"/>
      <c r="U664" s="141"/>
      <c r="V664" s="141"/>
      <c r="W664" s="141"/>
      <c r="X664" s="141"/>
      <c r="Y664" s="141"/>
      <c r="Z664" s="141"/>
      <c r="AA664" s="141"/>
    </row>
    <row r="665" spans="2:27" ht="7.5" customHeight="1" thickBot="1">
      <c r="S665" s="141"/>
      <c r="T665" s="141"/>
      <c r="U665" s="141"/>
      <c r="V665" s="141"/>
      <c r="W665" s="141"/>
      <c r="X665" s="141"/>
      <c r="Y665" s="141"/>
      <c r="Z665" s="141"/>
      <c r="AA665" s="141"/>
    </row>
    <row r="666" spans="2:27" ht="13.5" customHeight="1">
      <c r="B666" s="2609" t="s">
        <v>533</v>
      </c>
      <c r="C666" s="2610" t="s">
        <v>445</v>
      </c>
      <c r="D666" s="2632">
        <v>0.7</v>
      </c>
      <c r="E666" s="2629">
        <f>E642</f>
        <v>53.9</v>
      </c>
      <c r="F666" s="2612">
        <f t="shared" ref="F666:P666" si="184">F642</f>
        <v>55.3</v>
      </c>
      <c r="G666" s="2612">
        <f t="shared" si="184"/>
        <v>234.5</v>
      </c>
      <c r="H666" s="2612">
        <f t="shared" si="184"/>
        <v>1645</v>
      </c>
      <c r="I666" s="2612">
        <f t="shared" si="184"/>
        <v>42</v>
      </c>
      <c r="J666" s="2612">
        <f t="shared" si="184"/>
        <v>0.84</v>
      </c>
      <c r="K666" s="2612">
        <f t="shared" si="184"/>
        <v>0.98</v>
      </c>
      <c r="L666" s="2612">
        <f t="shared" si="184"/>
        <v>490</v>
      </c>
      <c r="M666" s="2612">
        <f t="shared" si="184"/>
        <v>770</v>
      </c>
      <c r="N666" s="2612">
        <f t="shared" si="184"/>
        <v>770</v>
      </c>
      <c r="O666" s="2612">
        <f t="shared" si="184"/>
        <v>175</v>
      </c>
      <c r="P666" s="2616">
        <f t="shared" si="184"/>
        <v>8.4</v>
      </c>
      <c r="S666" s="141"/>
      <c r="T666" s="141"/>
      <c r="U666" s="141"/>
      <c r="V666" s="141"/>
      <c r="W666" s="141"/>
      <c r="X666" s="141"/>
      <c r="Y666" s="141"/>
      <c r="Z666" s="141"/>
      <c r="AA666" s="141"/>
    </row>
    <row r="667" spans="2:27" ht="12" customHeight="1">
      <c r="B667" s="2524"/>
      <c r="C667" s="2525" t="s">
        <v>446</v>
      </c>
      <c r="D667" s="2526"/>
      <c r="E667" s="2598">
        <f t="shared" ref="E667:P667" si="185">(E380+E440+E495+E551+E604)/5</f>
        <v>53.288680000000014</v>
      </c>
      <c r="F667" s="2599">
        <f t="shared" si="185"/>
        <v>55.258860000000006</v>
      </c>
      <c r="G667" s="2599">
        <f t="shared" si="185"/>
        <v>234.47466</v>
      </c>
      <c r="H667" s="2600">
        <f t="shared" si="185"/>
        <v>1646.15634</v>
      </c>
      <c r="I667" s="2599">
        <f t="shared" si="185"/>
        <v>41.770857999999997</v>
      </c>
      <c r="J667" s="2599">
        <f t="shared" si="185"/>
        <v>0.79940200000000006</v>
      </c>
      <c r="K667" s="2599">
        <f t="shared" si="185"/>
        <v>0.89758000000000016</v>
      </c>
      <c r="L667" s="2600">
        <f t="shared" si="185"/>
        <v>474.33567999999997</v>
      </c>
      <c r="M667" s="2599">
        <f t="shared" si="185"/>
        <v>759.67493400000001</v>
      </c>
      <c r="N667" s="2599">
        <f t="shared" si="185"/>
        <v>677.12277199999994</v>
      </c>
      <c r="O667" s="2599">
        <f t="shared" si="185"/>
        <v>146.74834000000001</v>
      </c>
      <c r="P667" s="2640">
        <f t="shared" si="185"/>
        <v>8.3049599999999995</v>
      </c>
      <c r="S667" s="141"/>
      <c r="T667" s="141"/>
      <c r="U667" s="141"/>
      <c r="V667" s="141"/>
      <c r="W667" s="141"/>
      <c r="X667" s="141"/>
      <c r="Y667" s="141"/>
      <c r="Z667" s="141"/>
      <c r="AA667" s="141"/>
    </row>
    <row r="668" spans="2:27" ht="15" thickBot="1">
      <c r="B668" s="322"/>
      <c r="C668" s="1502" t="s">
        <v>595</v>
      </c>
      <c r="D668" s="2448"/>
      <c r="E668" s="1525">
        <f t="shared" ref="E668:P668" si="186">(E667*100/E620)-70</f>
        <v>-0.79392207792206193</v>
      </c>
      <c r="F668" s="1526">
        <f t="shared" si="186"/>
        <v>-5.2075949367079488E-2</v>
      </c>
      <c r="G668" s="1526">
        <f t="shared" si="186"/>
        <v>-7.5641791044773754E-3</v>
      </c>
      <c r="H668" s="1526">
        <f t="shared" si="186"/>
        <v>4.9205957446801563E-2</v>
      </c>
      <c r="I668" s="2258">
        <f t="shared" si="186"/>
        <v>-0.38190333333334081</v>
      </c>
      <c r="J668" s="2601">
        <f t="shared" si="186"/>
        <v>-3.3831666666666536</v>
      </c>
      <c r="K668" s="2601">
        <f t="shared" si="186"/>
        <v>-5.8871428571428481</v>
      </c>
      <c r="L668" s="1526">
        <f t="shared" si="186"/>
        <v>-2.2377599999999944</v>
      </c>
      <c r="M668" s="1526">
        <f t="shared" si="186"/>
        <v>-0.93864236363636167</v>
      </c>
      <c r="N668" s="1526">
        <f t="shared" si="186"/>
        <v>-8.443384363636369</v>
      </c>
      <c r="O668" s="1526">
        <f t="shared" si="186"/>
        <v>-11.300663999999998</v>
      </c>
      <c r="P668" s="1533">
        <f t="shared" si="186"/>
        <v>-0.79200000000000159</v>
      </c>
      <c r="S668" s="141"/>
      <c r="T668" s="141"/>
      <c r="U668" s="141"/>
      <c r="V668" s="141"/>
      <c r="W668" s="141"/>
      <c r="X668" s="141"/>
      <c r="Y668" s="141"/>
      <c r="Z668" s="141"/>
      <c r="AA668" s="141"/>
    </row>
    <row r="669" spans="2:27">
      <c r="S669" s="141"/>
      <c r="T669" s="141"/>
      <c r="U669" s="141"/>
      <c r="V669" s="141"/>
      <c r="W669" s="141"/>
      <c r="X669" s="141"/>
      <c r="Y669" s="141"/>
      <c r="Z669" s="141"/>
      <c r="AA669" s="141"/>
    </row>
    <row r="670" spans="2:27">
      <c r="S670" s="141"/>
    </row>
    <row r="671" spans="2:27" ht="16.5" customHeight="1">
      <c r="C671" s="1399" t="s">
        <v>483</v>
      </c>
      <c r="D671"/>
      <c r="E671" s="450"/>
      <c r="P671"/>
      <c r="S671" s="141"/>
    </row>
    <row r="672" spans="2:27" ht="17.25" customHeight="1">
      <c r="C672" s="1399" t="s">
        <v>524</v>
      </c>
      <c r="D672"/>
      <c r="E672" s="450"/>
      <c r="K672" s="450"/>
      <c r="P672"/>
      <c r="S672" s="141"/>
    </row>
    <row r="673" spans="2:34">
      <c r="C673" s="235" t="s">
        <v>525</v>
      </c>
      <c r="D673" s="202"/>
      <c r="E673" s="1" t="s">
        <v>526</v>
      </c>
      <c r="K673"/>
      <c r="P673"/>
      <c r="Q673" s="807"/>
      <c r="S673" s="141"/>
      <c r="T673" s="141"/>
      <c r="U673" s="141"/>
      <c r="V673" s="141"/>
      <c r="W673" s="141"/>
      <c r="X673" s="141"/>
      <c r="Y673" s="141"/>
      <c r="Z673" s="141"/>
      <c r="AA673" s="141"/>
    </row>
    <row r="674" spans="2:34" ht="12.75" customHeight="1">
      <c r="C674" s="1399" t="s">
        <v>486</v>
      </c>
      <c r="D674" s="25" t="s">
        <v>527</v>
      </c>
      <c r="E674"/>
      <c r="P674"/>
      <c r="Q674" s="807"/>
      <c r="T674" s="141"/>
      <c r="U674" s="141"/>
      <c r="V674" s="141"/>
      <c r="W674" s="141"/>
      <c r="X674" s="141"/>
      <c r="Y674" s="141"/>
      <c r="Z674" s="141"/>
      <c r="AA674" s="141"/>
    </row>
    <row r="675" spans="2:34" ht="18.75" customHeight="1">
      <c r="C675" s="2" t="s">
        <v>510</v>
      </c>
      <c r="D675"/>
      <c r="J675" s="29" t="s">
        <v>0</v>
      </c>
      <c r="K675"/>
      <c r="L675" s="2" t="s">
        <v>298</v>
      </c>
      <c r="M675" s="26"/>
      <c r="N675" s="26"/>
      <c r="O675" s="33"/>
      <c r="Q675" s="807"/>
      <c r="T675" s="141"/>
      <c r="U675" s="141"/>
      <c r="V675" s="141"/>
      <c r="W675" s="141"/>
      <c r="X675" s="141"/>
      <c r="Y675" s="141"/>
      <c r="Z675" s="141"/>
      <c r="AA675" s="141"/>
    </row>
    <row r="676" spans="2:34" ht="22.5" customHeight="1">
      <c r="C676" s="11"/>
      <c r="F676" s="2854" t="s">
        <v>532</v>
      </c>
      <c r="Q676" s="807"/>
      <c r="T676" s="141"/>
      <c r="U676" s="141"/>
      <c r="V676" s="141"/>
      <c r="W676" s="141"/>
      <c r="X676" s="141"/>
      <c r="Y676" s="141"/>
      <c r="Z676" s="141"/>
      <c r="AA676" s="141"/>
    </row>
    <row r="677" spans="2:34" ht="26.25" customHeight="1" thickBot="1">
      <c r="C677" s="2763"/>
      <c r="D677" s="2853" t="s">
        <v>170</v>
      </c>
      <c r="Q677" s="807"/>
      <c r="S677" s="141"/>
      <c r="T677" s="141"/>
      <c r="U677" s="141"/>
      <c r="V677" s="141"/>
      <c r="W677" s="141"/>
      <c r="X677" s="141"/>
      <c r="Y677" s="141"/>
      <c r="Z677" s="141"/>
      <c r="AA677" s="141"/>
    </row>
    <row r="678" spans="2:34" ht="14.25" customHeight="1" thickBot="1">
      <c r="B678" s="94" t="s">
        <v>507</v>
      </c>
      <c r="C678" s="67"/>
      <c r="D678" s="696"/>
      <c r="E678" s="2385" t="s">
        <v>795</v>
      </c>
      <c r="F678" s="581"/>
      <c r="G678" s="2386"/>
      <c r="H678" s="2387" t="s">
        <v>796</v>
      </c>
      <c r="I678" s="1411" t="s">
        <v>487</v>
      </c>
      <c r="J678" s="1412"/>
      <c r="K678" s="1412"/>
      <c r="L678" s="1413"/>
      <c r="M678" s="1414" t="s">
        <v>488</v>
      </c>
      <c r="N678" s="40"/>
      <c r="O678" s="1415"/>
      <c r="P678" s="697"/>
      <c r="Q678" s="807"/>
      <c r="S678" s="141"/>
      <c r="T678" s="141"/>
      <c r="U678" s="141"/>
      <c r="V678" s="141"/>
      <c r="W678" s="141"/>
      <c r="X678" s="141"/>
      <c r="Y678" s="141"/>
      <c r="Z678" s="141"/>
      <c r="AA678" s="141"/>
    </row>
    <row r="679" spans="2:34">
      <c r="B679" s="68"/>
      <c r="C679" s="812" t="s">
        <v>449</v>
      </c>
      <c r="D679" s="698"/>
      <c r="E679" s="1495" t="s">
        <v>242</v>
      </c>
      <c r="F679" s="1495" t="s">
        <v>55</v>
      </c>
      <c r="G679" s="2382" t="s">
        <v>56</v>
      </c>
      <c r="H679" s="2388" t="s">
        <v>797</v>
      </c>
      <c r="I679" s="1417" t="s">
        <v>490</v>
      </c>
      <c r="J679" s="1418" t="s">
        <v>491</v>
      </c>
      <c r="K679" s="842" t="s">
        <v>492</v>
      </c>
      <c r="L679" s="1420" t="s">
        <v>493</v>
      </c>
      <c r="M679" s="1475" t="s">
        <v>494</v>
      </c>
      <c r="N679" s="1476" t="s">
        <v>495</v>
      </c>
      <c r="O679" s="1477" t="s">
        <v>496</v>
      </c>
      <c r="P679" s="2740" t="s">
        <v>497</v>
      </c>
      <c r="Q679" s="807"/>
      <c r="S679" s="141"/>
      <c r="T679" s="141"/>
      <c r="U679" s="141"/>
      <c r="V679" s="141"/>
      <c r="W679" s="141"/>
      <c r="X679" s="141"/>
      <c r="Y679" s="141"/>
      <c r="Z679" s="141"/>
      <c r="AA679" s="141"/>
    </row>
    <row r="680" spans="2:34" ht="12.75" customHeight="1" thickBot="1">
      <c r="B680" s="66"/>
      <c r="C680" s="868"/>
      <c r="D680" s="666"/>
      <c r="E680" s="1065" t="s">
        <v>6</v>
      </c>
      <c r="F680" s="1065" t="s">
        <v>7</v>
      </c>
      <c r="G680" s="1065" t="s">
        <v>8</v>
      </c>
      <c r="H680" s="626" t="s">
        <v>610</v>
      </c>
      <c r="I680" s="658"/>
      <c r="J680" s="1426"/>
      <c r="K680" s="1427"/>
      <c r="L680" s="1426"/>
      <c r="M680" s="1428" t="s">
        <v>499</v>
      </c>
      <c r="N680" s="1429" t="s">
        <v>500</v>
      </c>
      <c r="O680" s="1430" t="s">
        <v>501</v>
      </c>
      <c r="P680" s="2741" t="s">
        <v>502</v>
      </c>
      <c r="Q680" s="807"/>
      <c r="S680" s="141"/>
      <c r="T680" s="1661"/>
      <c r="U680" s="1659"/>
      <c r="V680" s="248"/>
      <c r="W680" s="248"/>
      <c r="X680" s="248"/>
      <c r="Y680" s="852"/>
      <c r="Z680" s="985"/>
      <c r="AA680" s="157"/>
      <c r="AB680" s="151"/>
      <c r="AC680" s="157"/>
      <c r="AD680" s="157"/>
      <c r="AE680" s="157"/>
      <c r="AF680" s="157"/>
      <c r="AG680" s="141"/>
      <c r="AH680" s="141"/>
    </row>
    <row r="681" spans="2:34" ht="15.75" customHeight="1">
      <c r="B681" s="1824" t="s">
        <v>613</v>
      </c>
      <c r="C681" s="1478"/>
      <c r="D681" s="1479">
        <v>1</v>
      </c>
      <c r="E681" s="2578">
        <f t="shared" ref="E681:P681" si="187">E620</f>
        <v>77</v>
      </c>
      <c r="F681" s="2579">
        <f t="shared" si="187"/>
        <v>79</v>
      </c>
      <c r="G681" s="2580">
        <f t="shared" si="187"/>
        <v>335</v>
      </c>
      <c r="H681" s="2579">
        <f t="shared" si="187"/>
        <v>2350</v>
      </c>
      <c r="I681" s="2580">
        <f t="shared" si="187"/>
        <v>60</v>
      </c>
      <c r="J681" s="2579">
        <f t="shared" si="187"/>
        <v>1.2</v>
      </c>
      <c r="K681" s="2580">
        <f t="shared" si="187"/>
        <v>1.4</v>
      </c>
      <c r="L681" s="2579">
        <f t="shared" si="187"/>
        <v>700</v>
      </c>
      <c r="M681" s="2580">
        <f t="shared" si="187"/>
        <v>1100</v>
      </c>
      <c r="N681" s="2579">
        <f t="shared" si="187"/>
        <v>1100</v>
      </c>
      <c r="O681" s="2580">
        <f t="shared" si="187"/>
        <v>250</v>
      </c>
      <c r="P681" s="2748">
        <f t="shared" si="187"/>
        <v>12</v>
      </c>
      <c r="Q681" s="807"/>
      <c r="S681" s="141"/>
      <c r="T681" s="1656"/>
      <c r="U681" s="1659"/>
      <c r="V681" s="856"/>
      <c r="W681" s="856"/>
      <c r="X681" s="856"/>
      <c r="Y681" s="539"/>
      <c r="Z681" s="539"/>
      <c r="AA681" s="539"/>
      <c r="AB681" s="539"/>
      <c r="AC681" s="539"/>
      <c r="AD681" s="213"/>
      <c r="AE681" s="213"/>
      <c r="AF681" s="213"/>
      <c r="AG681" s="213"/>
      <c r="AH681" s="141"/>
    </row>
    <row r="682" spans="2:34" ht="12" customHeight="1" thickBot="1">
      <c r="B682" s="68"/>
      <c r="C682" s="208" t="s">
        <v>137</v>
      </c>
      <c r="D682" s="700"/>
      <c r="E682" s="2753"/>
      <c r="F682" s="2747"/>
      <c r="G682" s="2552"/>
      <c r="H682" s="2747"/>
      <c r="I682" s="2552"/>
      <c r="J682" s="2747"/>
      <c r="K682" s="2552"/>
      <c r="L682" s="2747"/>
      <c r="M682" s="2552"/>
      <c r="N682" s="2747"/>
      <c r="O682" s="2552"/>
      <c r="P682" s="2754"/>
      <c r="Q682" s="807"/>
      <c r="S682" s="164"/>
      <c r="T682" s="730"/>
      <c r="U682" s="157"/>
      <c r="V682" s="157"/>
      <c r="W682" s="157"/>
      <c r="X682" s="157"/>
      <c r="Y682" s="157"/>
      <c r="Z682" s="240"/>
      <c r="AA682" s="240"/>
      <c r="AB682" s="240"/>
      <c r="AC682" s="240"/>
      <c r="AD682" s="131"/>
      <c r="AE682" s="131"/>
      <c r="AF682" s="131"/>
      <c r="AG682" s="131"/>
      <c r="AH682" s="141"/>
    </row>
    <row r="683" spans="2:34">
      <c r="B683" s="2609" t="s">
        <v>533</v>
      </c>
      <c r="C683" s="2610" t="s">
        <v>447</v>
      </c>
      <c r="D683" s="2632">
        <v>0.25</v>
      </c>
      <c r="E683" s="2629">
        <f t="shared" ref="E683:P683" si="188">E622</f>
        <v>19.25</v>
      </c>
      <c r="F683" s="2612">
        <f t="shared" si="188"/>
        <v>19.75</v>
      </c>
      <c r="G683" s="2612">
        <f t="shared" si="188"/>
        <v>83.75</v>
      </c>
      <c r="H683" s="2612">
        <f t="shared" si="188"/>
        <v>587.5</v>
      </c>
      <c r="I683" s="2612">
        <f t="shared" si="188"/>
        <v>15</v>
      </c>
      <c r="J683" s="2612">
        <f t="shared" si="188"/>
        <v>0.3</v>
      </c>
      <c r="K683" s="2612">
        <f t="shared" si="188"/>
        <v>0.35</v>
      </c>
      <c r="L683" s="2612">
        <f t="shared" si="188"/>
        <v>175</v>
      </c>
      <c r="M683" s="2612">
        <f t="shared" si="188"/>
        <v>275</v>
      </c>
      <c r="N683" s="2612">
        <f t="shared" si="188"/>
        <v>275</v>
      </c>
      <c r="O683" s="2612">
        <f t="shared" si="188"/>
        <v>62.5</v>
      </c>
      <c r="P683" s="2616">
        <f t="shared" si="188"/>
        <v>3</v>
      </c>
      <c r="Q683" s="2746"/>
      <c r="S683" s="141"/>
      <c r="T683" s="1657"/>
      <c r="U683" s="1658"/>
      <c r="V683" s="1726"/>
      <c r="W683" s="786"/>
      <c r="X683" s="786"/>
      <c r="Y683" s="787"/>
      <c r="Z683" s="858"/>
      <c r="AA683" s="858"/>
      <c r="AB683" s="858"/>
      <c r="AC683" s="858"/>
      <c r="AD683" s="858"/>
      <c r="AE683" s="858"/>
      <c r="AF683" s="858"/>
      <c r="AG683" s="858"/>
      <c r="AH683" s="141"/>
    </row>
    <row r="684" spans="2:34" ht="12.75" customHeight="1">
      <c r="B684" s="2524"/>
      <c r="C684" s="2525" t="s">
        <v>170</v>
      </c>
      <c r="D684" s="2526"/>
      <c r="E684" s="2598">
        <f t="shared" ref="E684:P684" si="189">(E77+E132+E186+E240+E293+E351+E408+E464+E519+E572)/10</f>
        <v>19.004559999999998</v>
      </c>
      <c r="F684" s="2599">
        <f t="shared" si="189"/>
        <v>20.170389999999998</v>
      </c>
      <c r="G684" s="2599">
        <f t="shared" si="189"/>
        <v>83.113160000000008</v>
      </c>
      <c r="H684" s="2644">
        <f t="shared" si="189"/>
        <v>586.94247000000007</v>
      </c>
      <c r="I684" s="2623">
        <f t="shared" si="189"/>
        <v>14.630934000000002</v>
      </c>
      <c r="J684" s="2599">
        <f t="shared" si="189"/>
        <v>0.27087300000000003</v>
      </c>
      <c r="K684" s="2599">
        <f t="shared" si="189"/>
        <v>0.29360000000000003</v>
      </c>
      <c r="L684" s="2644">
        <f t="shared" si="189"/>
        <v>172.25987999999998</v>
      </c>
      <c r="M684" s="2599">
        <f t="shared" si="189"/>
        <v>274.60700500000002</v>
      </c>
      <c r="N684" s="2599">
        <f t="shared" si="189"/>
        <v>255.87022999999999</v>
      </c>
      <c r="O684" s="2599">
        <f t="shared" si="189"/>
        <v>63.190642999999987</v>
      </c>
      <c r="P684" s="2640">
        <f t="shared" si="189"/>
        <v>3.0152999999999994</v>
      </c>
      <c r="Q684" s="2746"/>
      <c r="S684" s="141"/>
      <c r="T684" s="495"/>
      <c r="U684" s="1659"/>
      <c r="V684" s="788"/>
      <c r="W684" s="788"/>
      <c r="X684" s="788"/>
      <c r="Y684" s="788"/>
      <c r="Z684" s="788"/>
      <c r="AA684" s="788"/>
      <c r="AB684" s="788"/>
      <c r="AC684" s="788"/>
      <c r="AD684" s="788"/>
      <c r="AE684" s="788"/>
      <c r="AF684" s="788"/>
      <c r="AG684" s="788"/>
      <c r="AH684" s="141"/>
    </row>
    <row r="685" spans="2:34" ht="14.25" customHeight="1" thickBot="1">
      <c r="B685" s="2284"/>
      <c r="C685" s="2603" t="s">
        <v>595</v>
      </c>
      <c r="D685" s="2642"/>
      <c r="E685" s="2605">
        <f t="shared" ref="E685:P685" si="190">(E684*100/E620)-25</f>
        <v>-0.3187532467532499</v>
      </c>
      <c r="F685" s="2606">
        <f t="shared" si="190"/>
        <v>0.532139240506325</v>
      </c>
      <c r="G685" s="2606">
        <f t="shared" si="190"/>
        <v>-0.19010149253731257</v>
      </c>
      <c r="H685" s="2606">
        <f t="shared" si="190"/>
        <v>-2.3724680851060498E-2</v>
      </c>
      <c r="I685" s="2606">
        <f t="shared" si="190"/>
        <v>-0.61510999999999783</v>
      </c>
      <c r="J685" s="2606">
        <f t="shared" si="190"/>
        <v>-2.4272499999999972</v>
      </c>
      <c r="K685" s="2606">
        <f t="shared" si="190"/>
        <v>-4.0285714285714249</v>
      </c>
      <c r="L685" s="2606">
        <f t="shared" si="190"/>
        <v>-0.3914457142857195</v>
      </c>
      <c r="M685" s="2606">
        <f t="shared" si="190"/>
        <v>-3.5726818181814224E-2</v>
      </c>
      <c r="N685" s="2606">
        <f t="shared" si="190"/>
        <v>-1.7390699999999981</v>
      </c>
      <c r="O685" s="2606">
        <f t="shared" si="190"/>
        <v>0.27625719999999632</v>
      </c>
      <c r="P685" s="2631">
        <f t="shared" si="190"/>
        <v>0.12749999999999417</v>
      </c>
      <c r="Q685" s="2746"/>
      <c r="S685" s="141"/>
      <c r="T685" s="546"/>
      <c r="U685" s="1662"/>
      <c r="V685" s="546"/>
      <c r="W685" s="765"/>
      <c r="X685" s="765"/>
      <c r="Y685" s="545"/>
      <c r="Z685" s="545"/>
      <c r="AA685" s="545"/>
      <c r="AB685" s="546"/>
      <c r="AC685" s="765"/>
      <c r="AD685" s="545"/>
      <c r="AE685" s="1728"/>
      <c r="AF685" s="1728"/>
      <c r="AG685" s="765"/>
      <c r="AH685" s="141"/>
    </row>
    <row r="686" spans="2:34" ht="15" thickBot="1">
      <c r="B686" s="141"/>
      <c r="C686" s="141"/>
      <c r="D686" s="157"/>
      <c r="E686" s="157"/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2746"/>
      <c r="S686" s="141"/>
      <c r="T686" s="1663"/>
      <c r="U686" s="1659"/>
      <c r="V686" s="785"/>
      <c r="W686" s="785"/>
      <c r="X686" s="785"/>
      <c r="Y686" s="785"/>
      <c r="Z686" s="785"/>
      <c r="AA686" s="785"/>
      <c r="AB686" s="785"/>
      <c r="AC686" s="785"/>
      <c r="AD686" s="785"/>
      <c r="AE686" s="785"/>
      <c r="AF686" s="785"/>
      <c r="AG686" s="785"/>
      <c r="AH686" s="141"/>
    </row>
    <row r="687" spans="2:34">
      <c r="B687" s="2609" t="s">
        <v>533</v>
      </c>
      <c r="C687" s="2610" t="s">
        <v>448</v>
      </c>
      <c r="D687" s="2632">
        <v>0.35</v>
      </c>
      <c r="E687" s="2613">
        <f t="shared" ref="E687:P687" si="191">E626</f>
        <v>26.95</v>
      </c>
      <c r="F687" s="2612">
        <f t="shared" si="191"/>
        <v>27.65</v>
      </c>
      <c r="G687" s="2612">
        <f t="shared" si="191"/>
        <v>117.25</v>
      </c>
      <c r="H687" s="2612">
        <f t="shared" si="191"/>
        <v>822.5</v>
      </c>
      <c r="I687" s="2612">
        <f t="shared" si="191"/>
        <v>21</v>
      </c>
      <c r="J687" s="2612">
        <f t="shared" si="191"/>
        <v>0.42</v>
      </c>
      <c r="K687" s="2612">
        <f t="shared" si="191"/>
        <v>0.48999999999999994</v>
      </c>
      <c r="L687" s="2612">
        <f t="shared" si="191"/>
        <v>245</v>
      </c>
      <c r="M687" s="2612">
        <f t="shared" si="191"/>
        <v>385</v>
      </c>
      <c r="N687" s="2612">
        <f t="shared" si="191"/>
        <v>385</v>
      </c>
      <c r="O687" s="2612">
        <f t="shared" si="191"/>
        <v>87.5</v>
      </c>
      <c r="P687" s="2616">
        <f t="shared" si="191"/>
        <v>4.2</v>
      </c>
      <c r="Q687" s="2746"/>
      <c r="S687" s="1727"/>
      <c r="T687" s="1664"/>
      <c r="U687" s="1665"/>
      <c r="V687" s="790"/>
      <c r="W687" s="790"/>
      <c r="X687" s="790"/>
      <c r="Y687" s="786"/>
      <c r="Z687" s="790"/>
      <c r="AA687" s="786"/>
      <c r="AB687" s="790"/>
      <c r="AC687" s="790"/>
      <c r="AD687" s="786"/>
      <c r="AE687" s="790"/>
      <c r="AF687" s="790"/>
      <c r="AG687" s="790"/>
      <c r="AH687" s="141"/>
    </row>
    <row r="688" spans="2:34">
      <c r="B688" s="2524"/>
      <c r="C688" s="2525" t="s">
        <v>170</v>
      </c>
      <c r="D688" s="2526"/>
      <c r="E688" s="2758">
        <f t="shared" ref="E688:P688" si="192">(E88+E143+E198+E251+E306+E362+E420+E475+E532+E585)/10</f>
        <v>26.696460000000002</v>
      </c>
      <c r="F688" s="2599">
        <f t="shared" si="192"/>
        <v>27.3233</v>
      </c>
      <c r="G688" s="2599">
        <f t="shared" si="192"/>
        <v>113.43951999999999</v>
      </c>
      <c r="H688" s="2644">
        <f t="shared" si="192"/>
        <v>821.48015999999984</v>
      </c>
      <c r="I688" s="2623">
        <f t="shared" si="192"/>
        <v>23.363188999999998</v>
      </c>
      <c r="J688" s="2599">
        <f t="shared" si="192"/>
        <v>0.42541960000000001</v>
      </c>
      <c r="K688" s="2599">
        <f t="shared" si="192"/>
        <v>0.49548999999999993</v>
      </c>
      <c r="L688" s="2644">
        <f t="shared" si="192"/>
        <v>264.54293000000001</v>
      </c>
      <c r="M688" s="2599">
        <f t="shared" si="192"/>
        <v>354.28405699999996</v>
      </c>
      <c r="N688" s="2599">
        <f t="shared" si="192"/>
        <v>407.68493999999998</v>
      </c>
      <c r="O688" s="2599">
        <f t="shared" si="192"/>
        <v>88.405029999999996</v>
      </c>
      <c r="P688" s="2640">
        <f t="shared" si="192"/>
        <v>4.3126000000000007</v>
      </c>
      <c r="Q688" s="2746"/>
      <c r="S688" s="141"/>
      <c r="T688" s="290"/>
      <c r="U688" s="548"/>
      <c r="V688" s="205"/>
      <c r="W688" s="205"/>
      <c r="X688" s="205"/>
      <c r="Y688" s="205"/>
      <c r="Z688" s="205"/>
      <c r="AA688" s="205"/>
      <c r="AB688" s="205"/>
      <c r="AC688" s="205"/>
      <c r="AD688" s="205"/>
      <c r="AE688" s="205"/>
      <c r="AF688" s="205"/>
      <c r="AG688" s="205"/>
      <c r="AH688" s="141"/>
    </row>
    <row r="689" spans="2:34" ht="15" thickBot="1">
      <c r="B689" s="2284"/>
      <c r="C689" s="2603" t="s">
        <v>595</v>
      </c>
      <c r="D689" s="2642"/>
      <c r="E689" s="2755">
        <f t="shared" ref="E689:P689" si="193">(E688*100/E620)-35</f>
        <v>-0.32927272727272339</v>
      </c>
      <c r="F689" s="2606">
        <f t="shared" si="193"/>
        <v>-0.41354430379747242</v>
      </c>
      <c r="G689" s="2606">
        <f t="shared" si="193"/>
        <v>-1.1374567164179155</v>
      </c>
      <c r="H689" s="2606">
        <f t="shared" si="193"/>
        <v>-4.3397446808512541E-2</v>
      </c>
      <c r="I689" s="2606">
        <f t="shared" si="193"/>
        <v>3.938648333333326</v>
      </c>
      <c r="J689" s="2606">
        <f t="shared" si="193"/>
        <v>0.45163333333334066</v>
      </c>
      <c r="K689" s="2606">
        <f t="shared" si="193"/>
        <v>0.39214285714285069</v>
      </c>
      <c r="L689" s="2606">
        <f t="shared" si="193"/>
        <v>2.7918471428571436</v>
      </c>
      <c r="M689" s="2606">
        <f t="shared" si="193"/>
        <v>-2.7923584545454574</v>
      </c>
      <c r="N689" s="2606">
        <f t="shared" si="193"/>
        <v>2.0622672727272686</v>
      </c>
      <c r="O689" s="2606">
        <f t="shared" si="193"/>
        <v>0.3620119999999929</v>
      </c>
      <c r="P689" s="2631">
        <f t="shared" si="193"/>
        <v>0.93833333333333968</v>
      </c>
      <c r="Q689" s="2746"/>
      <c r="S689" s="141"/>
      <c r="T689" s="141"/>
      <c r="U689" s="157"/>
      <c r="V689" s="157"/>
      <c r="W689" s="157"/>
      <c r="X689" s="157"/>
      <c r="Y689" s="157"/>
      <c r="Z689" s="157"/>
      <c r="AA689" s="157"/>
      <c r="AB689" s="157"/>
      <c r="AC689" s="157"/>
      <c r="AD689" s="157"/>
      <c r="AE689" s="157"/>
      <c r="AF689" s="157"/>
      <c r="AG689" s="157"/>
      <c r="AH689" s="141"/>
    </row>
    <row r="690" spans="2:34" ht="12" customHeight="1" thickBot="1">
      <c r="B690" s="2503"/>
      <c r="C690" s="1657"/>
      <c r="D690" s="1658"/>
      <c r="E690" s="1726"/>
      <c r="F690" s="786"/>
      <c r="G690" s="786"/>
      <c r="H690" s="787"/>
      <c r="I690" s="1726"/>
      <c r="J690" s="786"/>
      <c r="K690" s="786"/>
      <c r="L690" s="787"/>
      <c r="M690" s="858"/>
      <c r="N690" s="858"/>
      <c r="O690" s="858"/>
      <c r="P690" s="858"/>
      <c r="Q690" s="2746"/>
      <c r="S690" s="141"/>
      <c r="T690" s="1661"/>
      <c r="U690" s="1659"/>
      <c r="V690" s="248"/>
      <c r="W690" s="248"/>
      <c r="X690" s="248"/>
      <c r="Y690" s="852"/>
      <c r="Z690" s="985"/>
      <c r="AA690" s="157"/>
      <c r="AB690" s="151"/>
      <c r="AC690" s="157"/>
      <c r="AD690" s="157"/>
      <c r="AE690" s="157"/>
      <c r="AF690" s="157"/>
      <c r="AG690" s="141"/>
      <c r="AH690" s="141"/>
    </row>
    <row r="691" spans="2:34">
      <c r="B691" s="2609" t="s">
        <v>533</v>
      </c>
      <c r="C691" s="2610" t="s">
        <v>443</v>
      </c>
      <c r="D691" s="2611">
        <v>0.1</v>
      </c>
      <c r="E691" s="2629">
        <f t="shared" ref="E691:P691" si="194">E630</f>
        <v>7.7</v>
      </c>
      <c r="F691" s="2612">
        <f t="shared" si="194"/>
        <v>7.9</v>
      </c>
      <c r="G691" s="2612">
        <f t="shared" si="194"/>
        <v>33.5</v>
      </c>
      <c r="H691" s="2612">
        <f t="shared" si="194"/>
        <v>235</v>
      </c>
      <c r="I691" s="2612">
        <f t="shared" si="194"/>
        <v>6</v>
      </c>
      <c r="J691" s="2612">
        <f t="shared" si="194"/>
        <v>0.12</v>
      </c>
      <c r="K691" s="2612">
        <f t="shared" si="194"/>
        <v>0.14000000000000001</v>
      </c>
      <c r="L691" s="2612">
        <f t="shared" si="194"/>
        <v>70</v>
      </c>
      <c r="M691" s="2612">
        <f t="shared" si="194"/>
        <v>110</v>
      </c>
      <c r="N691" s="2612">
        <f t="shared" si="194"/>
        <v>110</v>
      </c>
      <c r="O691" s="2612">
        <f t="shared" si="194"/>
        <v>25</v>
      </c>
      <c r="P691" s="2616">
        <f t="shared" si="194"/>
        <v>1.2</v>
      </c>
      <c r="Q691" s="2746"/>
      <c r="S691" s="141"/>
      <c r="T691" s="1656"/>
      <c r="U691" s="1659"/>
      <c r="V691" s="856"/>
      <c r="W691" s="856"/>
      <c r="X691" s="856"/>
      <c r="Y691" s="539"/>
      <c r="Z691" s="539"/>
      <c r="AA691" s="539"/>
      <c r="AB691" s="539"/>
      <c r="AC691" s="539"/>
      <c r="AD691" s="213"/>
      <c r="AE691" s="213"/>
      <c r="AF691" s="213"/>
      <c r="AG691" s="213"/>
      <c r="AH691" s="141"/>
    </row>
    <row r="692" spans="2:34" ht="15.6">
      <c r="B692" s="2524"/>
      <c r="C692" s="2525" t="s">
        <v>170</v>
      </c>
      <c r="D692" s="2534"/>
      <c r="E692" s="2598">
        <f t="shared" ref="E692:P692" si="195">(E95+E150+E206+E258+E313+E368+E427+E482+E539+E592)/10</f>
        <v>8.1476700000000015</v>
      </c>
      <c r="F692" s="2599">
        <f t="shared" si="195"/>
        <v>7.1396299999999995</v>
      </c>
      <c r="G692" s="2599">
        <f t="shared" si="195"/>
        <v>37.591699999999996</v>
      </c>
      <c r="H692" s="2644">
        <f t="shared" si="195"/>
        <v>236.58458000000002</v>
      </c>
      <c r="I692" s="2623">
        <f t="shared" si="195"/>
        <v>4.1019300000000012</v>
      </c>
      <c r="J692" s="2599">
        <f t="shared" si="195"/>
        <v>0.14326</v>
      </c>
      <c r="K692" s="2599">
        <f t="shared" si="195"/>
        <v>0.14751000000000003</v>
      </c>
      <c r="L692" s="2644">
        <f t="shared" si="195"/>
        <v>53.502119999999991</v>
      </c>
      <c r="M692" s="2599">
        <f t="shared" si="195"/>
        <v>142.33739999999997</v>
      </c>
      <c r="N692" s="2599">
        <f t="shared" si="195"/>
        <v>101.34020000000001</v>
      </c>
      <c r="O692" s="2599">
        <f t="shared" si="195"/>
        <v>22.337</v>
      </c>
      <c r="P692" s="2640">
        <f t="shared" si="195"/>
        <v>1.1693500000000001</v>
      </c>
      <c r="Q692" s="2746"/>
      <c r="S692" s="164"/>
      <c r="T692" s="730"/>
      <c r="U692" s="157"/>
      <c r="V692" s="157"/>
      <c r="W692" s="157"/>
      <c r="X692" s="157"/>
      <c r="Y692" s="157"/>
      <c r="Z692" s="162"/>
      <c r="AA692" s="162"/>
      <c r="AB692" s="1729"/>
      <c r="AC692" s="1729"/>
      <c r="AD692" s="1729"/>
      <c r="AE692" s="140"/>
      <c r="AF692" s="162"/>
      <c r="AG692" s="1729"/>
      <c r="AH692" s="141"/>
    </row>
    <row r="693" spans="2:34" ht="12.75" customHeight="1" thickBot="1">
      <c r="B693" s="2284"/>
      <c r="C693" s="2603" t="s">
        <v>595</v>
      </c>
      <c r="D693" s="2604"/>
      <c r="E693" s="2605">
        <f t="shared" ref="E693:P693" si="196">(E692*100/E620)-10</f>
        <v>0.58138961038961234</v>
      </c>
      <c r="F693" s="2606">
        <f t="shared" si="196"/>
        <v>-0.96249367088607585</v>
      </c>
      <c r="G693" s="2606">
        <f t="shared" si="196"/>
        <v>1.2214029850746257</v>
      </c>
      <c r="H693" s="2606">
        <f t="shared" si="196"/>
        <v>6.742893617021295E-2</v>
      </c>
      <c r="I693" s="2606">
        <f t="shared" si="196"/>
        <v>-3.1634499999999983</v>
      </c>
      <c r="J693" s="2606">
        <f t="shared" si="196"/>
        <v>1.9383333333333344</v>
      </c>
      <c r="K693" s="2606">
        <f t="shared" si="196"/>
        <v>0.53642857142857459</v>
      </c>
      <c r="L693" s="2606">
        <f t="shared" si="196"/>
        <v>-2.3568400000000009</v>
      </c>
      <c r="M693" s="2606">
        <f t="shared" si="196"/>
        <v>2.9397636363636348</v>
      </c>
      <c r="N693" s="2606">
        <f t="shared" si="196"/>
        <v>-0.78725454545454454</v>
      </c>
      <c r="O693" s="2606">
        <f t="shared" si="196"/>
        <v>-1.0652000000000008</v>
      </c>
      <c r="P693" s="2631">
        <f t="shared" si="196"/>
        <v>-0.25541666666666529</v>
      </c>
      <c r="Q693" s="2746"/>
      <c r="S693" s="141"/>
      <c r="T693" s="1657"/>
      <c r="U693" s="1658"/>
      <c r="V693" s="1726"/>
      <c r="W693" s="786"/>
      <c r="X693" s="786"/>
      <c r="Y693" s="787"/>
      <c r="Z693" s="858"/>
      <c r="AA693" s="858"/>
      <c r="AB693" s="858"/>
      <c r="AC693" s="858"/>
      <c r="AD693" s="858"/>
      <c r="AE693" s="858"/>
      <c r="AF693" s="858"/>
      <c r="AG693" s="858"/>
      <c r="AH693" s="141"/>
    </row>
    <row r="694" spans="2:34" ht="12.75" customHeight="1" thickBot="1">
      <c r="Q694" s="2746"/>
      <c r="S694" s="141"/>
      <c r="T694" s="495"/>
      <c r="U694" s="1659"/>
      <c r="V694" s="788"/>
      <c r="W694" s="788"/>
      <c r="X694" s="788"/>
      <c r="Y694" s="788"/>
      <c r="Z694" s="788"/>
      <c r="AA694" s="788"/>
      <c r="AB694" s="788"/>
      <c r="AC694" s="788"/>
      <c r="AD694" s="788"/>
      <c r="AE694" s="788"/>
      <c r="AF694" s="788"/>
      <c r="AG694" s="788"/>
      <c r="AH694" s="141"/>
    </row>
    <row r="695" spans="2:34">
      <c r="B695" s="2609" t="s">
        <v>533</v>
      </c>
      <c r="C695" s="2610" t="s">
        <v>264</v>
      </c>
      <c r="D695" s="2632">
        <v>0.6</v>
      </c>
      <c r="E695" s="2613">
        <f t="shared" ref="E695:P695" si="197">E634</f>
        <v>46.2</v>
      </c>
      <c r="F695" s="2612">
        <f t="shared" si="197"/>
        <v>47.4</v>
      </c>
      <c r="G695" s="2612">
        <f t="shared" si="197"/>
        <v>201</v>
      </c>
      <c r="H695" s="2612">
        <f t="shared" si="197"/>
        <v>1410</v>
      </c>
      <c r="I695" s="2612">
        <f t="shared" si="197"/>
        <v>36</v>
      </c>
      <c r="J695" s="2612">
        <f t="shared" si="197"/>
        <v>0.72</v>
      </c>
      <c r="K695" s="2612">
        <f t="shared" si="197"/>
        <v>0.84</v>
      </c>
      <c r="L695" s="2612">
        <f t="shared" si="197"/>
        <v>420</v>
      </c>
      <c r="M695" s="2612">
        <f t="shared" si="197"/>
        <v>660</v>
      </c>
      <c r="N695" s="2612">
        <f t="shared" si="197"/>
        <v>660</v>
      </c>
      <c r="O695" s="2612">
        <f t="shared" si="197"/>
        <v>150</v>
      </c>
      <c r="P695" s="2616">
        <f t="shared" si="197"/>
        <v>7.2</v>
      </c>
      <c r="Q695" s="2746"/>
      <c r="S695" s="141"/>
      <c r="T695" s="546"/>
      <c r="U695" s="1662"/>
      <c r="V695" s="546"/>
      <c r="W695" s="765"/>
      <c r="X695" s="765"/>
      <c r="Y695" s="545"/>
      <c r="Z695" s="545"/>
      <c r="AA695" s="545"/>
      <c r="AB695" s="545"/>
      <c r="AC695" s="546"/>
      <c r="AD695" s="545"/>
      <c r="AE695" s="765"/>
      <c r="AF695" s="1728"/>
      <c r="AG695" s="546"/>
      <c r="AH695" s="141"/>
    </row>
    <row r="696" spans="2:34" ht="14.25" customHeight="1">
      <c r="B696" s="2524"/>
      <c r="C696" s="2525" t="s">
        <v>170</v>
      </c>
      <c r="D696" s="2526"/>
      <c r="E696" s="2756">
        <f t="shared" ref="E696:P696" si="198">(E100+E154+E210+E263+E318+E372+E432+E487+E543+E596)/10</f>
        <v>45.701019999999993</v>
      </c>
      <c r="F696" s="2623">
        <f t="shared" si="198"/>
        <v>47.493690000000001</v>
      </c>
      <c r="G696" s="2623">
        <f t="shared" si="198"/>
        <v>196.55268000000001</v>
      </c>
      <c r="H696" s="2628">
        <f t="shared" si="198"/>
        <v>1408.42263</v>
      </c>
      <c r="I696" s="2623">
        <f t="shared" si="198"/>
        <v>37.994122999999995</v>
      </c>
      <c r="J696" s="2623">
        <f t="shared" si="198"/>
        <v>0.69629260000000004</v>
      </c>
      <c r="K696" s="2623">
        <f t="shared" si="198"/>
        <v>0.78909000000000007</v>
      </c>
      <c r="L696" s="2628">
        <f t="shared" si="198"/>
        <v>436.80280999999997</v>
      </c>
      <c r="M696" s="2623">
        <f t="shared" si="198"/>
        <v>628.89106199999992</v>
      </c>
      <c r="N696" s="2623">
        <f t="shared" si="198"/>
        <v>663.55516999999998</v>
      </c>
      <c r="O696" s="2623">
        <f t="shared" si="198"/>
        <v>151.59567300000001</v>
      </c>
      <c r="P696" s="2625">
        <f t="shared" si="198"/>
        <v>7.3278999999999996</v>
      </c>
      <c r="Q696" s="2746"/>
      <c r="S696" s="141"/>
      <c r="T696" s="1664"/>
      <c r="U696" s="1665"/>
      <c r="V696" s="790"/>
      <c r="W696" s="790"/>
      <c r="X696" s="786"/>
      <c r="Y696" s="1730"/>
      <c r="Z696" s="790"/>
      <c r="AA696" s="786"/>
      <c r="AB696" s="786"/>
      <c r="AC696" s="790"/>
      <c r="AD696" s="786"/>
      <c r="AE696" s="790"/>
      <c r="AF696" s="790"/>
      <c r="AG696" s="790"/>
      <c r="AH696" s="141"/>
    </row>
    <row r="697" spans="2:34" ht="15" thickBot="1">
      <c r="B697" s="2284"/>
      <c r="C697" s="2603" t="s">
        <v>595</v>
      </c>
      <c r="D697" s="2642"/>
      <c r="E697" s="2755">
        <f t="shared" ref="E697:P697" si="199">(E696*100/E620)-60</f>
        <v>-0.64802597402599105</v>
      </c>
      <c r="F697" s="2606">
        <f t="shared" si="199"/>
        <v>0.11859493670885968</v>
      </c>
      <c r="G697" s="2606">
        <f t="shared" si="199"/>
        <v>-1.3275582089552245</v>
      </c>
      <c r="H697" s="2606">
        <f t="shared" si="199"/>
        <v>-6.7122127659573039E-2</v>
      </c>
      <c r="I697" s="2606">
        <f t="shared" si="199"/>
        <v>3.3235383333333246</v>
      </c>
      <c r="J697" s="2606">
        <f t="shared" si="199"/>
        <v>-1.9756166666666601</v>
      </c>
      <c r="K697" s="2606">
        <f t="shared" si="199"/>
        <v>-3.63642857142856</v>
      </c>
      <c r="L697" s="2606">
        <f t="shared" si="199"/>
        <v>2.4004014285714206</v>
      </c>
      <c r="M697" s="2606">
        <f t="shared" si="199"/>
        <v>-2.8280852727272787</v>
      </c>
      <c r="N697" s="2606">
        <f t="shared" si="199"/>
        <v>0.3231972727272634</v>
      </c>
      <c r="O697" s="2606">
        <f t="shared" si="199"/>
        <v>0.63826920000000342</v>
      </c>
      <c r="P697" s="2631">
        <f t="shared" si="199"/>
        <v>1.0658333333333303</v>
      </c>
      <c r="Q697" s="2746"/>
      <c r="S697" s="1727"/>
      <c r="T697" s="290"/>
      <c r="U697" s="548"/>
      <c r="V697" s="205"/>
      <c r="W697" s="205"/>
      <c r="X697" s="205"/>
      <c r="Y697" s="205"/>
      <c r="Z697" s="205"/>
      <c r="AA697" s="205"/>
      <c r="AB697" s="205"/>
      <c r="AC697" s="205"/>
      <c r="AD697" s="205"/>
      <c r="AE697" s="205"/>
      <c r="AF697" s="205"/>
      <c r="AG697" s="205"/>
      <c r="AH697" s="141"/>
    </row>
    <row r="698" spans="2:34" ht="13.5" customHeight="1" thickBot="1">
      <c r="B698" s="141"/>
      <c r="C698" s="730"/>
      <c r="D698" s="157"/>
      <c r="E698" s="157"/>
      <c r="F698" s="157"/>
      <c r="G698" s="157"/>
      <c r="H698" s="157"/>
      <c r="I698" s="157"/>
      <c r="J698" s="157"/>
      <c r="K698" s="157"/>
      <c r="L698" s="157"/>
      <c r="M698" s="162"/>
      <c r="N698" s="162"/>
      <c r="O698" s="1729"/>
      <c r="P698" s="1729"/>
      <c r="Q698" s="2746"/>
      <c r="S698" s="141"/>
      <c r="T698" s="141"/>
      <c r="U698" s="157"/>
      <c r="V698" s="157"/>
      <c r="W698" s="157"/>
      <c r="X698" s="157"/>
      <c r="Y698" s="157"/>
      <c r="Z698" s="157"/>
      <c r="AA698" s="157"/>
      <c r="AB698" s="157"/>
      <c r="AC698" s="157"/>
      <c r="AD698" s="157"/>
      <c r="AE698" s="157"/>
      <c r="AF698" s="157"/>
      <c r="AG698" s="157"/>
      <c r="AH698" s="141"/>
    </row>
    <row r="699" spans="2:34">
      <c r="B699" s="2609" t="s">
        <v>533</v>
      </c>
      <c r="C699" s="2610" t="s">
        <v>444</v>
      </c>
      <c r="D699" s="2632">
        <v>0.45</v>
      </c>
      <c r="E699" s="2613">
        <f t="shared" ref="E699:P699" si="200">E638</f>
        <v>34.65</v>
      </c>
      <c r="F699" s="2612">
        <f t="shared" si="200"/>
        <v>35.549999999999997</v>
      </c>
      <c r="G699" s="2612">
        <f t="shared" si="200"/>
        <v>150.75</v>
      </c>
      <c r="H699" s="2612">
        <f t="shared" si="200"/>
        <v>1057.5</v>
      </c>
      <c r="I699" s="2612">
        <f t="shared" si="200"/>
        <v>27</v>
      </c>
      <c r="J699" s="2612">
        <f t="shared" si="200"/>
        <v>0.54</v>
      </c>
      <c r="K699" s="2612">
        <f t="shared" si="200"/>
        <v>0.63</v>
      </c>
      <c r="L699" s="2612">
        <f t="shared" si="200"/>
        <v>315</v>
      </c>
      <c r="M699" s="2612">
        <f t="shared" si="200"/>
        <v>495</v>
      </c>
      <c r="N699" s="2612">
        <f t="shared" si="200"/>
        <v>495</v>
      </c>
      <c r="O699" s="2612">
        <f t="shared" si="200"/>
        <v>112.5</v>
      </c>
      <c r="P699" s="2616">
        <f t="shared" si="200"/>
        <v>5.4</v>
      </c>
      <c r="Q699" s="2746"/>
      <c r="S699" s="141"/>
      <c r="T699" s="1661"/>
      <c r="U699" s="1659"/>
      <c r="V699" s="248"/>
      <c r="W699" s="248"/>
      <c r="X699" s="248"/>
      <c r="Y699" s="852"/>
      <c r="Z699" s="985"/>
      <c r="AA699" s="157"/>
      <c r="AB699" s="151"/>
      <c r="AC699" s="157"/>
      <c r="AD699" s="157"/>
      <c r="AE699" s="157"/>
      <c r="AF699" s="157"/>
      <c r="AG699" s="141"/>
      <c r="AH699" s="141"/>
    </row>
    <row r="700" spans="2:34">
      <c r="B700" s="2539"/>
      <c r="C700" s="2525" t="s">
        <v>170</v>
      </c>
      <c r="D700" s="2526"/>
      <c r="E700" s="2756">
        <f t="shared" ref="E700:P700" si="201">(E104+E158+E214+E267+E322+E376+E436+E491+E547+E600)/10</f>
        <v>34.844130000000007</v>
      </c>
      <c r="F700" s="2623">
        <f t="shared" si="201"/>
        <v>35.030280000000005</v>
      </c>
      <c r="G700" s="2623">
        <f t="shared" si="201"/>
        <v>151.03122000000002</v>
      </c>
      <c r="H700" s="2628">
        <f t="shared" si="201"/>
        <v>1058.06474</v>
      </c>
      <c r="I700" s="2623">
        <f t="shared" si="201"/>
        <v>27.465118999999998</v>
      </c>
      <c r="J700" s="2623">
        <f t="shared" si="201"/>
        <v>0.56867959999999995</v>
      </c>
      <c r="K700" s="2623">
        <f t="shared" si="201"/>
        <v>0.6429999999999999</v>
      </c>
      <c r="L700" s="2628">
        <f t="shared" si="201"/>
        <v>318.04505000000006</v>
      </c>
      <c r="M700" s="2623">
        <f t="shared" si="201"/>
        <v>496.62145699999991</v>
      </c>
      <c r="N700" s="2623">
        <f t="shared" si="201"/>
        <v>509.02514000000002</v>
      </c>
      <c r="O700" s="2623">
        <f t="shared" si="201"/>
        <v>110.74203</v>
      </c>
      <c r="P700" s="2625">
        <f t="shared" si="201"/>
        <v>5.4819500000000003</v>
      </c>
      <c r="Q700" s="2746"/>
      <c r="S700" s="141"/>
      <c r="T700" s="1656"/>
      <c r="U700" s="1659"/>
      <c r="V700" s="856"/>
      <c r="W700" s="856"/>
      <c r="X700" s="856"/>
      <c r="Y700" s="539"/>
      <c r="Z700" s="539"/>
      <c r="AA700" s="539"/>
      <c r="AB700" s="539"/>
      <c r="AC700" s="539"/>
      <c r="AD700" s="213"/>
      <c r="AE700" s="213"/>
      <c r="AF700" s="213"/>
      <c r="AG700" s="213"/>
      <c r="AH700" s="141"/>
    </row>
    <row r="701" spans="2:34" ht="14.25" customHeight="1" thickBot="1">
      <c r="B701" s="1126"/>
      <c r="C701" s="2603" t="s">
        <v>595</v>
      </c>
      <c r="D701" s="2642"/>
      <c r="E701" s="2755">
        <f t="shared" ref="E701:P701" si="202">(E700*100/E620)-45</f>
        <v>0.25211688311689073</v>
      </c>
      <c r="F701" s="2606">
        <f t="shared" si="202"/>
        <v>-0.65787341772151819</v>
      </c>
      <c r="G701" s="2606">
        <f t="shared" si="202"/>
        <v>8.3946268656717393E-2</v>
      </c>
      <c r="H701" s="2606">
        <f t="shared" si="202"/>
        <v>2.4031489361703962E-2</v>
      </c>
      <c r="I701" s="2606">
        <f t="shared" si="202"/>
        <v>0.77519833333333565</v>
      </c>
      <c r="J701" s="2606">
        <f t="shared" si="202"/>
        <v>2.3899666666666661</v>
      </c>
      <c r="K701" s="2606">
        <f t="shared" si="202"/>
        <v>0.9285714285714306</v>
      </c>
      <c r="L701" s="2606">
        <f t="shared" si="202"/>
        <v>0.43500714285715247</v>
      </c>
      <c r="M701" s="2606">
        <f t="shared" si="202"/>
        <v>0.14740518181817919</v>
      </c>
      <c r="N701" s="2606">
        <f t="shared" si="202"/>
        <v>1.2750127272727312</v>
      </c>
      <c r="O701" s="2606">
        <f t="shared" si="202"/>
        <v>-0.70318800000000437</v>
      </c>
      <c r="P701" s="2631">
        <f t="shared" si="202"/>
        <v>0.68291666666667084</v>
      </c>
      <c r="Q701" s="2746"/>
      <c r="S701" s="164"/>
      <c r="T701" s="730"/>
      <c r="U701" s="157"/>
      <c r="V701" s="157"/>
      <c r="W701" s="157"/>
      <c r="X701" s="157"/>
      <c r="Y701" s="157"/>
      <c r="Z701" s="162"/>
      <c r="AA701" s="162"/>
      <c r="AB701" s="1729"/>
      <c r="AC701" s="1729"/>
      <c r="AD701" s="1729"/>
      <c r="AE701" s="140"/>
      <c r="AF701" s="162"/>
      <c r="AG701" s="1729"/>
      <c r="AH701" s="141"/>
    </row>
    <row r="702" spans="2:34" ht="11.25" customHeight="1" thickBot="1">
      <c r="Q702" s="2746"/>
      <c r="S702" s="141"/>
      <c r="T702" s="1657"/>
      <c r="U702" s="1658"/>
      <c r="V702" s="1726"/>
      <c r="W702" s="786"/>
      <c r="X702" s="786"/>
      <c r="Y702" s="787"/>
      <c r="Z702" s="858"/>
      <c r="AA702" s="858"/>
      <c r="AB702" s="858"/>
      <c r="AC702" s="858"/>
      <c r="AD702" s="858"/>
      <c r="AE702" s="858"/>
      <c r="AF702" s="858"/>
      <c r="AG702" s="858"/>
      <c r="AH702" s="141"/>
    </row>
    <row r="703" spans="2:34" ht="13.5" customHeight="1">
      <c r="B703" s="2609" t="s">
        <v>533</v>
      </c>
      <c r="C703" s="2757" t="s">
        <v>508</v>
      </c>
      <c r="D703" s="2632">
        <v>0.7</v>
      </c>
      <c r="E703" s="2613">
        <f t="shared" ref="E703:P703" si="203">E666</f>
        <v>53.9</v>
      </c>
      <c r="F703" s="2612">
        <f t="shared" si="203"/>
        <v>55.3</v>
      </c>
      <c r="G703" s="2612">
        <f t="shared" si="203"/>
        <v>234.5</v>
      </c>
      <c r="H703" s="2612">
        <f t="shared" si="203"/>
        <v>1645</v>
      </c>
      <c r="I703" s="2612">
        <f t="shared" si="203"/>
        <v>42</v>
      </c>
      <c r="J703" s="2612">
        <f t="shared" si="203"/>
        <v>0.84</v>
      </c>
      <c r="K703" s="2612">
        <f t="shared" si="203"/>
        <v>0.98</v>
      </c>
      <c r="L703" s="2612">
        <f t="shared" si="203"/>
        <v>490</v>
      </c>
      <c r="M703" s="2612">
        <f t="shared" si="203"/>
        <v>770</v>
      </c>
      <c r="N703" s="2612">
        <f t="shared" si="203"/>
        <v>770</v>
      </c>
      <c r="O703" s="2612">
        <f t="shared" si="203"/>
        <v>175</v>
      </c>
      <c r="P703" s="2616">
        <f t="shared" si="203"/>
        <v>8.4</v>
      </c>
      <c r="Q703" s="2746"/>
      <c r="S703" s="141"/>
      <c r="U703" s="1659"/>
      <c r="V703" s="788"/>
      <c r="W703" s="788"/>
      <c r="X703" s="788"/>
      <c r="Y703" s="788"/>
      <c r="Z703" s="788"/>
      <c r="AA703" s="788"/>
      <c r="AB703" s="788"/>
      <c r="AC703" s="788"/>
      <c r="AD703" s="788"/>
      <c r="AE703" s="788"/>
      <c r="AF703" s="788"/>
      <c r="AG703" s="788"/>
      <c r="AH703" s="141"/>
    </row>
    <row r="704" spans="2:34">
      <c r="B704" s="2524"/>
      <c r="C704" s="2525" t="s">
        <v>170</v>
      </c>
      <c r="D704" s="2526"/>
      <c r="E704" s="2758">
        <f t="shared" ref="E704:P704" si="204">(E108+E162+E218+E271+E326+E380+E440+E495+E551+E604)/10</f>
        <v>53.848689999999998</v>
      </c>
      <c r="F704" s="2599">
        <f t="shared" si="204"/>
        <v>55.200669999999988</v>
      </c>
      <c r="G704" s="2599">
        <f t="shared" si="204"/>
        <v>234.14438000000001</v>
      </c>
      <c r="H704" s="2600">
        <f t="shared" si="204"/>
        <v>1645.0072100000002</v>
      </c>
      <c r="I704" s="2623">
        <f t="shared" si="204"/>
        <v>42.096052999999998</v>
      </c>
      <c r="J704" s="2599">
        <f t="shared" si="204"/>
        <v>0.83955259999999998</v>
      </c>
      <c r="K704" s="2599">
        <f t="shared" si="204"/>
        <v>0.93659999999999999</v>
      </c>
      <c r="L704" s="2759">
        <f t="shared" si="204"/>
        <v>490.30493000000007</v>
      </c>
      <c r="M704" s="2599">
        <f t="shared" si="204"/>
        <v>771.22846200000004</v>
      </c>
      <c r="N704" s="2599">
        <f t="shared" si="204"/>
        <v>764.89537000000007</v>
      </c>
      <c r="O704" s="2599">
        <f t="shared" si="204"/>
        <v>173.93267299999999</v>
      </c>
      <c r="P704" s="2640">
        <f t="shared" si="204"/>
        <v>8.4972499999999993</v>
      </c>
      <c r="Q704" s="2746"/>
      <c r="S704" s="141"/>
      <c r="U704" s="1662"/>
      <c r="V704" s="1731"/>
      <c r="W704" s="789"/>
      <c r="X704" s="789"/>
      <c r="Y704" s="1731"/>
      <c r="Z704" s="1732"/>
      <c r="AA704" s="1732"/>
      <c r="AB704" s="1731"/>
      <c r="AC704" s="1731"/>
      <c r="AD704" s="1732"/>
      <c r="AE704" s="789"/>
      <c r="AF704" s="789"/>
      <c r="AG704" s="789"/>
      <c r="AH704" s="141"/>
    </row>
    <row r="705" spans="2:34" ht="13.5" customHeight="1" thickBot="1">
      <c r="B705" s="2284"/>
      <c r="C705" s="2603" t="s">
        <v>595</v>
      </c>
      <c r="D705" s="2642"/>
      <c r="E705" s="2755">
        <f t="shared" ref="E705:P705" si="205">(E704*100/E620)-70</f>
        <v>-6.6636363636362717E-2</v>
      </c>
      <c r="F705" s="2606">
        <f t="shared" si="205"/>
        <v>-0.12573417721520741</v>
      </c>
      <c r="G705" s="2606">
        <f t="shared" si="205"/>
        <v>-0.10615522388059162</v>
      </c>
      <c r="H705" s="2606">
        <f t="shared" si="205"/>
        <v>3.0680851064346371E-4</v>
      </c>
      <c r="I705" s="2606">
        <f t="shared" si="205"/>
        <v>0.16008833333333428</v>
      </c>
      <c r="J705" s="2606">
        <f t="shared" si="205"/>
        <v>-3.7283333333334667E-2</v>
      </c>
      <c r="K705" s="2606">
        <f t="shared" si="205"/>
        <v>-3.0999999999999943</v>
      </c>
      <c r="L705" s="2606">
        <f t="shared" si="205"/>
        <v>4.3561428571436522E-2</v>
      </c>
      <c r="M705" s="2606">
        <f t="shared" si="205"/>
        <v>0.11167836363635786</v>
      </c>
      <c r="N705" s="2606">
        <f t="shared" si="205"/>
        <v>-0.46405727272725983</v>
      </c>
      <c r="O705" s="2606">
        <f t="shared" si="205"/>
        <v>-0.42693080000000805</v>
      </c>
      <c r="P705" s="2631">
        <f t="shared" si="205"/>
        <v>0.81041666666665435</v>
      </c>
      <c r="Q705" s="265"/>
      <c r="S705" s="141"/>
      <c r="U705" s="1665"/>
      <c r="V705" s="1733"/>
      <c r="W705" s="1733"/>
      <c r="X705" s="1733"/>
      <c r="Y705" s="1733"/>
      <c r="Z705" s="1733"/>
      <c r="AA705" s="1733"/>
      <c r="AB705" s="1733"/>
      <c r="AC705" s="1733"/>
      <c r="AD705" s="1733"/>
      <c r="AE705" s="1733"/>
      <c r="AF705" s="1733"/>
      <c r="AG705" s="1733"/>
      <c r="AH705" s="141"/>
    </row>
    <row r="706" spans="2:34">
      <c r="B706" s="141"/>
      <c r="C706" s="1734"/>
      <c r="D706" s="1659"/>
      <c r="E706" s="856"/>
      <c r="F706" s="856"/>
      <c r="G706" s="856"/>
      <c r="H706" s="539"/>
      <c r="I706" s="856"/>
      <c r="J706" s="856"/>
      <c r="K706" s="856"/>
      <c r="L706" s="539"/>
      <c r="M706" s="539"/>
      <c r="N706" s="539"/>
      <c r="O706" s="539"/>
      <c r="P706" s="539"/>
      <c r="Q706" s="265"/>
      <c r="S706" s="1727"/>
      <c r="U706" s="548"/>
      <c r="V706" s="205"/>
      <c r="W706" s="205"/>
      <c r="X706" s="205"/>
      <c r="Y706" s="205"/>
      <c r="Z706" s="205"/>
      <c r="AA706" s="205"/>
      <c r="AB706" s="205"/>
      <c r="AC706" s="205"/>
      <c r="AD706" s="205"/>
      <c r="AE706" s="205"/>
      <c r="AF706" s="205"/>
      <c r="AG706" s="205"/>
      <c r="AH706" s="141"/>
    </row>
    <row r="707" spans="2:34" ht="12" customHeight="1">
      <c r="B707" s="141"/>
      <c r="C707" s="730"/>
      <c r="D707" s="157"/>
      <c r="E707" s="157"/>
      <c r="F707" s="157"/>
      <c r="G707" s="157"/>
      <c r="H707" s="157"/>
      <c r="J707" s="690"/>
      <c r="K707" s="690"/>
      <c r="Q707" s="265"/>
      <c r="S707" s="141"/>
      <c r="T707" s="141"/>
      <c r="U707" s="157"/>
      <c r="V707" s="157"/>
      <c r="W707" s="157"/>
      <c r="X707" s="157"/>
      <c r="Y707" s="157"/>
      <c r="Z707" s="157"/>
      <c r="AA707" s="157"/>
      <c r="AB707" s="157"/>
      <c r="AC707" s="157"/>
      <c r="AD707" s="157"/>
      <c r="AE707" s="157"/>
      <c r="AF707" s="157"/>
      <c r="AG707" s="157"/>
      <c r="AH707" s="141"/>
    </row>
    <row r="708" spans="2:34">
      <c r="B708" s="2503"/>
      <c r="C708" s="1657"/>
      <c r="D708" s="1658"/>
      <c r="E708" s="1726"/>
      <c r="F708" s="786"/>
      <c r="G708" s="786"/>
      <c r="H708" s="787"/>
      <c r="L708" s="690"/>
      <c r="O708" s="690"/>
      <c r="Q708" s="265"/>
      <c r="S708" s="141"/>
      <c r="T708" s="1661"/>
      <c r="U708" s="1659"/>
      <c r="V708" s="248"/>
      <c r="W708" s="248"/>
      <c r="X708" s="248"/>
      <c r="Y708" s="852"/>
      <c r="Z708" s="985"/>
      <c r="AA708" s="157"/>
      <c r="AB708" s="151"/>
      <c r="AC708" s="157"/>
      <c r="AD708" s="157"/>
      <c r="AE708" s="157"/>
      <c r="AF708" s="157"/>
      <c r="AG708" s="141"/>
      <c r="AH708" s="141"/>
    </row>
    <row r="709" spans="2:34">
      <c r="Q709" s="2746"/>
      <c r="S709" s="141"/>
      <c r="T709" s="1734"/>
      <c r="U709" s="1659"/>
      <c r="V709" s="856"/>
      <c r="W709" s="856"/>
      <c r="X709" s="856"/>
      <c r="Y709" s="539"/>
      <c r="Z709" s="539"/>
      <c r="AA709" s="539"/>
      <c r="AB709" s="539"/>
      <c r="AC709" s="539"/>
      <c r="AD709" s="213"/>
      <c r="AE709" s="213"/>
      <c r="AF709" s="213"/>
      <c r="AG709" s="213"/>
      <c r="AH709" s="141"/>
    </row>
    <row r="710" spans="2:34" ht="15.6">
      <c r="Q710" s="2746"/>
      <c r="S710" s="164"/>
      <c r="T710" s="730"/>
      <c r="U710" s="157"/>
      <c r="V710" s="157"/>
      <c r="W710" s="157"/>
      <c r="X710" s="157"/>
      <c r="Y710" s="157"/>
      <c r="Z710" s="162"/>
      <c r="AA710" s="162"/>
      <c r="AB710" s="1729"/>
      <c r="AC710" s="1729"/>
      <c r="AD710" s="1729"/>
      <c r="AE710" s="140"/>
      <c r="AF710" s="162"/>
      <c r="AG710" s="1729"/>
      <c r="AH710" s="141"/>
    </row>
    <row r="711" spans="2:34" ht="10.5" customHeight="1">
      <c r="C711" t="s">
        <v>14</v>
      </c>
      <c r="D711"/>
      <c r="E711" s="6"/>
      <c r="F711"/>
      <c r="G711"/>
      <c r="H711"/>
      <c r="Q711" s="2746"/>
      <c r="S711" s="141"/>
      <c r="T711" s="1657"/>
      <c r="U711" s="1658"/>
      <c r="V711" s="1726"/>
      <c r="W711" s="786"/>
      <c r="X711" s="786"/>
      <c r="Y711" s="787"/>
      <c r="Z711" s="858"/>
      <c r="AA711" s="858"/>
      <c r="AB711" s="858"/>
      <c r="AC711" s="858"/>
      <c r="AD711" s="858"/>
      <c r="AE711" s="858"/>
      <c r="AF711" s="858"/>
      <c r="AG711" s="858"/>
      <c r="AH711" s="141"/>
    </row>
    <row r="712" spans="2:34" ht="12.75" customHeight="1">
      <c r="B712" s="70">
        <v>1</v>
      </c>
      <c r="C712" s="69" t="s">
        <v>15</v>
      </c>
      <c r="D712" s="69"/>
      <c r="E712" s="73"/>
      <c r="F712" s="69" t="s">
        <v>16</v>
      </c>
      <c r="G712" s="69"/>
      <c r="H712" s="69"/>
      <c r="Q712" s="2746"/>
      <c r="S712" s="141"/>
      <c r="T712" s="495"/>
      <c r="U712" s="1659"/>
      <c r="V712" s="788"/>
      <c r="W712" s="788"/>
      <c r="X712" s="788"/>
      <c r="Y712" s="788"/>
      <c r="Z712" s="788"/>
      <c r="AA712" s="788"/>
      <c r="AB712" s="788"/>
      <c r="AC712" s="788"/>
      <c r="AD712" s="788"/>
      <c r="AE712" s="788"/>
      <c r="AF712" s="788"/>
      <c r="AG712" s="788"/>
      <c r="AH712" s="141"/>
    </row>
    <row r="713" spans="2:34">
      <c r="B713" s="70"/>
      <c r="C713" s="69" t="s">
        <v>17</v>
      </c>
      <c r="D713" s="69"/>
      <c r="E713" s="73"/>
      <c r="F713" s="69"/>
      <c r="G713" s="72"/>
      <c r="H713" s="69"/>
      <c r="Q713" s="265"/>
      <c r="R713" s="11"/>
      <c r="S713" s="141"/>
      <c r="T713" s="546"/>
      <c r="U713" s="1662"/>
      <c r="V713" s="1731"/>
      <c r="W713" s="789"/>
      <c r="X713" s="789"/>
      <c r="Y713" s="1732"/>
      <c r="Z713" s="1732"/>
      <c r="AA713" s="1732"/>
      <c r="AB713" s="1732"/>
      <c r="AC713" s="1731"/>
      <c r="AD713" s="1732"/>
      <c r="AE713" s="789"/>
      <c r="AF713" s="789"/>
      <c r="AG713" s="1731"/>
      <c r="AH713" s="141"/>
    </row>
    <row r="714" spans="2:34">
      <c r="B714">
        <v>2</v>
      </c>
      <c r="C714" s="69" t="s">
        <v>18</v>
      </c>
      <c r="D714" s="69"/>
      <c r="E714" s="73"/>
      <c r="F714" s="69"/>
      <c r="G714" s="69"/>
      <c r="H714" s="69"/>
      <c r="P714"/>
      <c r="Q714" s="265"/>
      <c r="R714" s="11"/>
      <c r="S714" s="141"/>
      <c r="T714" s="1664"/>
      <c r="U714" s="1665"/>
      <c r="V714" s="1733"/>
      <c r="W714" s="1733"/>
      <c r="X714" s="1733"/>
      <c r="Y714" s="1730"/>
      <c r="Z714" s="1733"/>
      <c r="AA714" s="1733"/>
      <c r="AB714" s="1733"/>
      <c r="AC714" s="1733"/>
      <c r="AD714" s="1733"/>
      <c r="AE714" s="1733"/>
      <c r="AF714" s="1733"/>
      <c r="AG714" s="1733"/>
      <c r="AH714" s="141"/>
    </row>
    <row r="715" spans="2:34">
      <c r="C715" s="69" t="s">
        <v>822</v>
      </c>
      <c r="D715" s="69"/>
      <c r="E715" s="73"/>
      <c r="F715" s="69"/>
      <c r="G715" s="72"/>
      <c r="H715" s="69"/>
      <c r="P715"/>
      <c r="Q715" s="265"/>
      <c r="R715" s="11"/>
      <c r="S715" s="1727"/>
      <c r="T715" s="290"/>
      <c r="U715" s="548"/>
      <c r="V715" s="205"/>
      <c r="W715" s="205"/>
      <c r="X715" s="205"/>
      <c r="Y715" s="205"/>
      <c r="Z715" s="205"/>
      <c r="AA715" s="205"/>
      <c r="AB715" s="205"/>
      <c r="AC715" s="205"/>
      <c r="AD715" s="205"/>
      <c r="AE715" s="205"/>
      <c r="AF715" s="205"/>
      <c r="AG715" s="205"/>
      <c r="AH715" s="141"/>
    </row>
    <row r="716" spans="2:34" ht="13.5" customHeight="1">
      <c r="B716">
        <v>3</v>
      </c>
      <c r="C716" s="807" t="s">
        <v>562</v>
      </c>
      <c r="D716" s="807"/>
      <c r="E716" s="807"/>
      <c r="F716" s="807"/>
      <c r="G716" s="807"/>
      <c r="H716" s="807"/>
      <c r="I716" s="807"/>
      <c r="J716" s="807"/>
      <c r="O716" s="6"/>
      <c r="P716" s="6"/>
      <c r="Q716" s="265"/>
      <c r="R716" s="11"/>
      <c r="S716" s="141"/>
      <c r="T716" s="141"/>
      <c r="U716" s="157"/>
      <c r="V716" s="157"/>
      <c r="W716" s="157"/>
      <c r="X716" s="157"/>
      <c r="Y716" s="157"/>
      <c r="Z716" s="157"/>
      <c r="AA716" s="157"/>
      <c r="AB716" s="157"/>
      <c r="AC716" s="157"/>
      <c r="AD716" s="157"/>
      <c r="AE716" s="157"/>
      <c r="AF716" s="157"/>
      <c r="AG716" s="157"/>
      <c r="AH716" s="141"/>
    </row>
    <row r="717" spans="2:34">
      <c r="C717" s="807" t="s">
        <v>564</v>
      </c>
      <c r="D717" s="807"/>
      <c r="E717" s="807"/>
      <c r="F717" s="807"/>
      <c r="G717" s="807"/>
      <c r="H717" s="807"/>
      <c r="I717" s="807"/>
      <c r="J717" s="2"/>
      <c r="O717" s="1450"/>
      <c r="P717" s="2761"/>
      <c r="Q717" s="265"/>
      <c r="R717" s="11"/>
      <c r="S717" s="141"/>
      <c r="T717" s="1661"/>
      <c r="U717" s="1659"/>
      <c r="V717" s="248"/>
      <c r="W717" s="248"/>
      <c r="X717" s="248"/>
      <c r="Y717" s="852"/>
      <c r="Z717" s="985"/>
      <c r="AA717" s="157"/>
      <c r="AB717" s="151"/>
      <c r="AC717" s="157"/>
      <c r="AD717" s="157"/>
      <c r="AE717" s="157"/>
      <c r="AF717" s="157"/>
      <c r="AG717" s="141"/>
      <c r="AH717" s="141"/>
    </row>
    <row r="718" spans="2:34">
      <c r="C718" s="807" t="s">
        <v>563</v>
      </c>
      <c r="D718" s="807"/>
      <c r="E718" s="807"/>
      <c r="F718" s="807"/>
      <c r="G718" s="807"/>
      <c r="H718" s="807"/>
      <c r="I718" s="807"/>
      <c r="J718" s="807"/>
      <c r="K718" s="807"/>
      <c r="L718" s="807"/>
      <c r="M718" s="807"/>
      <c r="N718" s="807"/>
      <c r="O718" s="1895"/>
      <c r="P718" s="1895"/>
      <c r="Q718" s="265"/>
      <c r="R718" s="11"/>
      <c r="S718" s="141"/>
      <c r="T718" s="1735"/>
      <c r="U718" s="1659"/>
      <c r="V718" s="856"/>
      <c r="W718" s="856"/>
      <c r="X718" s="856"/>
      <c r="Y718" s="539"/>
      <c r="Z718" s="539"/>
      <c r="AA718" s="539"/>
      <c r="AB718" s="539"/>
      <c r="AC718" s="539"/>
      <c r="AD718" s="213"/>
      <c r="AE718" s="213"/>
      <c r="AF718" s="213"/>
      <c r="AG718" s="213"/>
      <c r="AH718" s="141"/>
    </row>
    <row r="719" spans="2:34" ht="15.6">
      <c r="B719">
        <v>4</v>
      </c>
      <c r="C719" s="807" t="s">
        <v>608</v>
      </c>
      <c r="D719" s="807"/>
      <c r="E719" s="807"/>
      <c r="F719" s="807"/>
      <c r="G719" s="807"/>
      <c r="H719" s="807"/>
      <c r="K719" s="807"/>
      <c r="L719" s="807"/>
      <c r="M719" s="807"/>
      <c r="N719" s="807"/>
      <c r="O719" s="2762"/>
      <c r="P719" s="2762"/>
      <c r="Q719" s="265"/>
      <c r="R719" s="11"/>
      <c r="S719" s="164"/>
      <c r="T719" s="730"/>
      <c r="U719" s="157"/>
      <c r="V719" s="157"/>
      <c r="W719" s="157"/>
      <c r="X719" s="157"/>
      <c r="Y719" s="157"/>
      <c r="Z719" s="162"/>
      <c r="AA719" s="162"/>
      <c r="AB719" s="1729"/>
      <c r="AC719" s="1729"/>
      <c r="AD719" s="1729"/>
      <c r="AE719" s="140"/>
      <c r="AF719" s="162"/>
      <c r="AG719" s="1729"/>
      <c r="AH719" s="141"/>
    </row>
    <row r="720" spans="2:34">
      <c r="C720" s="807" t="s">
        <v>609</v>
      </c>
      <c r="D720" s="807"/>
      <c r="E720" s="807"/>
      <c r="F720" s="807"/>
      <c r="G720" s="807"/>
      <c r="H720" s="807"/>
      <c r="K720" s="807"/>
      <c r="L720" s="807"/>
      <c r="M720" s="807"/>
      <c r="N720" s="807"/>
      <c r="Q720" s="265"/>
      <c r="R720" s="11"/>
      <c r="S720" s="141"/>
      <c r="T720" s="1657"/>
      <c r="U720" s="1658"/>
      <c r="V720" s="1726"/>
      <c r="W720" s="786"/>
      <c r="X720" s="786"/>
      <c r="Y720" s="787"/>
      <c r="Z720" s="858"/>
      <c r="AA720" s="858"/>
      <c r="AB720" s="858"/>
      <c r="AC720" s="858"/>
      <c r="AD720" s="858"/>
      <c r="AE720" s="858"/>
      <c r="AF720" s="858"/>
      <c r="AG720" s="858"/>
      <c r="AH720" s="141"/>
    </row>
    <row r="721" spans="2:34">
      <c r="Q721" s="265"/>
      <c r="R721" s="11"/>
      <c r="S721" s="141"/>
      <c r="T721" s="495"/>
      <c r="U721" s="1659"/>
      <c r="V721" s="788"/>
      <c r="W721" s="788"/>
      <c r="X721" s="788"/>
      <c r="Y721" s="788"/>
      <c r="Z721" s="788"/>
      <c r="AA721" s="788"/>
      <c r="AB721" s="788"/>
      <c r="AC721" s="788"/>
      <c r="AD721" s="788"/>
      <c r="AE721" s="788"/>
      <c r="AF721" s="788"/>
      <c r="AG721" s="788"/>
      <c r="AH721" s="141"/>
    </row>
    <row r="722" spans="2:34">
      <c r="Q722" s="265"/>
      <c r="R722" s="11"/>
      <c r="S722" s="141"/>
      <c r="T722" s="546"/>
      <c r="U722" s="1662"/>
      <c r="V722" s="1731"/>
      <c r="W722" s="789"/>
      <c r="X722" s="789"/>
      <c r="Y722" s="1732"/>
      <c r="Z722" s="1732"/>
      <c r="AA722" s="1732"/>
      <c r="AB722" s="1732"/>
      <c r="AC722" s="789"/>
      <c r="AD722" s="1732"/>
      <c r="AE722" s="789"/>
      <c r="AF722" s="1728"/>
      <c r="AG722" s="789"/>
      <c r="AH722" s="141"/>
    </row>
    <row r="723" spans="2:34">
      <c r="P723"/>
      <c r="Q723" s="265"/>
      <c r="R723" s="11"/>
      <c r="S723" s="141"/>
      <c r="T723" s="1664"/>
      <c r="U723" s="1665"/>
      <c r="V723" s="1733"/>
      <c r="W723" s="1733"/>
      <c r="X723" s="1733"/>
      <c r="Y723" s="1730"/>
      <c r="Z723" s="1733"/>
      <c r="AA723" s="1733"/>
      <c r="AB723" s="1733"/>
      <c r="AC723" s="1733"/>
      <c r="AD723" s="1733"/>
      <c r="AE723" s="1733"/>
      <c r="AF723" s="1733"/>
      <c r="AG723" s="1733"/>
      <c r="AH723" s="141"/>
    </row>
    <row r="724" spans="2:34" ht="14.25" customHeight="1">
      <c r="B724" s="2" t="s">
        <v>128</v>
      </c>
      <c r="D724"/>
      <c r="E724"/>
      <c r="F724"/>
      <c r="G724"/>
      <c r="H724" t="s">
        <v>129</v>
      </c>
      <c r="K724" s="157"/>
      <c r="L724" s="157"/>
      <c r="M724" s="162"/>
      <c r="N724" s="162"/>
      <c r="O724" s="1729"/>
      <c r="P724" s="1729"/>
      <c r="Q724" s="265"/>
      <c r="R724" s="11"/>
      <c r="S724" s="1727"/>
      <c r="T724" s="290"/>
      <c r="U724" s="548"/>
      <c r="V724" s="205"/>
      <c r="W724" s="205"/>
      <c r="X724" s="205"/>
      <c r="Y724" s="205"/>
      <c r="Z724" s="205"/>
      <c r="AA724" s="205"/>
      <c r="AB724" s="205"/>
      <c r="AC724" s="205"/>
      <c r="AD724" s="205"/>
      <c r="AE724" s="205"/>
      <c r="AF724" s="205"/>
      <c r="AG724" s="205"/>
      <c r="AH724" s="141"/>
    </row>
    <row r="725" spans="2:34" ht="15" customHeight="1">
      <c r="K725" s="786"/>
      <c r="L725" s="787"/>
      <c r="M725" s="858"/>
      <c r="N725" s="858"/>
      <c r="O725" s="858"/>
      <c r="P725" s="858"/>
      <c r="Q725" s="265"/>
      <c r="R725" s="11"/>
      <c r="S725" s="141"/>
      <c r="T725" s="141"/>
      <c r="U725" s="157"/>
      <c r="V725" s="157"/>
      <c r="W725" s="157"/>
      <c r="X725" s="157"/>
      <c r="Y725" s="157"/>
      <c r="Z725" s="157"/>
      <c r="AA725" s="157"/>
      <c r="AB725" s="157"/>
      <c r="AC725" s="157"/>
      <c r="AD725" s="157"/>
      <c r="AE725" s="157"/>
      <c r="AF725" s="157"/>
      <c r="AG725" s="157"/>
      <c r="AH725" s="141"/>
    </row>
    <row r="726" spans="2:34" ht="12.75" customHeight="1">
      <c r="B726" s="141"/>
      <c r="C726" s="495"/>
      <c r="D726" s="1659"/>
      <c r="E726" s="788"/>
      <c r="F726" s="788"/>
      <c r="G726" s="788"/>
      <c r="H726" s="788"/>
      <c r="I726" s="788"/>
      <c r="J726" s="788"/>
      <c r="K726" s="788"/>
      <c r="L726" s="788"/>
      <c r="M726" s="788"/>
      <c r="N726" s="788"/>
      <c r="O726" s="788"/>
      <c r="P726" s="788"/>
      <c r="Q726" s="265"/>
      <c r="R726" s="11"/>
      <c r="S726" s="141"/>
      <c r="T726" s="1661"/>
      <c r="U726" s="1736"/>
      <c r="V726" s="248"/>
      <c r="W726" s="248"/>
      <c r="X726" s="248"/>
      <c r="Y726" s="852"/>
      <c r="Z726" s="985"/>
      <c r="AA726" s="157"/>
      <c r="AB726" s="151"/>
      <c r="AC726" s="157"/>
      <c r="AD726" s="157"/>
      <c r="AE726" s="157"/>
      <c r="AF726" s="157"/>
      <c r="AG726" s="141"/>
      <c r="AH726" s="141"/>
    </row>
    <row r="727" spans="2:34">
      <c r="B727" s="11"/>
      <c r="C727" s="11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265"/>
      <c r="R727" s="11"/>
      <c r="S727" s="141"/>
      <c r="T727" s="141"/>
      <c r="U727" s="1659"/>
      <c r="V727" s="856"/>
      <c r="W727" s="856"/>
      <c r="X727" s="856"/>
      <c r="Y727" s="539"/>
      <c r="Z727" s="539"/>
      <c r="AA727" s="539"/>
      <c r="AB727" s="539"/>
      <c r="AC727" s="539"/>
      <c r="AD727" s="213"/>
      <c r="AE727" s="213"/>
      <c r="AF727" s="213"/>
      <c r="AG727" s="213"/>
      <c r="AH727" s="141"/>
    </row>
    <row r="728" spans="2:34" ht="14.25" customHeight="1">
      <c r="B728" s="11"/>
      <c r="C728" s="11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265"/>
      <c r="R728" s="11"/>
      <c r="S728" s="136"/>
      <c r="T728" s="730"/>
      <c r="U728" s="157"/>
      <c r="V728" s="157"/>
      <c r="W728" s="157"/>
      <c r="X728" s="157"/>
      <c r="Y728" s="157"/>
      <c r="Z728" s="162"/>
      <c r="AA728" s="162"/>
      <c r="AB728" s="1729"/>
      <c r="AC728" s="1729"/>
      <c r="AD728" s="1729"/>
      <c r="AE728" s="140"/>
      <c r="AF728" s="162"/>
      <c r="AG728" s="1729"/>
      <c r="AH728" s="141"/>
    </row>
    <row r="729" spans="2:34" ht="13.5" customHeight="1">
      <c r="B729" s="11"/>
      <c r="C729" s="11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265"/>
      <c r="R729" s="11"/>
      <c r="S729" s="1735"/>
      <c r="T729" s="1657"/>
      <c r="U729" s="1658"/>
      <c r="V729" s="1726"/>
      <c r="W729" s="786"/>
      <c r="X729" s="786"/>
      <c r="Y729" s="787"/>
      <c r="Z729" s="858"/>
      <c r="AA729" s="858"/>
      <c r="AB729" s="858"/>
      <c r="AC729" s="858"/>
      <c r="AD729" s="858"/>
      <c r="AE729" s="858"/>
      <c r="AF729" s="858"/>
      <c r="AG729" s="858"/>
      <c r="AH729" s="141"/>
    </row>
    <row r="730" spans="2:34" ht="13.5" customHeight="1">
      <c r="B730" s="141"/>
      <c r="C730" s="141"/>
      <c r="D730" s="157"/>
      <c r="E730" s="157"/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41"/>
      <c r="Q730" s="265"/>
      <c r="R730" s="11"/>
      <c r="S730" s="141"/>
      <c r="T730" s="495"/>
      <c r="U730" s="1659"/>
      <c r="V730" s="788"/>
      <c r="W730" s="788"/>
      <c r="X730" s="788"/>
      <c r="Y730" s="788"/>
      <c r="Z730" s="788"/>
      <c r="AA730" s="788"/>
      <c r="AB730" s="788"/>
      <c r="AC730" s="788"/>
      <c r="AD730" s="788"/>
      <c r="AE730" s="788"/>
      <c r="AF730" s="788"/>
      <c r="AG730" s="788"/>
      <c r="AH730" s="141"/>
    </row>
    <row r="731" spans="2:34">
      <c r="B731" s="141"/>
      <c r="C731" s="141"/>
      <c r="D731" s="157"/>
      <c r="E731" s="1070"/>
      <c r="F731" s="1070"/>
      <c r="G731" s="1070"/>
      <c r="H731" s="1070"/>
      <c r="I731" s="157"/>
      <c r="J731" s="157"/>
      <c r="K731" s="157"/>
      <c r="L731" s="157"/>
      <c r="M731" s="157"/>
      <c r="N731" s="157"/>
      <c r="O731" s="157"/>
      <c r="P731" s="141"/>
      <c r="Q731" s="265"/>
      <c r="R731" s="11"/>
      <c r="S731" s="141"/>
      <c r="T731" s="1731"/>
      <c r="U731" s="1662"/>
      <c r="V731" s="1731"/>
      <c r="W731" s="789"/>
      <c r="X731" s="789"/>
      <c r="Y731" s="1732"/>
      <c r="Z731" s="1732"/>
      <c r="AA731" s="1732"/>
      <c r="AB731" s="1732"/>
      <c r="AC731" s="1731"/>
      <c r="AD731" s="1732"/>
      <c r="AE731" s="789"/>
      <c r="AF731" s="789"/>
      <c r="AG731" s="789"/>
      <c r="AH731" s="141"/>
    </row>
    <row r="732" spans="2:34">
      <c r="B732" s="141"/>
      <c r="C732" s="141"/>
      <c r="D732" s="157"/>
      <c r="E732" s="157"/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41"/>
      <c r="Q732" s="265"/>
      <c r="R732" s="11"/>
      <c r="S732" s="141"/>
      <c r="T732" s="1664"/>
      <c r="U732" s="1665"/>
      <c r="V732" s="1733"/>
      <c r="W732" s="1733"/>
      <c r="X732" s="1733"/>
      <c r="Y732" s="1730"/>
      <c r="Z732" s="1733"/>
      <c r="AA732" s="1733"/>
      <c r="AB732" s="1733"/>
      <c r="AC732" s="1733"/>
      <c r="AD732" s="1733"/>
      <c r="AE732" s="1733"/>
      <c r="AF732" s="1733"/>
      <c r="AG732" s="1733"/>
      <c r="AH732" s="141"/>
    </row>
    <row r="733" spans="2:34">
      <c r="B733" s="141"/>
      <c r="C733" s="141"/>
      <c r="D733" s="157"/>
      <c r="E733" s="157"/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141"/>
      <c r="Q733" s="265"/>
      <c r="R733" s="11"/>
      <c r="S733" s="1727"/>
      <c r="T733" s="290"/>
      <c r="U733" s="548"/>
      <c r="V733" s="205"/>
      <c r="W733" s="205"/>
      <c r="X733" s="205"/>
      <c r="Y733" s="205"/>
      <c r="Z733" s="205"/>
      <c r="AA733" s="205"/>
      <c r="AB733" s="205"/>
      <c r="AC733" s="205"/>
      <c r="AD733" s="205"/>
      <c r="AE733" s="205"/>
      <c r="AF733" s="205"/>
      <c r="AG733" s="205"/>
      <c r="AH733" s="141"/>
    </row>
    <row r="734" spans="2:34" ht="13.5" customHeight="1">
      <c r="B734" s="141"/>
      <c r="C734" s="141"/>
      <c r="D734" s="157"/>
      <c r="E734" s="157"/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41"/>
      <c r="Q734" s="265"/>
      <c r="R734" s="11"/>
      <c r="S734" s="141"/>
      <c r="T734" s="141"/>
      <c r="U734" s="141"/>
      <c r="V734" s="141"/>
      <c r="W734" s="141"/>
      <c r="X734" s="141"/>
      <c r="Y734" s="141"/>
      <c r="Z734" s="141"/>
      <c r="AA734" s="141"/>
      <c r="AB734" s="141"/>
      <c r="AC734" s="141"/>
      <c r="AD734" s="141"/>
      <c r="AE734" s="141"/>
      <c r="AF734" s="141"/>
      <c r="AG734" s="141"/>
      <c r="AH734" s="141"/>
    </row>
    <row r="735" spans="2:34" ht="14.25" customHeight="1">
      <c r="B735" s="214"/>
      <c r="C735" s="141"/>
      <c r="D735" s="141"/>
      <c r="E735" s="141"/>
      <c r="F735" s="141"/>
      <c r="G735" s="141"/>
      <c r="H735" s="141"/>
      <c r="I735" s="157"/>
      <c r="J735" s="157"/>
      <c r="K735" s="157"/>
      <c r="L735" s="157"/>
      <c r="M735" s="157"/>
      <c r="N735" s="157"/>
      <c r="O735" s="157"/>
      <c r="P735" s="141"/>
      <c r="Q735" s="265"/>
      <c r="R735" s="11"/>
      <c r="S735" s="141"/>
      <c r="T735" s="141"/>
      <c r="U735" s="141"/>
      <c r="V735" s="141"/>
      <c r="W735" s="141"/>
      <c r="X735" s="141"/>
      <c r="Y735" s="141"/>
      <c r="Z735" s="141"/>
      <c r="AA735" s="141"/>
      <c r="AB735" s="141"/>
      <c r="AC735" s="141"/>
      <c r="AD735" s="141"/>
      <c r="AE735" s="141"/>
      <c r="AF735" s="141"/>
      <c r="AG735" s="141"/>
      <c r="AH735" s="141"/>
    </row>
    <row r="736" spans="2:34">
      <c r="B736" s="141"/>
      <c r="C736" s="141"/>
      <c r="D736" s="157"/>
      <c r="E736" s="157"/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41"/>
      <c r="Q736" s="265"/>
      <c r="R736" s="11"/>
      <c r="S736" s="141"/>
      <c r="T736" s="141"/>
      <c r="U736" s="141"/>
      <c r="V736" s="141"/>
      <c r="W736" s="141"/>
      <c r="X736" s="141"/>
      <c r="Y736" s="141"/>
      <c r="Z736" s="141"/>
      <c r="AA736" s="141"/>
      <c r="AB736" s="141"/>
      <c r="AC736" s="141"/>
      <c r="AD736" s="141"/>
      <c r="AE736" s="141"/>
      <c r="AF736" s="141"/>
      <c r="AG736" s="141"/>
      <c r="AH736" s="141"/>
    </row>
    <row r="737" spans="2:22" ht="12.75" customHeight="1">
      <c r="B737" s="141"/>
      <c r="C737" s="141"/>
      <c r="D737" s="141"/>
      <c r="E737" s="213"/>
      <c r="F737" s="141"/>
      <c r="G737" s="141"/>
      <c r="H737" s="141"/>
      <c r="I737" s="157"/>
      <c r="J737" s="157"/>
      <c r="K737" s="157"/>
      <c r="L737" s="157"/>
      <c r="M737" s="157"/>
      <c r="N737" s="157"/>
      <c r="O737" s="157"/>
      <c r="P737" s="141"/>
      <c r="Q737" s="265"/>
      <c r="R737" s="11"/>
      <c r="S737" s="141"/>
      <c r="T737" s="141"/>
      <c r="U737" s="141"/>
      <c r="V737" s="141"/>
    </row>
    <row r="738" spans="2:22">
      <c r="B738" s="146"/>
      <c r="C738" s="139"/>
      <c r="D738" s="139"/>
      <c r="E738" s="131"/>
      <c r="F738" s="139"/>
      <c r="G738" s="139"/>
      <c r="H738" s="139"/>
      <c r="I738" s="157"/>
      <c r="J738" s="157"/>
      <c r="K738" s="157"/>
      <c r="L738" s="157"/>
      <c r="M738" s="157"/>
      <c r="N738" s="157"/>
      <c r="O738" s="157"/>
      <c r="P738" s="141"/>
      <c r="Q738" s="265"/>
      <c r="R738" s="11"/>
      <c r="S738" s="141"/>
      <c r="T738" s="141"/>
      <c r="U738" s="141"/>
      <c r="V738" s="141"/>
    </row>
    <row r="739" spans="2:22" ht="12.75" customHeight="1">
      <c r="B739" s="146"/>
      <c r="C739" s="139"/>
      <c r="D739" s="139"/>
      <c r="E739" s="131"/>
      <c r="F739" s="139"/>
      <c r="G739" s="2760"/>
      <c r="H739" s="139"/>
      <c r="I739" s="157"/>
      <c r="J739" s="157"/>
      <c r="K739" s="157"/>
      <c r="L739" s="157"/>
      <c r="M739" s="157"/>
      <c r="N739" s="157"/>
      <c r="O739" s="157"/>
      <c r="P739" s="141"/>
      <c r="Q739" s="265"/>
      <c r="R739" s="11"/>
      <c r="S739" s="141"/>
      <c r="T739" s="141"/>
      <c r="U739" s="141"/>
      <c r="V739" s="141"/>
    </row>
    <row r="740" spans="2:22">
      <c r="B740" s="141"/>
      <c r="C740" s="139"/>
      <c r="D740" s="139"/>
      <c r="E740" s="131"/>
      <c r="F740" s="139"/>
      <c r="G740" s="139"/>
      <c r="H740" s="139"/>
      <c r="I740" s="157"/>
      <c r="J740" s="157"/>
      <c r="K740" s="157"/>
      <c r="L740" s="157"/>
      <c r="M740" s="157"/>
      <c r="N740" s="157"/>
      <c r="O740" s="157"/>
      <c r="P740" s="141"/>
      <c r="Q740" s="265"/>
      <c r="R740" s="11"/>
      <c r="S740" s="141"/>
      <c r="T740" s="141"/>
      <c r="U740" s="141"/>
      <c r="V740" s="141"/>
    </row>
    <row r="741" spans="2:22" ht="11.25" customHeight="1">
      <c r="B741" s="141"/>
      <c r="C741" s="139"/>
      <c r="D741" s="139"/>
      <c r="E741" s="131"/>
      <c r="F741" s="139"/>
      <c r="G741" s="2760"/>
      <c r="H741" s="139"/>
      <c r="I741" s="157"/>
      <c r="J741" s="157"/>
      <c r="K741" s="157"/>
      <c r="L741" s="157"/>
      <c r="M741" s="157"/>
      <c r="N741" s="157"/>
      <c r="O741" s="157"/>
      <c r="P741" s="141"/>
      <c r="Q741" s="265"/>
      <c r="R741" s="11"/>
      <c r="S741" s="141"/>
      <c r="T741" s="141"/>
      <c r="U741" s="141"/>
      <c r="V741" s="141"/>
    </row>
    <row r="742" spans="2:22">
      <c r="B742" s="141"/>
      <c r="C742" s="265"/>
      <c r="D742" s="265"/>
      <c r="E742" s="265"/>
      <c r="F742" s="265"/>
      <c r="G742" s="265"/>
      <c r="H742" s="265"/>
      <c r="I742" s="265"/>
      <c r="J742" s="265"/>
      <c r="K742" s="265"/>
      <c r="L742" s="265"/>
      <c r="M742" s="265"/>
      <c r="N742" s="265"/>
      <c r="O742" s="157"/>
      <c r="P742" s="141"/>
      <c r="Q742" s="265"/>
      <c r="R742" s="11"/>
      <c r="S742" s="141"/>
      <c r="T742" s="141"/>
      <c r="U742" s="141"/>
      <c r="V742" s="141"/>
    </row>
    <row r="743" spans="2:22" ht="11.25" customHeight="1">
      <c r="B743" s="141"/>
      <c r="C743" s="265"/>
      <c r="D743" s="265"/>
      <c r="E743" s="265"/>
      <c r="F743" s="265"/>
      <c r="G743" s="265"/>
      <c r="H743" s="265"/>
      <c r="I743" s="265"/>
      <c r="J743" s="214"/>
      <c r="K743" s="265"/>
      <c r="L743" s="265"/>
      <c r="M743" s="265"/>
      <c r="N743" s="265"/>
      <c r="O743" s="157"/>
      <c r="P743" s="141"/>
      <c r="Q743" s="265"/>
      <c r="R743" s="11"/>
      <c r="S743" s="141"/>
      <c r="T743" s="141"/>
      <c r="U743" s="141"/>
      <c r="V743" s="141"/>
    </row>
    <row r="744" spans="2:22" ht="15" customHeight="1">
      <c r="B744" s="141"/>
      <c r="C744" s="265"/>
      <c r="D744" s="265"/>
      <c r="E744" s="265"/>
      <c r="F744" s="265"/>
      <c r="G744" s="265"/>
      <c r="H744" s="265"/>
      <c r="I744" s="265"/>
      <c r="J744" s="265"/>
      <c r="K744" s="265"/>
      <c r="L744" s="265"/>
      <c r="M744" s="265"/>
      <c r="N744" s="265"/>
      <c r="O744" s="303"/>
      <c r="P744" s="265"/>
      <c r="Q744" s="265"/>
      <c r="R744" s="11"/>
      <c r="S744" s="141"/>
      <c r="T744" s="141"/>
      <c r="U744" s="141"/>
      <c r="V744" s="141"/>
    </row>
    <row r="745" spans="2:22">
      <c r="B745" s="141"/>
      <c r="C745" s="265"/>
      <c r="D745" s="265"/>
      <c r="E745" s="265"/>
      <c r="F745" s="265"/>
      <c r="G745" s="265"/>
      <c r="H745" s="265"/>
      <c r="I745" s="157"/>
      <c r="J745" s="157"/>
      <c r="K745" s="157"/>
      <c r="L745" s="157"/>
      <c r="M745" s="157"/>
      <c r="N745" s="157"/>
      <c r="O745" s="303"/>
      <c r="P745" s="265"/>
      <c r="Q745" s="265"/>
      <c r="R745" s="11"/>
      <c r="S745" s="141"/>
      <c r="T745" s="141"/>
      <c r="U745" s="141"/>
      <c r="V745" s="141"/>
    </row>
    <row r="746" spans="2:22">
      <c r="B746" s="141"/>
      <c r="C746" s="265"/>
      <c r="D746" s="265"/>
      <c r="E746" s="265"/>
      <c r="F746" s="265"/>
      <c r="G746" s="265"/>
      <c r="H746" s="265"/>
      <c r="I746" s="157"/>
      <c r="J746" s="157"/>
      <c r="K746" s="157"/>
      <c r="L746" s="157"/>
      <c r="M746" s="157"/>
      <c r="N746" s="157"/>
      <c r="O746" s="303"/>
      <c r="P746" s="265"/>
      <c r="Q746" s="265"/>
      <c r="R746" s="11"/>
      <c r="S746" s="141"/>
      <c r="T746" s="141"/>
      <c r="U746" s="141"/>
      <c r="V746" s="141"/>
    </row>
    <row r="747" spans="2:22">
      <c r="B747" s="141"/>
      <c r="C747" s="141"/>
      <c r="D747" s="157"/>
      <c r="E747" s="157"/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41"/>
      <c r="Q747" s="265"/>
      <c r="R747" s="11"/>
      <c r="S747" s="141"/>
      <c r="T747" s="141"/>
      <c r="U747" s="141"/>
      <c r="V747" s="141"/>
    </row>
    <row r="748" spans="2:22" ht="12.75" customHeight="1">
      <c r="B748" s="141"/>
      <c r="C748" s="141"/>
      <c r="D748" s="157"/>
      <c r="E748" s="157"/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141"/>
      <c r="Q748" s="265"/>
      <c r="R748" s="11"/>
      <c r="S748" s="141"/>
      <c r="T748" s="141"/>
      <c r="U748" s="141"/>
      <c r="V748" s="141"/>
    </row>
    <row r="749" spans="2:22">
      <c r="B749" s="141"/>
      <c r="C749" s="139"/>
      <c r="D749" s="139"/>
      <c r="E749" s="131"/>
      <c r="F749" s="139"/>
      <c r="G749" s="2760"/>
      <c r="H749" s="139"/>
      <c r="I749" s="157"/>
      <c r="J749" s="157"/>
      <c r="K749" s="157"/>
      <c r="L749" s="157"/>
      <c r="M749" s="157"/>
      <c r="N749" s="157"/>
      <c r="O749" s="157"/>
      <c r="P749" s="141"/>
      <c r="Q749" s="265"/>
      <c r="R749" s="11"/>
      <c r="S749" s="141"/>
      <c r="T749" s="141"/>
      <c r="U749" s="141"/>
      <c r="V749" s="141"/>
    </row>
    <row r="750" spans="2:22" ht="10.5" customHeight="1">
      <c r="B750" s="141"/>
      <c r="C750" s="141"/>
      <c r="D750" s="157"/>
      <c r="E750" s="157"/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41"/>
      <c r="Q750" s="265"/>
      <c r="R750" s="11"/>
      <c r="S750" s="141"/>
      <c r="T750" s="141"/>
      <c r="U750" s="141"/>
      <c r="V750" s="141"/>
    </row>
    <row r="751" spans="2:22">
      <c r="B751" s="141"/>
      <c r="C751" s="141"/>
      <c r="D751" s="157"/>
      <c r="E751" s="157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41"/>
      <c r="Q751" s="265"/>
      <c r="R751" s="11"/>
      <c r="S751" s="141"/>
      <c r="T751" s="141"/>
      <c r="U751" s="141"/>
      <c r="V751" s="141"/>
    </row>
    <row r="752" spans="2:22" ht="12" customHeight="1">
      <c r="B752" s="141"/>
      <c r="C752" s="141"/>
      <c r="D752" s="157"/>
      <c r="E752" s="157"/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41"/>
      <c r="Q752" s="265"/>
      <c r="R752" s="11"/>
      <c r="S752" s="141"/>
      <c r="T752" s="141"/>
      <c r="U752" s="141"/>
      <c r="V752" s="141"/>
    </row>
    <row r="753" spans="2:22">
      <c r="B753" s="141"/>
      <c r="C753" s="141"/>
      <c r="D753" s="157"/>
      <c r="E753" s="157"/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41"/>
      <c r="Q753" s="265"/>
      <c r="R753" s="11"/>
      <c r="S753" s="141"/>
      <c r="T753" s="141"/>
      <c r="U753" s="141"/>
      <c r="V753" s="141"/>
    </row>
    <row r="754" spans="2:22">
      <c r="B754" s="141"/>
      <c r="C754" s="141"/>
      <c r="D754" s="157"/>
      <c r="E754" s="157"/>
      <c r="F754" s="157"/>
      <c r="G754" s="157"/>
      <c r="H754" s="157"/>
      <c r="I754" s="157"/>
      <c r="J754" s="157"/>
      <c r="K754" s="157"/>
      <c r="L754" s="157"/>
      <c r="M754" s="157"/>
      <c r="N754" s="157"/>
      <c r="O754" s="157"/>
      <c r="P754" s="141"/>
      <c r="Q754" s="265"/>
      <c r="R754" s="11"/>
      <c r="S754" s="141"/>
      <c r="T754" s="141"/>
      <c r="U754" s="141"/>
      <c r="V754" s="141"/>
    </row>
    <row r="755" spans="2:22">
      <c r="B755" s="141"/>
      <c r="C755" s="141"/>
      <c r="D755" s="157"/>
      <c r="E755" s="157"/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41"/>
      <c r="Q755" s="265"/>
      <c r="R755" s="11"/>
      <c r="S755" s="141"/>
      <c r="T755" s="141"/>
      <c r="U755" s="141"/>
      <c r="V755" s="141"/>
    </row>
    <row r="756" spans="2:22">
      <c r="B756" s="141"/>
      <c r="C756" s="141"/>
      <c r="D756" s="157"/>
      <c r="E756" s="157"/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141"/>
      <c r="Q756" s="265"/>
      <c r="R756" s="11"/>
      <c r="S756" s="141"/>
      <c r="T756" s="141"/>
      <c r="U756" s="141"/>
      <c r="V756" s="141"/>
    </row>
    <row r="757" spans="2:22" ht="13.5" customHeight="1">
      <c r="B757" s="141"/>
      <c r="C757" s="141"/>
      <c r="D757" s="157"/>
      <c r="E757" s="157"/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41"/>
      <c r="Q757" s="265"/>
      <c r="R757" s="11"/>
      <c r="S757" s="141"/>
      <c r="T757" s="141"/>
      <c r="U757" s="141"/>
      <c r="V757" s="141"/>
    </row>
    <row r="758" spans="2:22">
      <c r="B758" s="141"/>
      <c r="C758" s="141"/>
      <c r="D758" s="157"/>
      <c r="E758" s="157"/>
      <c r="F758" s="157"/>
      <c r="G758" s="157"/>
      <c r="H758" s="157"/>
      <c r="I758" s="157"/>
      <c r="J758" s="213"/>
      <c r="K758" s="157"/>
      <c r="L758" s="157"/>
      <c r="M758" s="157"/>
      <c r="N758" s="157"/>
      <c r="O758" s="157"/>
      <c r="P758" s="141"/>
      <c r="Q758" s="265"/>
      <c r="R758" s="11"/>
      <c r="S758" s="141"/>
      <c r="T758" s="141"/>
      <c r="U758" s="141"/>
      <c r="V758" s="141"/>
    </row>
    <row r="759" spans="2:22" ht="10.5" customHeight="1">
      <c r="B759" s="141"/>
      <c r="C759" s="141"/>
      <c r="D759" s="157"/>
      <c r="E759" s="157"/>
      <c r="F759" s="157"/>
      <c r="G759" s="157"/>
      <c r="H759" s="157"/>
      <c r="I759" s="157"/>
      <c r="J759" s="213"/>
      <c r="K759" s="157"/>
      <c r="L759" s="157"/>
      <c r="M759" s="157"/>
      <c r="N759" s="157"/>
      <c r="O759" s="157"/>
      <c r="P759" s="141"/>
      <c r="Q759" s="265"/>
      <c r="R759" s="11"/>
      <c r="S759" s="141"/>
      <c r="T759" s="141"/>
      <c r="U759" s="141"/>
      <c r="V759" s="141"/>
    </row>
    <row r="760" spans="2:22">
      <c r="B760" s="141"/>
      <c r="C760" s="141"/>
      <c r="D760" s="157"/>
      <c r="E760" s="157"/>
      <c r="F760" s="157"/>
      <c r="G760" s="157"/>
      <c r="H760" s="157"/>
      <c r="I760" s="157"/>
      <c r="J760" s="213"/>
      <c r="K760" s="157"/>
      <c r="L760" s="157"/>
      <c r="M760" s="157"/>
      <c r="N760" s="157"/>
      <c r="O760" s="157"/>
      <c r="P760" s="141"/>
      <c r="Q760" s="265"/>
      <c r="R760" s="11"/>
      <c r="S760" s="141"/>
      <c r="T760" s="141"/>
      <c r="U760" s="141"/>
      <c r="V760" s="141"/>
    </row>
    <row r="761" spans="2:22" ht="12.75" customHeight="1">
      <c r="B761" s="141"/>
      <c r="C761" s="141"/>
      <c r="D761" s="157"/>
      <c r="E761" s="157"/>
      <c r="F761" s="157"/>
      <c r="G761" s="157"/>
      <c r="H761" s="157"/>
      <c r="I761" s="157"/>
      <c r="J761" s="213"/>
      <c r="K761" s="157"/>
      <c r="L761" s="157"/>
      <c r="M761" s="157"/>
      <c r="N761" s="157"/>
      <c r="O761" s="157"/>
      <c r="P761" s="141"/>
      <c r="Q761" s="265"/>
      <c r="R761" s="11"/>
      <c r="S761" s="141"/>
      <c r="T761" s="141"/>
      <c r="U761" s="141"/>
      <c r="V761" s="141"/>
    </row>
    <row r="762" spans="2:22" ht="13.5" customHeight="1">
      <c r="B762" s="141"/>
      <c r="C762" s="141"/>
      <c r="D762" s="157"/>
      <c r="E762" s="157"/>
      <c r="F762" s="157"/>
      <c r="G762" s="157"/>
      <c r="H762" s="157"/>
      <c r="I762" s="157"/>
      <c r="J762" s="213"/>
      <c r="K762" s="157"/>
      <c r="L762" s="157"/>
      <c r="M762" s="157"/>
      <c r="N762" s="157"/>
      <c r="O762" s="157"/>
      <c r="P762" s="141"/>
      <c r="Q762" s="265"/>
      <c r="R762" s="11"/>
      <c r="S762" s="141"/>
      <c r="T762" s="141"/>
      <c r="U762" s="141"/>
      <c r="V762" s="141"/>
    </row>
    <row r="763" spans="2:22" ht="11.25" customHeight="1">
      <c r="B763" s="141"/>
      <c r="C763" s="141"/>
      <c r="D763" s="157"/>
      <c r="E763" s="157"/>
      <c r="F763" s="157"/>
      <c r="G763" s="157"/>
      <c r="H763" s="157"/>
      <c r="I763" s="157"/>
      <c r="J763" s="213"/>
      <c r="K763" s="157"/>
      <c r="L763" s="157"/>
      <c r="M763" s="157"/>
      <c r="N763" s="157"/>
      <c r="O763" s="157"/>
      <c r="P763" s="141"/>
      <c r="Q763" s="265"/>
      <c r="R763" s="11"/>
      <c r="S763" s="141"/>
      <c r="T763" s="141"/>
      <c r="U763" s="141"/>
      <c r="V763" s="141"/>
    </row>
    <row r="764" spans="2:22" ht="12.75" customHeight="1">
      <c r="B764" s="141"/>
      <c r="C764" s="141"/>
      <c r="D764" s="157"/>
      <c r="E764" s="157"/>
      <c r="F764" s="157"/>
      <c r="G764" s="157"/>
      <c r="H764" s="157"/>
      <c r="I764" s="157"/>
      <c r="J764" s="213"/>
      <c r="K764" s="157"/>
      <c r="L764" s="157"/>
      <c r="M764" s="157"/>
      <c r="N764" s="157"/>
      <c r="O764" s="157"/>
      <c r="P764" s="141"/>
      <c r="Q764" s="265"/>
      <c r="R764" s="11"/>
      <c r="S764" s="141"/>
      <c r="T764" s="141"/>
      <c r="U764" s="141"/>
      <c r="V764" s="141"/>
    </row>
    <row r="765" spans="2:22" ht="12" customHeight="1">
      <c r="B765" s="141"/>
      <c r="C765" s="141"/>
      <c r="D765" s="157"/>
      <c r="E765" s="157"/>
      <c r="F765" s="157"/>
      <c r="G765" s="157"/>
      <c r="H765" s="157"/>
      <c r="I765" s="157"/>
      <c r="J765" s="213"/>
      <c r="K765" s="157"/>
      <c r="L765" s="157"/>
      <c r="M765" s="157"/>
      <c r="N765" s="157"/>
      <c r="O765" s="157"/>
      <c r="P765" s="141"/>
      <c r="Q765" s="265"/>
      <c r="R765" s="11"/>
      <c r="S765" s="141"/>
      <c r="T765" s="141"/>
      <c r="U765" s="141"/>
      <c r="V765" s="141"/>
    </row>
    <row r="766" spans="2:22">
      <c r="B766" s="141"/>
      <c r="C766" s="141"/>
      <c r="D766" s="157"/>
      <c r="E766" s="157"/>
      <c r="F766" s="157"/>
      <c r="G766" s="157"/>
      <c r="H766" s="157"/>
      <c r="I766" s="157"/>
      <c r="J766" s="213"/>
      <c r="K766" s="157"/>
      <c r="L766" s="157"/>
      <c r="M766" s="157"/>
      <c r="N766" s="157"/>
      <c r="O766" s="157"/>
      <c r="P766" s="141"/>
      <c r="Q766" s="265"/>
      <c r="R766" s="11"/>
      <c r="S766" s="141"/>
      <c r="T766" s="141"/>
      <c r="U766" s="141"/>
      <c r="V766" s="141"/>
    </row>
    <row r="767" spans="2:22">
      <c r="B767" s="141"/>
      <c r="C767" s="141"/>
      <c r="D767" s="157"/>
      <c r="E767" s="157"/>
      <c r="F767" s="157"/>
      <c r="G767" s="157"/>
      <c r="H767" s="157"/>
      <c r="I767" s="157"/>
      <c r="J767" s="213"/>
      <c r="K767" s="157"/>
      <c r="L767" s="157"/>
      <c r="M767" s="157"/>
      <c r="N767" s="157"/>
      <c r="O767" s="157"/>
      <c r="P767" s="141"/>
      <c r="Q767" s="265"/>
      <c r="R767" s="11"/>
      <c r="S767" s="141"/>
      <c r="T767" s="141"/>
      <c r="U767" s="141"/>
      <c r="V767" s="141"/>
    </row>
    <row r="768" spans="2:22" ht="10.5" customHeight="1">
      <c r="B768" s="141"/>
      <c r="C768" s="141"/>
      <c r="D768" s="157"/>
      <c r="E768" s="157"/>
      <c r="F768" s="157"/>
      <c r="G768" s="157"/>
      <c r="H768" s="157"/>
      <c r="I768" s="157"/>
      <c r="J768" s="213"/>
      <c r="K768" s="157"/>
      <c r="L768" s="157"/>
      <c r="M768" s="157"/>
      <c r="N768" s="157"/>
      <c r="O768" s="157"/>
      <c r="P768" s="141"/>
      <c r="Q768" s="265"/>
      <c r="R768" s="11"/>
      <c r="S768" s="141"/>
      <c r="T768" s="141"/>
      <c r="U768" s="141"/>
      <c r="V768" s="141"/>
    </row>
    <row r="769" spans="2:22">
      <c r="B769" s="141"/>
      <c r="C769" s="141"/>
      <c r="D769" s="157"/>
      <c r="E769" s="157"/>
      <c r="F769" s="157"/>
      <c r="G769" s="157"/>
      <c r="H769" s="157"/>
      <c r="I769" s="157"/>
      <c r="J769" s="213"/>
      <c r="K769" s="157"/>
      <c r="L769" s="157"/>
      <c r="M769" s="157"/>
      <c r="N769" s="157"/>
      <c r="O769" s="157"/>
      <c r="P769" s="141"/>
      <c r="Q769" s="265"/>
      <c r="R769" s="11"/>
      <c r="S769" s="141"/>
      <c r="T769" s="141"/>
      <c r="U769" s="141"/>
      <c r="V769" s="141"/>
    </row>
    <row r="770" spans="2:22" ht="12.75" customHeight="1">
      <c r="B770" s="141"/>
      <c r="C770" s="141"/>
      <c r="D770" s="157"/>
      <c r="E770" s="157"/>
      <c r="F770" s="157"/>
      <c r="G770" s="157"/>
      <c r="H770" s="157"/>
      <c r="I770" s="157"/>
      <c r="J770" s="213"/>
      <c r="K770" s="157"/>
      <c r="L770" s="157"/>
      <c r="M770" s="157"/>
      <c r="N770" s="157"/>
      <c r="O770" s="157"/>
      <c r="P770" s="141"/>
      <c r="Q770" s="265"/>
      <c r="R770" s="11"/>
      <c r="S770" s="141"/>
      <c r="T770" s="141"/>
      <c r="U770" s="141"/>
      <c r="V770" s="141"/>
    </row>
    <row r="771" spans="2:22" ht="12.75" customHeight="1">
      <c r="B771" s="141"/>
      <c r="C771" s="141"/>
      <c r="D771" s="157"/>
      <c r="E771" s="157"/>
      <c r="F771" s="157"/>
      <c r="G771" s="157"/>
      <c r="H771" s="157"/>
      <c r="I771" s="157"/>
      <c r="J771" s="213"/>
      <c r="K771" s="157"/>
      <c r="L771" s="157"/>
      <c r="M771" s="157"/>
      <c r="N771" s="157"/>
      <c r="O771" s="157"/>
      <c r="P771" s="141"/>
      <c r="Q771" s="265"/>
      <c r="R771" s="11"/>
      <c r="S771" s="141"/>
      <c r="T771" s="141"/>
      <c r="U771" s="141"/>
      <c r="V771" s="141"/>
    </row>
    <row r="772" spans="2:22">
      <c r="B772" s="141"/>
      <c r="C772" s="141"/>
      <c r="D772" s="157"/>
      <c r="E772" s="157"/>
      <c r="F772" s="157"/>
      <c r="G772" s="157"/>
      <c r="H772" s="157"/>
      <c r="I772" s="157"/>
      <c r="J772" s="213"/>
      <c r="K772" s="157"/>
      <c r="L772" s="157"/>
      <c r="M772" s="157"/>
      <c r="N772" s="157"/>
      <c r="O772" s="157"/>
      <c r="P772" s="141"/>
      <c r="Q772" s="265"/>
      <c r="R772" s="11"/>
      <c r="S772" s="141"/>
      <c r="T772" s="141"/>
      <c r="U772" s="141"/>
      <c r="V772" s="141"/>
    </row>
    <row r="773" spans="2:22" ht="12.75" customHeight="1">
      <c r="B773" s="141"/>
      <c r="C773" s="141"/>
      <c r="D773" s="157"/>
      <c r="E773" s="157"/>
      <c r="F773" s="157"/>
      <c r="G773" s="157"/>
      <c r="H773" s="157"/>
      <c r="I773" s="157"/>
      <c r="J773" s="213"/>
      <c r="K773" s="157"/>
      <c r="L773" s="157"/>
      <c r="M773" s="157"/>
      <c r="N773" s="157"/>
      <c r="O773" s="157"/>
      <c r="P773" s="141"/>
      <c r="Q773" s="265"/>
      <c r="R773" s="11"/>
      <c r="S773" s="141"/>
      <c r="T773" s="141"/>
      <c r="U773" s="141"/>
      <c r="V773" s="141"/>
    </row>
    <row r="774" spans="2:22" ht="13.5" customHeight="1">
      <c r="B774" s="141"/>
      <c r="C774" s="141"/>
      <c r="D774" s="157"/>
      <c r="E774" s="157"/>
      <c r="F774" s="157"/>
      <c r="G774" s="157"/>
      <c r="H774" s="157"/>
      <c r="I774" s="157"/>
      <c r="J774" s="213"/>
      <c r="K774" s="157"/>
      <c r="L774" s="157"/>
      <c r="M774" s="157"/>
      <c r="N774" s="157"/>
      <c r="O774" s="157"/>
      <c r="P774" s="141"/>
      <c r="Q774" s="265"/>
      <c r="R774" s="11"/>
      <c r="S774" s="141"/>
      <c r="T774" s="141"/>
      <c r="U774" s="141"/>
      <c r="V774" s="141"/>
    </row>
    <row r="775" spans="2:22" ht="14.25" customHeight="1">
      <c r="B775" s="141"/>
      <c r="C775" s="141"/>
      <c r="D775" s="157"/>
      <c r="E775" s="157"/>
      <c r="F775" s="157"/>
      <c r="G775" s="157"/>
      <c r="H775" s="157"/>
      <c r="I775" s="157"/>
      <c r="J775" s="213"/>
      <c r="K775" s="157"/>
      <c r="L775" s="157"/>
      <c r="M775" s="157"/>
      <c r="N775" s="157"/>
      <c r="O775" s="157"/>
      <c r="P775" s="141"/>
      <c r="Q775" s="265"/>
      <c r="R775" s="11"/>
      <c r="S775" s="141"/>
      <c r="T775" s="141"/>
      <c r="U775" s="141"/>
      <c r="V775" s="141"/>
    </row>
    <row r="776" spans="2:22" ht="13.5" customHeight="1">
      <c r="B776" s="141"/>
      <c r="C776" s="141"/>
      <c r="D776" s="157"/>
      <c r="E776" s="157"/>
      <c r="F776" s="157"/>
      <c r="G776" s="157"/>
      <c r="H776" s="157"/>
      <c r="I776" s="157"/>
      <c r="J776" s="213"/>
      <c r="K776" s="157"/>
      <c r="L776" s="157"/>
      <c r="M776" s="157"/>
      <c r="N776" s="157"/>
      <c r="O776" s="157"/>
      <c r="P776" s="141"/>
      <c r="Q776" s="265"/>
      <c r="R776" s="11"/>
      <c r="S776" s="141"/>
      <c r="T776" s="141"/>
      <c r="U776" s="141"/>
      <c r="V776" s="141"/>
    </row>
    <row r="777" spans="2:22">
      <c r="B777" s="141"/>
      <c r="C777" s="141"/>
      <c r="D777" s="157"/>
      <c r="E777" s="157"/>
      <c r="F777" s="157"/>
      <c r="G777" s="157"/>
      <c r="H777" s="157"/>
      <c r="I777" s="157"/>
      <c r="J777" s="213"/>
      <c r="K777" s="157"/>
      <c r="L777" s="157"/>
      <c r="M777" s="157"/>
      <c r="N777" s="157"/>
      <c r="O777" s="157"/>
      <c r="P777" s="141"/>
      <c r="Q777" s="265"/>
      <c r="R777" s="11"/>
      <c r="S777" s="141"/>
      <c r="T777" s="141"/>
      <c r="U777" s="141"/>
      <c r="V777" s="141"/>
    </row>
    <row r="778" spans="2:22">
      <c r="B778" s="141"/>
      <c r="C778" s="141"/>
      <c r="D778" s="157"/>
      <c r="E778" s="157"/>
      <c r="F778" s="157"/>
      <c r="G778" s="157"/>
      <c r="H778" s="157"/>
      <c r="I778" s="157"/>
      <c r="J778" s="213"/>
      <c r="K778" s="157"/>
      <c r="L778" s="157"/>
      <c r="M778" s="157"/>
      <c r="N778" s="157"/>
      <c r="O778" s="157"/>
      <c r="P778" s="141"/>
      <c r="Q778" s="265"/>
      <c r="R778" s="11"/>
      <c r="S778" s="141"/>
      <c r="T778" s="141"/>
      <c r="U778" s="141"/>
      <c r="V778" s="141"/>
    </row>
    <row r="779" spans="2:22">
      <c r="B779" s="141"/>
      <c r="C779" s="141"/>
      <c r="D779" s="157"/>
      <c r="E779" s="157"/>
      <c r="F779" s="157"/>
      <c r="G779" s="157"/>
      <c r="H779" s="157"/>
      <c r="I779" s="157"/>
      <c r="J779" s="213"/>
      <c r="K779" s="157"/>
      <c r="L779" s="157"/>
      <c r="M779" s="157"/>
      <c r="N779" s="157"/>
      <c r="O779" s="157"/>
      <c r="P779" s="141"/>
      <c r="Q779" s="265"/>
      <c r="R779" s="11"/>
      <c r="S779" s="141"/>
      <c r="T779" s="141"/>
      <c r="U779" s="141"/>
      <c r="V779" s="141"/>
    </row>
    <row r="780" spans="2:22">
      <c r="B780" s="141"/>
      <c r="C780" s="141"/>
      <c r="D780" s="157"/>
      <c r="E780" s="157"/>
      <c r="F780" s="157"/>
      <c r="G780" s="157"/>
      <c r="H780" s="157"/>
      <c r="I780" s="157"/>
      <c r="J780" s="213"/>
      <c r="K780" s="157"/>
      <c r="L780" s="157"/>
      <c r="M780" s="157"/>
      <c r="N780" s="157"/>
      <c r="O780" s="157"/>
      <c r="P780" s="141"/>
      <c r="Q780" s="265"/>
      <c r="R780" s="11"/>
      <c r="S780" s="141"/>
      <c r="T780" s="141"/>
      <c r="U780" s="141"/>
      <c r="V780" s="141"/>
    </row>
    <row r="781" spans="2:22">
      <c r="B781" s="141"/>
      <c r="C781" s="141"/>
      <c r="D781" s="157"/>
      <c r="E781" s="157"/>
      <c r="F781" s="157"/>
      <c r="G781" s="157"/>
      <c r="H781" s="157"/>
      <c r="I781" s="157"/>
      <c r="J781" s="213"/>
      <c r="K781" s="157"/>
      <c r="L781" s="157"/>
      <c r="M781" s="157"/>
      <c r="N781" s="157"/>
      <c r="O781" s="157"/>
      <c r="P781" s="141"/>
      <c r="Q781" s="265"/>
      <c r="R781" s="11"/>
      <c r="S781" s="141"/>
      <c r="T781" s="141"/>
      <c r="U781" s="141"/>
      <c r="V781" s="141"/>
    </row>
    <row r="782" spans="2:22">
      <c r="B782" s="141"/>
      <c r="C782" s="141"/>
      <c r="D782" s="157"/>
      <c r="E782" s="157"/>
      <c r="F782" s="157"/>
      <c r="G782" s="157"/>
      <c r="H782" s="157"/>
      <c r="I782" s="157"/>
      <c r="J782" s="213"/>
      <c r="K782" s="157"/>
      <c r="L782" s="157"/>
      <c r="M782" s="157"/>
      <c r="N782" s="157"/>
      <c r="O782" s="157"/>
      <c r="P782" s="141"/>
      <c r="Q782" s="265"/>
      <c r="R782" s="11"/>
      <c r="S782" s="141"/>
      <c r="T782" s="141"/>
      <c r="U782" s="141"/>
      <c r="V782" s="141"/>
    </row>
    <row r="783" spans="2:22">
      <c r="B783" s="141"/>
      <c r="C783" s="141"/>
      <c r="D783" s="157"/>
      <c r="E783" s="157"/>
      <c r="F783" s="157"/>
      <c r="G783" s="157"/>
      <c r="H783" s="157"/>
      <c r="I783" s="157"/>
      <c r="J783" s="213"/>
      <c r="K783" s="157"/>
      <c r="L783" s="157"/>
      <c r="M783" s="157"/>
      <c r="N783" s="157"/>
      <c r="O783" s="157"/>
      <c r="P783" s="141"/>
      <c r="Q783" s="265"/>
      <c r="R783" s="11"/>
      <c r="S783" s="141"/>
      <c r="T783" s="141"/>
      <c r="U783" s="141"/>
      <c r="V783" s="141"/>
    </row>
    <row r="784" spans="2:22">
      <c r="B784" s="141"/>
      <c r="C784" s="141"/>
      <c r="D784" s="157"/>
      <c r="E784" s="157"/>
      <c r="F784" s="157"/>
      <c r="G784" s="157"/>
      <c r="H784" s="157"/>
      <c r="I784" s="157"/>
      <c r="J784" s="213"/>
      <c r="K784" s="157"/>
      <c r="L784" s="157"/>
      <c r="M784" s="157"/>
      <c r="N784" s="157"/>
      <c r="O784" s="157"/>
      <c r="P784" s="141"/>
      <c r="Q784" s="265"/>
      <c r="R784" s="11"/>
      <c r="S784" s="141"/>
      <c r="T784" s="141"/>
      <c r="U784" s="141"/>
      <c r="V784" s="141"/>
    </row>
    <row r="785" spans="2:22">
      <c r="B785" s="141"/>
      <c r="C785" s="141"/>
      <c r="D785" s="157"/>
      <c r="E785" s="157"/>
      <c r="F785" s="157"/>
      <c r="G785" s="157"/>
      <c r="H785" s="157"/>
      <c r="I785" s="157"/>
      <c r="J785" s="213"/>
      <c r="K785" s="157"/>
      <c r="L785" s="157"/>
      <c r="M785" s="157"/>
      <c r="N785" s="157"/>
      <c r="O785" s="157"/>
      <c r="P785" s="141"/>
      <c r="Q785" s="265"/>
      <c r="R785" s="11"/>
      <c r="S785" s="141"/>
      <c r="T785" s="141"/>
      <c r="U785" s="141"/>
      <c r="V785" s="141"/>
    </row>
    <row r="786" spans="2:22">
      <c r="B786" s="141"/>
      <c r="C786" s="141"/>
      <c r="D786" s="157"/>
      <c r="E786" s="157"/>
      <c r="F786" s="157"/>
      <c r="G786" s="157"/>
      <c r="H786" s="157"/>
      <c r="I786" s="157"/>
      <c r="J786" s="213"/>
      <c r="K786" s="157"/>
      <c r="L786" s="157"/>
      <c r="M786" s="157"/>
      <c r="N786" s="157"/>
      <c r="O786" s="157"/>
      <c r="P786" s="141"/>
      <c r="Q786" s="265"/>
      <c r="R786" s="11"/>
      <c r="S786" s="141"/>
      <c r="T786" s="141"/>
      <c r="U786" s="141"/>
      <c r="V786" s="141"/>
    </row>
    <row r="787" spans="2:22">
      <c r="B787" s="141"/>
      <c r="C787" s="141"/>
      <c r="D787" s="157"/>
      <c r="E787" s="157"/>
      <c r="F787" s="157"/>
      <c r="G787" s="157"/>
      <c r="H787" s="157"/>
      <c r="I787" s="157"/>
      <c r="J787" s="213"/>
      <c r="K787" s="157"/>
      <c r="L787" s="157"/>
      <c r="M787" s="157"/>
      <c r="N787" s="157"/>
      <c r="O787" s="157"/>
      <c r="P787" s="141"/>
      <c r="Q787" s="265"/>
      <c r="R787" s="11"/>
      <c r="S787" s="141"/>
      <c r="T787" s="141"/>
      <c r="U787" s="141"/>
      <c r="V787" s="141"/>
    </row>
    <row r="788" spans="2:22">
      <c r="B788" s="141"/>
      <c r="C788" s="141"/>
      <c r="D788" s="157"/>
      <c r="E788" s="157"/>
      <c r="F788" s="157"/>
      <c r="G788" s="157"/>
      <c r="H788" s="157"/>
      <c r="I788" s="157"/>
      <c r="J788" s="213"/>
      <c r="K788" s="157"/>
      <c r="L788" s="157"/>
      <c r="M788" s="157"/>
      <c r="N788" s="157"/>
      <c r="O788" s="157"/>
      <c r="P788" s="141"/>
      <c r="Q788" s="265"/>
      <c r="R788" s="11"/>
      <c r="S788" s="141"/>
      <c r="T788" s="141"/>
      <c r="U788" s="141"/>
      <c r="V788" s="141"/>
    </row>
    <row r="789" spans="2:22">
      <c r="B789" s="141"/>
      <c r="C789" s="141"/>
      <c r="D789" s="157"/>
      <c r="E789" s="157"/>
      <c r="F789" s="157"/>
      <c r="G789" s="157"/>
      <c r="H789" s="157"/>
      <c r="I789" s="157"/>
      <c r="J789" s="213"/>
      <c r="K789" s="157"/>
      <c r="L789" s="157"/>
      <c r="M789" s="157"/>
      <c r="N789" s="157"/>
      <c r="O789" s="157"/>
      <c r="P789" s="141"/>
      <c r="Q789" s="265"/>
      <c r="R789" s="11"/>
      <c r="S789" s="141"/>
      <c r="T789" s="141"/>
      <c r="U789" s="141"/>
      <c r="V789" s="141"/>
    </row>
    <row r="790" spans="2:22">
      <c r="B790" s="141"/>
      <c r="C790" s="141"/>
      <c r="D790" s="157"/>
      <c r="E790" s="157"/>
      <c r="F790" s="157"/>
      <c r="G790" s="157"/>
      <c r="H790" s="157"/>
      <c r="I790" s="157"/>
      <c r="J790" s="213"/>
      <c r="K790" s="157"/>
      <c r="L790" s="157"/>
      <c r="M790" s="157"/>
      <c r="N790" s="157"/>
      <c r="O790" s="157"/>
      <c r="P790" s="141"/>
      <c r="Q790" s="265"/>
      <c r="R790" s="11"/>
      <c r="S790" s="141"/>
      <c r="T790" s="141"/>
      <c r="U790" s="141"/>
      <c r="V790" s="141"/>
    </row>
    <row r="791" spans="2:22">
      <c r="B791" s="141"/>
      <c r="C791" s="141"/>
      <c r="D791" s="157"/>
      <c r="E791" s="157"/>
      <c r="F791" s="157"/>
      <c r="G791" s="157"/>
      <c r="H791" s="157"/>
      <c r="I791" s="157"/>
      <c r="J791" s="213"/>
      <c r="K791" s="157"/>
      <c r="L791" s="157"/>
      <c r="M791" s="157"/>
      <c r="N791" s="157"/>
      <c r="O791" s="157"/>
      <c r="P791" s="141"/>
      <c r="Q791" s="265"/>
      <c r="R791" s="11"/>
      <c r="S791" s="141"/>
      <c r="T791" s="141"/>
      <c r="U791" s="141"/>
      <c r="V791" s="141"/>
    </row>
    <row r="792" spans="2:22">
      <c r="B792" s="141"/>
      <c r="C792" s="141"/>
      <c r="D792" s="157"/>
      <c r="E792" s="157"/>
      <c r="F792" s="157"/>
      <c r="G792" s="157"/>
      <c r="H792" s="157"/>
      <c r="I792" s="157"/>
      <c r="J792" s="213"/>
      <c r="K792" s="157"/>
      <c r="L792" s="157"/>
      <c r="M792" s="157"/>
      <c r="N792" s="157"/>
      <c r="O792" s="157"/>
      <c r="P792" s="141"/>
      <c r="Q792" s="141"/>
      <c r="R792" s="11"/>
      <c r="S792" s="141"/>
      <c r="T792" s="141"/>
      <c r="U792" s="141"/>
      <c r="V792" s="141"/>
    </row>
    <row r="793" spans="2:22">
      <c r="B793" s="141"/>
      <c r="C793" s="141"/>
      <c r="D793" s="157"/>
      <c r="E793" s="157"/>
      <c r="F793" s="157"/>
      <c r="G793" s="157"/>
      <c r="H793" s="157"/>
      <c r="I793" s="157"/>
      <c r="J793" s="213"/>
      <c r="K793" s="157"/>
      <c r="L793" s="157"/>
      <c r="M793" s="157"/>
      <c r="N793" s="157"/>
      <c r="O793" s="157"/>
      <c r="P793" s="141"/>
      <c r="Q793" s="141"/>
      <c r="R793" s="11"/>
      <c r="S793" s="141"/>
      <c r="T793" s="141"/>
      <c r="U793" s="141"/>
      <c r="V793" s="141"/>
    </row>
    <row r="794" spans="2:22">
      <c r="B794" s="141"/>
      <c r="C794" s="141"/>
      <c r="D794" s="157"/>
      <c r="E794" s="157"/>
      <c r="F794" s="157"/>
      <c r="G794" s="157"/>
      <c r="H794" s="157"/>
      <c r="I794" s="157"/>
      <c r="J794" s="213"/>
      <c r="K794" s="157"/>
      <c r="L794" s="157"/>
      <c r="M794" s="157"/>
      <c r="N794" s="157"/>
      <c r="O794" s="157"/>
      <c r="P794" s="141"/>
      <c r="Q794" s="141"/>
      <c r="R794" s="11"/>
      <c r="S794" s="141"/>
      <c r="T794" s="141"/>
      <c r="U794" s="141"/>
      <c r="V794" s="141"/>
    </row>
    <row r="795" spans="2:22">
      <c r="B795" s="141"/>
      <c r="C795" s="141"/>
      <c r="D795" s="157"/>
      <c r="E795" s="157"/>
      <c r="F795" s="157"/>
      <c r="G795" s="157"/>
      <c r="H795" s="157"/>
      <c r="I795" s="157"/>
      <c r="J795" s="213"/>
      <c r="K795" s="157"/>
      <c r="L795" s="157"/>
      <c r="M795" s="157"/>
      <c r="N795" s="157"/>
      <c r="O795" s="157"/>
      <c r="P795" s="141"/>
      <c r="Q795" s="141"/>
      <c r="R795" s="11"/>
      <c r="S795" s="141"/>
      <c r="T795" s="141"/>
      <c r="U795" s="141"/>
      <c r="V795" s="141"/>
    </row>
    <row r="796" spans="2:22">
      <c r="B796" s="141"/>
      <c r="C796" s="141"/>
      <c r="D796" s="157"/>
      <c r="E796" s="157"/>
      <c r="F796" s="157"/>
      <c r="G796" s="157"/>
      <c r="H796" s="157"/>
      <c r="I796" s="157"/>
      <c r="J796" s="213"/>
      <c r="K796" s="157"/>
      <c r="L796" s="157"/>
      <c r="M796" s="157"/>
      <c r="N796" s="157"/>
      <c r="O796" s="157"/>
      <c r="P796" s="141"/>
      <c r="Q796" s="141"/>
      <c r="R796" s="11"/>
      <c r="S796" s="141"/>
      <c r="T796" s="141"/>
      <c r="U796" s="141"/>
      <c r="V796" s="141"/>
    </row>
    <row r="797" spans="2:22">
      <c r="B797" s="141"/>
      <c r="C797" s="141"/>
      <c r="D797" s="157"/>
      <c r="E797" s="157"/>
      <c r="F797" s="157"/>
      <c r="G797" s="157"/>
      <c r="H797" s="157"/>
      <c r="I797" s="157"/>
      <c r="J797" s="213"/>
      <c r="K797" s="157"/>
      <c r="L797" s="157"/>
      <c r="M797" s="157"/>
      <c r="N797" s="157"/>
      <c r="O797" s="157"/>
      <c r="P797" s="141"/>
      <c r="Q797" s="141"/>
      <c r="R797" s="11"/>
      <c r="S797" s="141"/>
      <c r="T797" s="141"/>
      <c r="U797" s="141"/>
      <c r="V797" s="141"/>
    </row>
    <row r="798" spans="2:22">
      <c r="B798" s="141"/>
      <c r="C798" s="141"/>
      <c r="D798" s="157"/>
      <c r="E798" s="157"/>
      <c r="F798" s="157"/>
      <c r="G798" s="157"/>
      <c r="H798" s="157"/>
      <c r="I798" s="157"/>
      <c r="J798" s="213"/>
      <c r="K798" s="157"/>
      <c r="L798" s="157"/>
      <c r="M798" s="157"/>
      <c r="N798" s="157"/>
      <c r="O798" s="157"/>
      <c r="P798" s="141"/>
      <c r="Q798" s="141"/>
      <c r="R798" s="11"/>
      <c r="S798" s="141"/>
      <c r="T798" s="141"/>
      <c r="U798" s="141"/>
      <c r="V798" s="141"/>
    </row>
    <row r="799" spans="2:22">
      <c r="B799" s="141"/>
      <c r="C799" s="141"/>
      <c r="D799" s="157"/>
      <c r="E799" s="157"/>
      <c r="F799" s="157"/>
      <c r="G799" s="157"/>
      <c r="H799" s="157"/>
      <c r="I799" s="157"/>
      <c r="J799" s="213"/>
      <c r="K799" s="157"/>
      <c r="L799" s="157"/>
      <c r="M799" s="157"/>
      <c r="N799" s="157"/>
      <c r="O799" s="157"/>
      <c r="P799" s="141"/>
      <c r="Q799" s="141"/>
      <c r="R799" s="11"/>
      <c r="S799" s="141"/>
      <c r="T799" s="141"/>
      <c r="U799" s="141"/>
      <c r="V799" s="141"/>
    </row>
    <row r="800" spans="2:22">
      <c r="B800" s="141"/>
      <c r="C800" s="141"/>
      <c r="D800" s="157"/>
      <c r="E800" s="157"/>
      <c r="F800" s="157"/>
      <c r="G800" s="157"/>
      <c r="H800" s="157"/>
      <c r="I800" s="157"/>
      <c r="J800" s="213"/>
      <c r="K800" s="157"/>
      <c r="L800" s="157"/>
      <c r="M800" s="157"/>
      <c r="N800" s="157"/>
      <c r="O800" s="157"/>
      <c r="P800" s="141"/>
      <c r="Q800" s="141"/>
      <c r="R800" s="11"/>
      <c r="S800" s="141"/>
      <c r="T800" s="141"/>
      <c r="U800" s="141"/>
      <c r="V800" s="141"/>
    </row>
    <row r="801" spans="2:22">
      <c r="B801" s="141"/>
      <c r="C801" s="141"/>
      <c r="D801" s="157"/>
      <c r="E801" s="157"/>
      <c r="F801" s="157"/>
      <c r="G801" s="157"/>
      <c r="H801" s="157"/>
      <c r="I801" s="157"/>
      <c r="J801" s="213"/>
      <c r="K801" s="157"/>
      <c r="L801" s="157"/>
      <c r="M801" s="157"/>
      <c r="N801" s="157"/>
      <c r="O801" s="157"/>
      <c r="P801" s="141"/>
      <c r="Q801" s="141"/>
      <c r="R801" s="11"/>
      <c r="S801" s="141"/>
      <c r="T801" s="141"/>
      <c r="U801" s="141"/>
      <c r="V801" s="141"/>
    </row>
    <row r="802" spans="2:22">
      <c r="B802" s="141"/>
      <c r="C802" s="141"/>
      <c r="D802" s="157"/>
      <c r="E802" s="157"/>
      <c r="F802" s="157"/>
      <c r="G802" s="157"/>
      <c r="H802" s="157"/>
      <c r="I802" s="157"/>
      <c r="J802" s="213"/>
      <c r="K802" s="157"/>
      <c r="L802" s="157"/>
      <c r="M802" s="157"/>
      <c r="N802" s="157"/>
      <c r="O802" s="157"/>
      <c r="P802" s="141"/>
      <c r="Q802" s="141"/>
      <c r="R802" s="11"/>
      <c r="S802" s="141"/>
      <c r="T802" s="141"/>
      <c r="U802" s="141"/>
      <c r="V802" s="141"/>
    </row>
    <row r="803" spans="2:22">
      <c r="B803" s="141"/>
      <c r="C803" s="141"/>
      <c r="D803" s="157"/>
      <c r="E803" s="157"/>
      <c r="F803" s="157"/>
      <c r="G803" s="157"/>
      <c r="H803" s="157"/>
      <c r="I803" s="157"/>
      <c r="J803" s="213"/>
      <c r="K803" s="157"/>
      <c r="L803" s="157"/>
      <c r="M803" s="157"/>
      <c r="N803" s="157"/>
      <c r="O803" s="157"/>
      <c r="P803" s="141"/>
      <c r="Q803" s="141"/>
      <c r="R803" s="11"/>
      <c r="S803" s="141"/>
      <c r="T803" s="141"/>
      <c r="U803" s="141"/>
      <c r="V803" s="141"/>
    </row>
    <row r="804" spans="2:22">
      <c r="B804" s="141"/>
      <c r="C804" s="141"/>
      <c r="D804" s="157"/>
      <c r="E804" s="157"/>
      <c r="F804" s="157"/>
      <c r="G804" s="157"/>
      <c r="H804" s="157"/>
      <c r="I804" s="157"/>
      <c r="J804" s="213"/>
      <c r="K804" s="157"/>
      <c r="L804" s="157"/>
      <c r="M804" s="157"/>
      <c r="N804" s="157"/>
      <c r="O804" s="157"/>
      <c r="P804" s="141"/>
      <c r="Q804" s="141"/>
      <c r="R804" s="121"/>
      <c r="S804" s="141"/>
      <c r="T804" s="141"/>
      <c r="U804" s="141"/>
      <c r="V804" s="141"/>
    </row>
    <row r="805" spans="2:22">
      <c r="B805" s="141"/>
      <c r="C805" s="141"/>
      <c r="D805" s="157"/>
      <c r="E805" s="157"/>
      <c r="F805" s="157"/>
      <c r="G805" s="157"/>
      <c r="H805" s="157"/>
      <c r="I805" s="157"/>
      <c r="J805" s="213"/>
      <c r="K805" s="157"/>
      <c r="L805" s="157"/>
      <c r="M805" s="157"/>
      <c r="N805" s="157"/>
      <c r="O805" s="157"/>
      <c r="P805" s="141"/>
      <c r="Q805" s="141"/>
      <c r="R805" s="121"/>
      <c r="S805" s="141"/>
      <c r="T805" s="141"/>
      <c r="U805" s="141"/>
      <c r="V805" s="141"/>
    </row>
    <row r="806" spans="2:22">
      <c r="B806" s="141"/>
      <c r="C806" s="141"/>
      <c r="D806" s="157"/>
      <c r="E806" s="157"/>
      <c r="F806" s="157"/>
      <c r="G806" s="157"/>
      <c r="H806" s="157"/>
      <c r="I806" s="157"/>
      <c r="J806" s="213"/>
      <c r="K806" s="157"/>
      <c r="L806" s="157"/>
      <c r="M806" s="157"/>
      <c r="N806" s="157"/>
      <c r="O806" s="157"/>
      <c r="P806" s="141"/>
      <c r="Q806" s="141"/>
      <c r="R806" s="121"/>
      <c r="S806" s="141"/>
      <c r="T806" s="141"/>
      <c r="U806" s="141"/>
      <c r="V806" s="141"/>
    </row>
    <row r="807" spans="2:22">
      <c r="B807" s="141"/>
      <c r="C807" s="141"/>
      <c r="D807" s="157"/>
      <c r="E807" s="157"/>
      <c r="F807" s="157"/>
      <c r="G807" s="157"/>
      <c r="H807" s="157"/>
      <c r="I807" s="157"/>
      <c r="J807" s="213"/>
      <c r="K807" s="157"/>
      <c r="L807" s="157"/>
      <c r="M807" s="157"/>
      <c r="N807" s="157"/>
      <c r="O807" s="157"/>
      <c r="P807" s="141"/>
      <c r="Q807" s="141"/>
      <c r="R807" s="11"/>
      <c r="S807" s="141"/>
      <c r="T807" s="141"/>
      <c r="U807" s="141"/>
      <c r="V807" s="141"/>
    </row>
    <row r="808" spans="2:22">
      <c r="B808" s="141"/>
      <c r="C808" s="141"/>
      <c r="D808" s="157"/>
      <c r="E808" s="157"/>
      <c r="F808" s="157"/>
      <c r="G808" s="157"/>
      <c r="H808" s="157"/>
      <c r="I808" s="157"/>
      <c r="J808" s="213"/>
      <c r="K808" s="157"/>
      <c r="L808" s="157"/>
      <c r="M808" s="157"/>
      <c r="N808" s="157"/>
      <c r="O808" s="157"/>
      <c r="P808" s="141"/>
      <c r="Q808" s="141"/>
      <c r="R808" s="11"/>
      <c r="S808" s="141"/>
      <c r="T808" s="141"/>
      <c r="U808" s="141"/>
      <c r="V808" s="141"/>
    </row>
    <row r="809" spans="2:22">
      <c r="B809" s="141"/>
      <c r="C809" s="141"/>
      <c r="D809" s="157"/>
      <c r="E809" s="157"/>
      <c r="F809" s="157"/>
      <c r="G809" s="157"/>
      <c r="H809" s="157"/>
      <c r="I809" s="157"/>
      <c r="J809" s="213"/>
      <c r="K809" s="157"/>
      <c r="L809" s="157"/>
      <c r="M809" s="157"/>
      <c r="N809" s="157"/>
      <c r="O809" s="157"/>
      <c r="P809" s="141"/>
      <c r="Q809" s="141"/>
      <c r="R809" s="11"/>
      <c r="S809" s="141"/>
      <c r="T809" s="141"/>
      <c r="U809" s="141"/>
      <c r="V809" s="141"/>
    </row>
    <row r="810" spans="2:22">
      <c r="B810" s="141"/>
      <c r="C810" s="141"/>
      <c r="D810" s="157"/>
      <c r="E810" s="157"/>
      <c r="F810" s="157"/>
      <c r="G810" s="157"/>
      <c r="H810" s="157"/>
      <c r="I810" s="157"/>
      <c r="J810" s="213"/>
      <c r="K810" s="157"/>
      <c r="L810" s="157"/>
      <c r="M810" s="157"/>
      <c r="N810" s="157"/>
      <c r="O810" s="157"/>
      <c r="P810" s="141"/>
      <c r="Q810" s="141"/>
      <c r="R810" s="11"/>
      <c r="S810" s="141"/>
      <c r="T810" s="141"/>
      <c r="U810" s="141"/>
      <c r="V810" s="141"/>
    </row>
    <row r="811" spans="2:22">
      <c r="B811" s="141"/>
      <c r="C811" s="141"/>
      <c r="D811" s="157"/>
      <c r="E811" s="157"/>
      <c r="F811" s="157"/>
      <c r="G811" s="157"/>
      <c r="H811" s="157"/>
      <c r="I811" s="157"/>
      <c r="J811" s="213"/>
      <c r="K811" s="157"/>
      <c r="L811" s="157"/>
      <c r="M811" s="157"/>
      <c r="N811" s="157"/>
      <c r="O811" s="157"/>
      <c r="P811" s="141"/>
      <c r="Q811" s="141"/>
      <c r="R811" s="11"/>
      <c r="S811" s="141"/>
      <c r="T811" s="141"/>
      <c r="U811" s="141"/>
      <c r="V811" s="141"/>
    </row>
    <row r="812" spans="2:22">
      <c r="B812" s="141"/>
      <c r="C812" s="141"/>
      <c r="D812" s="157"/>
      <c r="E812" s="157"/>
      <c r="F812" s="157"/>
      <c r="G812" s="157"/>
      <c r="H812" s="157"/>
      <c r="I812" s="157"/>
      <c r="J812" s="213"/>
      <c r="K812" s="157"/>
      <c r="L812" s="157"/>
      <c r="M812" s="157"/>
      <c r="N812" s="157"/>
      <c r="O812" s="157"/>
      <c r="P812" s="141"/>
      <c r="Q812" s="141"/>
      <c r="R812" s="11"/>
      <c r="S812" s="141"/>
      <c r="T812" s="141"/>
      <c r="U812" s="141"/>
      <c r="V812" s="141"/>
    </row>
    <row r="813" spans="2:22">
      <c r="B813" s="141"/>
      <c r="C813" s="141"/>
      <c r="D813" s="157"/>
      <c r="E813" s="157"/>
      <c r="F813" s="157"/>
      <c r="G813" s="157"/>
      <c r="H813" s="157"/>
      <c r="I813" s="157"/>
      <c r="J813" s="213"/>
      <c r="K813" s="157"/>
      <c r="L813" s="157"/>
      <c r="M813" s="157"/>
      <c r="N813" s="157"/>
      <c r="O813" s="157"/>
      <c r="P813" s="141"/>
      <c r="Q813" s="141"/>
      <c r="R813" s="11"/>
      <c r="S813" s="141"/>
      <c r="T813" s="141"/>
      <c r="U813" s="141"/>
      <c r="V813" s="141"/>
    </row>
    <row r="814" spans="2:22">
      <c r="B814" s="141"/>
      <c r="C814" s="141"/>
      <c r="D814" s="157"/>
      <c r="E814" s="157"/>
      <c r="F814" s="157"/>
      <c r="G814" s="157"/>
      <c r="H814" s="157"/>
      <c r="I814" s="157"/>
      <c r="J814" s="213"/>
      <c r="K814" s="157"/>
      <c r="L814" s="157"/>
      <c r="M814" s="157"/>
      <c r="N814" s="157"/>
      <c r="O814" s="157"/>
      <c r="P814" s="141"/>
      <c r="Q814" s="141"/>
      <c r="R814" s="11"/>
      <c r="S814" s="141"/>
      <c r="T814" s="141"/>
      <c r="U814" s="141"/>
      <c r="V814" s="141"/>
    </row>
    <row r="815" spans="2:22">
      <c r="B815" s="141"/>
      <c r="C815" s="141"/>
      <c r="D815" s="157"/>
      <c r="E815" s="157"/>
      <c r="F815" s="157"/>
      <c r="G815" s="157"/>
      <c r="H815" s="157"/>
      <c r="I815" s="157"/>
      <c r="J815" s="213"/>
      <c r="K815" s="157"/>
      <c r="L815" s="157"/>
      <c r="M815" s="157"/>
      <c r="N815" s="157"/>
      <c r="O815" s="157"/>
      <c r="P815" s="141"/>
      <c r="Q815" s="141"/>
      <c r="R815" s="11"/>
      <c r="S815" s="141"/>
      <c r="T815" s="141"/>
      <c r="U815" s="141"/>
      <c r="V815" s="141"/>
    </row>
    <row r="816" spans="2:22">
      <c r="B816" s="141"/>
      <c r="C816" s="141"/>
      <c r="D816" s="157"/>
      <c r="E816" s="157"/>
      <c r="F816" s="157"/>
      <c r="G816" s="157"/>
      <c r="H816" s="157"/>
      <c r="I816" s="157"/>
      <c r="J816" s="213"/>
      <c r="K816" s="157"/>
      <c r="L816" s="157"/>
      <c r="M816" s="157"/>
      <c r="N816" s="157"/>
      <c r="O816" s="157"/>
      <c r="P816" s="141"/>
      <c r="Q816" s="141"/>
      <c r="R816" s="11"/>
      <c r="S816" s="141"/>
      <c r="T816" s="141"/>
      <c r="U816" s="141"/>
      <c r="V816" s="141"/>
    </row>
    <row r="817" spans="2:22">
      <c r="B817" s="141"/>
      <c r="C817" s="141"/>
      <c r="D817" s="157"/>
      <c r="E817" s="157"/>
      <c r="F817" s="157"/>
      <c r="G817" s="157"/>
      <c r="H817" s="157"/>
      <c r="I817" s="157"/>
      <c r="J817" s="213"/>
      <c r="K817" s="157"/>
      <c r="L817" s="157"/>
      <c r="M817" s="157"/>
      <c r="N817" s="157"/>
      <c r="O817" s="157"/>
      <c r="P817" s="141"/>
      <c r="Q817" s="141"/>
      <c r="R817" s="11"/>
      <c r="S817" s="141"/>
      <c r="T817" s="141"/>
      <c r="U817" s="141"/>
      <c r="V817" s="141"/>
    </row>
    <row r="818" spans="2:22">
      <c r="B818" s="141"/>
      <c r="C818" s="141"/>
      <c r="D818" s="157"/>
      <c r="E818" s="157"/>
      <c r="F818" s="157"/>
      <c r="G818" s="157"/>
      <c r="H818" s="157"/>
      <c r="I818" s="157"/>
      <c r="J818" s="213"/>
      <c r="K818" s="157"/>
      <c r="L818" s="157"/>
      <c r="M818" s="157"/>
      <c r="N818" s="157"/>
      <c r="O818" s="157"/>
      <c r="P818" s="141"/>
      <c r="Q818" s="141"/>
      <c r="R818" s="11"/>
      <c r="S818" s="141"/>
      <c r="T818" s="141"/>
      <c r="U818" s="141"/>
      <c r="V818" s="141"/>
    </row>
    <row r="819" spans="2:22">
      <c r="B819" s="141"/>
      <c r="C819" s="141"/>
      <c r="D819" s="157"/>
      <c r="E819" s="157"/>
      <c r="F819" s="157"/>
      <c r="G819" s="157"/>
      <c r="H819" s="157"/>
      <c r="I819" s="157"/>
      <c r="J819" s="213"/>
      <c r="K819" s="157"/>
      <c r="L819" s="157"/>
      <c r="M819" s="157"/>
      <c r="N819" s="157"/>
      <c r="O819" s="157"/>
      <c r="P819" s="141"/>
      <c r="Q819" s="141"/>
      <c r="R819" s="11"/>
      <c r="S819" s="141"/>
      <c r="T819" s="141"/>
      <c r="U819" s="141"/>
      <c r="V819" s="141"/>
    </row>
    <row r="820" spans="2:22">
      <c r="B820" s="141"/>
      <c r="C820" s="141"/>
      <c r="D820" s="157"/>
      <c r="E820" s="157"/>
      <c r="F820" s="157"/>
      <c r="G820" s="157"/>
      <c r="H820" s="157"/>
      <c r="I820" s="157"/>
      <c r="J820" s="213"/>
      <c r="K820" s="157"/>
      <c r="L820" s="157"/>
      <c r="M820" s="157"/>
      <c r="N820" s="157"/>
      <c r="O820" s="157"/>
      <c r="P820" s="141"/>
      <c r="Q820" s="141"/>
      <c r="R820" s="11"/>
      <c r="S820" s="141"/>
      <c r="T820" s="141"/>
      <c r="U820" s="141"/>
      <c r="V820" s="141"/>
    </row>
    <row r="821" spans="2:22">
      <c r="B821" s="141"/>
      <c r="C821" s="141"/>
      <c r="D821" s="157"/>
      <c r="E821" s="157"/>
      <c r="F821" s="157"/>
      <c r="G821" s="157"/>
      <c r="H821" s="157"/>
      <c r="I821" s="157"/>
      <c r="J821" s="213"/>
      <c r="K821" s="157"/>
      <c r="L821" s="157"/>
      <c r="M821" s="157"/>
      <c r="N821" s="157"/>
      <c r="O821" s="157"/>
      <c r="P821" s="141"/>
      <c r="Q821" s="141"/>
      <c r="R821" s="11"/>
      <c r="S821" s="141"/>
      <c r="T821" s="141"/>
      <c r="U821" s="141"/>
      <c r="V821" s="141"/>
    </row>
    <row r="822" spans="2:22">
      <c r="B822" s="141"/>
      <c r="C822" s="141"/>
      <c r="D822" s="157"/>
      <c r="E822" s="157"/>
      <c r="F822" s="157"/>
      <c r="G822" s="157"/>
      <c r="H822" s="157"/>
      <c r="I822" s="157"/>
      <c r="J822" s="213"/>
      <c r="K822" s="157"/>
      <c r="L822" s="157"/>
      <c r="M822" s="157"/>
      <c r="N822" s="157"/>
      <c r="O822" s="157"/>
      <c r="P822" s="141"/>
      <c r="Q822" s="141"/>
      <c r="R822" s="11"/>
      <c r="S822" s="141"/>
      <c r="T822" s="141"/>
      <c r="U822" s="141"/>
      <c r="V822" s="141"/>
    </row>
    <row r="823" spans="2:22">
      <c r="B823" s="141"/>
      <c r="C823" s="141"/>
      <c r="D823" s="157"/>
      <c r="E823" s="157"/>
      <c r="F823" s="157"/>
      <c r="G823" s="157"/>
      <c r="H823" s="157"/>
      <c r="I823" s="157"/>
      <c r="J823" s="213"/>
      <c r="K823" s="157"/>
      <c r="L823" s="157"/>
      <c r="M823" s="157"/>
      <c r="N823" s="157"/>
      <c r="O823" s="157"/>
      <c r="P823" s="141"/>
      <c r="Q823" s="141"/>
      <c r="R823" s="11"/>
      <c r="S823" s="141"/>
      <c r="T823" s="141"/>
      <c r="U823" s="141"/>
      <c r="V823" s="141"/>
    </row>
    <row r="824" spans="2:22">
      <c r="B824" s="141"/>
      <c r="C824" s="141"/>
      <c r="D824" s="157"/>
      <c r="E824" s="157"/>
      <c r="F824" s="157"/>
      <c r="G824" s="157"/>
      <c r="H824" s="157"/>
      <c r="I824" s="157"/>
      <c r="J824" s="213"/>
      <c r="K824" s="157"/>
      <c r="L824" s="157"/>
      <c r="M824" s="157"/>
      <c r="N824" s="157"/>
      <c r="O824" s="157"/>
      <c r="P824" s="141"/>
      <c r="Q824" s="141"/>
      <c r="R824" s="11"/>
      <c r="S824" s="141"/>
      <c r="T824" s="141"/>
      <c r="U824" s="141"/>
      <c r="V824" s="141"/>
    </row>
    <row r="825" spans="2:22">
      <c r="B825" s="141"/>
      <c r="C825" s="141"/>
      <c r="D825" s="157"/>
      <c r="E825" s="157"/>
      <c r="F825" s="157"/>
      <c r="G825" s="157"/>
      <c r="H825" s="157"/>
      <c r="I825" s="157"/>
      <c r="J825" s="213"/>
      <c r="K825" s="157"/>
      <c r="L825" s="157"/>
      <c r="M825" s="157"/>
      <c r="N825" s="157"/>
      <c r="O825" s="157"/>
      <c r="P825" s="141"/>
      <c r="Q825" s="141"/>
      <c r="R825" s="11"/>
      <c r="S825" s="141"/>
      <c r="T825" s="141"/>
      <c r="U825" s="141"/>
      <c r="V825" s="141"/>
    </row>
    <row r="826" spans="2:22">
      <c r="B826" s="141"/>
      <c r="C826" s="141"/>
      <c r="D826" s="157"/>
      <c r="E826" s="157"/>
      <c r="F826" s="157"/>
      <c r="G826" s="157"/>
      <c r="H826" s="157"/>
      <c r="I826" s="157"/>
      <c r="J826" s="213"/>
      <c r="K826" s="157"/>
      <c r="L826" s="157"/>
      <c r="M826" s="157"/>
      <c r="N826" s="157"/>
      <c r="O826" s="157"/>
      <c r="P826" s="141"/>
      <c r="Q826" s="141"/>
      <c r="R826" s="11"/>
      <c r="S826" s="141"/>
      <c r="T826" s="141"/>
      <c r="U826" s="141"/>
      <c r="V826" s="141"/>
    </row>
    <row r="827" spans="2:22">
      <c r="B827" s="141"/>
      <c r="C827" s="141"/>
      <c r="D827" s="157"/>
      <c r="E827" s="157"/>
      <c r="F827" s="157"/>
      <c r="G827" s="157"/>
      <c r="H827" s="157"/>
      <c r="I827" s="157"/>
      <c r="J827" s="213"/>
      <c r="K827" s="157"/>
      <c r="L827" s="157"/>
      <c r="M827" s="157"/>
      <c r="N827" s="157"/>
      <c r="O827" s="157"/>
      <c r="P827" s="141"/>
      <c r="Q827" s="141"/>
      <c r="R827" s="11"/>
      <c r="S827" s="141"/>
      <c r="T827" s="141"/>
      <c r="U827" s="141"/>
      <c r="V827" s="141"/>
    </row>
    <row r="828" spans="2:22">
      <c r="B828" s="141"/>
      <c r="C828" s="141"/>
      <c r="D828" s="157"/>
      <c r="E828" s="157"/>
      <c r="F828" s="157"/>
      <c r="G828" s="157"/>
      <c r="H828" s="157"/>
      <c r="I828" s="157"/>
      <c r="J828" s="213"/>
      <c r="K828" s="157"/>
      <c r="L828" s="157"/>
      <c r="M828" s="157"/>
      <c r="N828" s="157"/>
      <c r="O828" s="157"/>
      <c r="P828" s="141"/>
      <c r="Q828" s="141"/>
      <c r="R828" s="11"/>
      <c r="S828" s="141"/>
      <c r="T828" s="141"/>
      <c r="U828" s="141"/>
      <c r="V828" s="141"/>
    </row>
    <row r="829" spans="2:22">
      <c r="B829" s="141"/>
      <c r="C829" s="141"/>
      <c r="D829" s="157"/>
      <c r="E829" s="157"/>
      <c r="F829" s="157"/>
      <c r="G829" s="157"/>
      <c r="H829" s="157"/>
      <c r="I829" s="157"/>
      <c r="J829" s="213"/>
      <c r="K829" s="157"/>
      <c r="L829" s="157"/>
      <c r="M829" s="157"/>
      <c r="N829" s="157"/>
      <c r="O829" s="157"/>
      <c r="P829" s="141"/>
      <c r="Q829" s="141"/>
      <c r="R829" s="11"/>
      <c r="S829" s="141"/>
      <c r="T829" s="141"/>
      <c r="U829" s="141"/>
      <c r="V829" s="141"/>
    </row>
    <row r="830" spans="2:22">
      <c r="B830" s="141"/>
      <c r="C830" s="141"/>
      <c r="D830" s="157"/>
      <c r="E830" s="157"/>
      <c r="F830" s="157"/>
      <c r="G830" s="157"/>
      <c r="H830" s="157"/>
      <c r="I830" s="157"/>
      <c r="J830" s="213"/>
      <c r="K830" s="157"/>
      <c r="L830" s="157"/>
      <c r="M830" s="157"/>
      <c r="N830" s="157"/>
      <c r="O830" s="157"/>
      <c r="P830" s="141"/>
      <c r="Q830" s="141"/>
      <c r="R830" s="11"/>
      <c r="S830" s="141"/>
      <c r="T830" s="141"/>
      <c r="U830" s="141"/>
      <c r="V830" s="141"/>
    </row>
    <row r="831" spans="2:22">
      <c r="B831" s="141"/>
      <c r="C831" s="141"/>
      <c r="D831" s="157"/>
      <c r="E831" s="157"/>
      <c r="F831" s="157"/>
      <c r="G831" s="157"/>
      <c r="H831" s="157"/>
      <c r="I831" s="157"/>
      <c r="J831" s="213"/>
      <c r="K831" s="157"/>
      <c r="L831" s="157"/>
      <c r="M831" s="157"/>
      <c r="N831" s="157"/>
      <c r="O831" s="157"/>
      <c r="P831" s="141"/>
      <c r="Q831" s="141"/>
      <c r="R831" s="11"/>
      <c r="S831" s="141"/>
      <c r="T831" s="141"/>
      <c r="U831" s="141"/>
      <c r="V831" s="141"/>
    </row>
    <row r="832" spans="2:22">
      <c r="B832" s="141"/>
      <c r="C832" s="141"/>
      <c r="D832" s="157"/>
      <c r="E832" s="157"/>
      <c r="F832" s="157"/>
      <c r="G832" s="157"/>
      <c r="H832" s="157"/>
      <c r="I832" s="157"/>
      <c r="J832" s="213"/>
      <c r="K832" s="157"/>
      <c r="L832" s="157"/>
      <c r="M832" s="157"/>
      <c r="N832" s="157"/>
      <c r="O832" s="157"/>
      <c r="P832" s="141"/>
      <c r="Q832" s="141"/>
      <c r="R832" s="11"/>
      <c r="S832" s="141"/>
      <c r="T832" s="141"/>
      <c r="U832" s="141"/>
      <c r="V832" s="141"/>
    </row>
    <row r="833" spans="2:22">
      <c r="B833" s="141"/>
      <c r="C833" s="141"/>
      <c r="D833" s="157"/>
      <c r="E833" s="157"/>
      <c r="F833" s="157"/>
      <c r="G833" s="157"/>
      <c r="H833" s="157"/>
      <c r="I833" s="157"/>
      <c r="J833" s="213"/>
      <c r="K833" s="157"/>
      <c r="L833" s="157"/>
      <c r="M833" s="157"/>
      <c r="N833" s="157"/>
      <c r="O833" s="157"/>
      <c r="P833" s="141"/>
      <c r="Q833" s="141"/>
      <c r="R833" s="11"/>
      <c r="S833" s="141"/>
      <c r="T833" s="141"/>
      <c r="U833" s="141"/>
      <c r="V833" s="141"/>
    </row>
    <row r="834" spans="2:22">
      <c r="B834" s="141"/>
      <c r="C834" s="141"/>
      <c r="D834" s="157"/>
      <c r="E834" s="157"/>
      <c r="F834" s="157"/>
      <c r="G834" s="157"/>
      <c r="H834" s="157"/>
      <c r="I834" s="157"/>
      <c r="J834" s="213"/>
      <c r="K834" s="157"/>
      <c r="L834" s="157"/>
      <c r="M834" s="157"/>
      <c r="N834" s="157"/>
      <c r="O834" s="157"/>
      <c r="P834" s="141"/>
      <c r="Q834" s="141"/>
      <c r="R834" s="11"/>
      <c r="S834" s="141"/>
      <c r="T834" s="141"/>
      <c r="U834" s="141"/>
      <c r="V834" s="141"/>
    </row>
    <row r="835" spans="2:22">
      <c r="B835" s="141"/>
      <c r="C835" s="141"/>
      <c r="D835" s="157"/>
      <c r="E835" s="157"/>
      <c r="F835" s="157"/>
      <c r="G835" s="157"/>
      <c r="H835" s="157"/>
      <c r="I835" s="157"/>
      <c r="J835" s="213"/>
      <c r="K835" s="157"/>
      <c r="L835" s="157"/>
      <c r="M835" s="157"/>
      <c r="N835" s="157"/>
      <c r="O835" s="157"/>
      <c r="P835" s="141"/>
      <c r="Q835" s="141"/>
      <c r="R835" s="11"/>
      <c r="S835" s="141"/>
      <c r="T835" s="141"/>
      <c r="U835" s="141"/>
      <c r="V835" s="141"/>
    </row>
    <row r="836" spans="2:22">
      <c r="B836" s="141"/>
      <c r="C836" s="141"/>
      <c r="D836" s="157"/>
      <c r="E836" s="157"/>
      <c r="F836" s="157"/>
      <c r="G836" s="157"/>
      <c r="H836" s="157"/>
      <c r="I836" s="157"/>
      <c r="J836" s="213"/>
      <c r="K836" s="157"/>
      <c r="L836" s="157"/>
      <c r="M836" s="157"/>
      <c r="N836" s="157"/>
      <c r="O836" s="157"/>
      <c r="P836" s="141"/>
      <c r="Q836" s="141"/>
      <c r="R836" s="11"/>
      <c r="S836" s="141"/>
      <c r="T836" s="141"/>
      <c r="U836" s="141"/>
      <c r="V836" s="141"/>
    </row>
    <row r="837" spans="2:22">
      <c r="B837" s="141"/>
      <c r="C837" s="141"/>
      <c r="D837" s="157"/>
      <c r="E837" s="157"/>
      <c r="F837" s="157"/>
      <c r="G837" s="157"/>
      <c r="H837" s="157"/>
      <c r="I837" s="157"/>
      <c r="J837" s="213"/>
      <c r="K837" s="157"/>
      <c r="L837" s="157"/>
      <c r="M837" s="157"/>
      <c r="N837" s="157"/>
      <c r="O837" s="157"/>
      <c r="P837" s="141"/>
      <c r="Q837" s="141"/>
      <c r="R837" s="11"/>
      <c r="S837" s="141"/>
      <c r="T837" s="141"/>
      <c r="U837" s="141"/>
      <c r="V837" s="141"/>
    </row>
    <row r="838" spans="2:22">
      <c r="B838" s="141"/>
      <c r="C838" s="141"/>
      <c r="D838" s="157"/>
      <c r="E838" s="157"/>
      <c r="F838" s="157"/>
      <c r="G838" s="157"/>
      <c r="H838" s="157"/>
      <c r="I838" s="157"/>
      <c r="J838" s="213"/>
      <c r="K838" s="157"/>
      <c r="L838" s="157"/>
      <c r="M838" s="157"/>
      <c r="N838" s="157"/>
      <c r="O838" s="157"/>
      <c r="P838" s="141"/>
      <c r="Q838" s="141"/>
      <c r="R838" s="11"/>
      <c r="S838" s="141"/>
      <c r="T838" s="141"/>
      <c r="U838" s="141"/>
      <c r="V838" s="141"/>
    </row>
    <row r="839" spans="2:22">
      <c r="B839" s="141"/>
      <c r="C839" s="141"/>
      <c r="D839" s="157"/>
      <c r="E839" s="157"/>
      <c r="F839" s="157"/>
      <c r="G839" s="157"/>
      <c r="H839" s="157"/>
      <c r="I839" s="157"/>
      <c r="J839" s="213"/>
      <c r="K839" s="157"/>
      <c r="L839" s="157"/>
      <c r="M839" s="157"/>
      <c r="N839" s="157"/>
      <c r="O839" s="157"/>
      <c r="P839" s="141"/>
      <c r="Q839" s="141"/>
      <c r="R839" s="11"/>
      <c r="S839" s="141"/>
      <c r="T839" s="141"/>
      <c r="U839" s="141"/>
      <c r="V839" s="141"/>
    </row>
    <row r="840" spans="2:22">
      <c r="B840" s="141"/>
      <c r="C840" s="141"/>
      <c r="D840" s="157"/>
      <c r="E840" s="157"/>
      <c r="F840" s="157"/>
      <c r="G840" s="157"/>
      <c r="H840" s="157"/>
      <c r="I840" s="157"/>
      <c r="J840" s="213"/>
      <c r="K840" s="157"/>
      <c r="L840" s="157"/>
      <c r="M840" s="157"/>
      <c r="N840" s="157"/>
      <c r="O840" s="157"/>
      <c r="P840" s="141"/>
      <c r="Q840" s="141"/>
      <c r="R840" s="11"/>
      <c r="S840" s="141"/>
      <c r="T840" s="141"/>
      <c r="U840" s="141"/>
      <c r="V840" s="141"/>
    </row>
    <row r="841" spans="2:22">
      <c r="B841" s="141"/>
      <c r="C841" s="141"/>
      <c r="D841" s="157"/>
      <c r="E841" s="157"/>
      <c r="F841" s="157"/>
      <c r="G841" s="157"/>
      <c r="H841" s="157"/>
      <c r="I841" s="157"/>
      <c r="J841" s="213"/>
      <c r="K841" s="157"/>
      <c r="L841" s="157"/>
      <c r="M841" s="157"/>
      <c r="N841" s="157"/>
      <c r="O841" s="157"/>
      <c r="P841" s="141"/>
      <c r="Q841" s="141"/>
      <c r="R841" s="11"/>
      <c r="S841" s="141"/>
      <c r="T841" s="141"/>
      <c r="U841" s="141"/>
      <c r="V841" s="141"/>
    </row>
    <row r="842" spans="2:22">
      <c r="B842" s="141"/>
      <c r="C842" s="141"/>
      <c r="D842" s="157"/>
      <c r="E842" s="157"/>
      <c r="F842" s="157"/>
      <c r="G842" s="157"/>
      <c r="H842" s="157"/>
      <c r="I842" s="157"/>
      <c r="J842" s="213"/>
      <c r="K842" s="157"/>
      <c r="L842" s="157"/>
      <c r="M842" s="157"/>
      <c r="N842" s="157"/>
      <c r="O842" s="157"/>
      <c r="P842" s="141"/>
      <c r="Q842" s="141"/>
      <c r="R842" s="11"/>
      <c r="S842" s="141"/>
      <c r="T842" s="141"/>
      <c r="U842" s="141"/>
      <c r="V842" s="141"/>
    </row>
    <row r="843" spans="2:22">
      <c r="B843" s="141"/>
      <c r="C843" s="141"/>
      <c r="D843" s="157"/>
      <c r="E843" s="157"/>
      <c r="F843" s="157"/>
      <c r="G843" s="157"/>
      <c r="H843" s="157"/>
      <c r="I843" s="157"/>
      <c r="J843" s="213"/>
      <c r="K843" s="157"/>
      <c r="L843" s="157"/>
      <c r="M843" s="157"/>
      <c r="N843" s="157"/>
      <c r="O843" s="157"/>
      <c r="P843" s="141"/>
      <c r="Q843" s="141"/>
      <c r="R843" s="11"/>
      <c r="S843" s="141"/>
      <c r="T843" s="141"/>
      <c r="U843" s="141"/>
      <c r="V843" s="141"/>
    </row>
    <row r="844" spans="2:22">
      <c r="B844" s="141"/>
      <c r="C844" s="141"/>
      <c r="D844" s="157"/>
      <c r="E844" s="157"/>
      <c r="F844" s="157"/>
      <c r="G844" s="157"/>
      <c r="H844" s="157"/>
      <c r="I844" s="157"/>
      <c r="J844" s="213"/>
      <c r="K844" s="157"/>
      <c r="L844" s="157"/>
      <c r="M844" s="157"/>
      <c r="N844" s="157"/>
      <c r="O844" s="157"/>
      <c r="P844" s="141"/>
      <c r="Q844" s="141"/>
      <c r="R844" s="11"/>
      <c r="S844" s="141"/>
      <c r="T844" s="141"/>
      <c r="U844" s="141"/>
      <c r="V844" s="141"/>
    </row>
    <row r="845" spans="2:22">
      <c r="B845" s="141"/>
      <c r="C845" s="141"/>
      <c r="D845" s="157"/>
      <c r="E845" s="157"/>
      <c r="F845" s="157"/>
      <c r="G845" s="157"/>
      <c r="H845" s="157"/>
      <c r="I845" s="157"/>
      <c r="J845" s="213"/>
      <c r="K845" s="157"/>
      <c r="L845" s="157"/>
      <c r="M845" s="157"/>
      <c r="N845" s="157"/>
      <c r="O845" s="157"/>
      <c r="P845" s="141"/>
      <c r="Q845" s="141"/>
      <c r="R845" s="11"/>
      <c r="S845" s="141"/>
      <c r="T845" s="141"/>
      <c r="U845" s="141"/>
      <c r="V845" s="141"/>
    </row>
    <row r="846" spans="2:22">
      <c r="B846" s="141"/>
      <c r="C846" s="141"/>
      <c r="D846" s="157"/>
      <c r="E846" s="157"/>
      <c r="F846" s="157"/>
      <c r="G846" s="157"/>
      <c r="H846" s="157"/>
      <c r="I846" s="157"/>
      <c r="J846" s="213"/>
      <c r="K846" s="157"/>
      <c r="L846" s="157"/>
      <c r="M846" s="157"/>
      <c r="N846" s="157"/>
      <c r="O846" s="157"/>
      <c r="P846" s="141"/>
      <c r="Q846" s="141"/>
      <c r="R846" s="11"/>
      <c r="S846" s="141"/>
      <c r="T846" s="141"/>
      <c r="U846" s="141"/>
      <c r="V846" s="141"/>
    </row>
    <row r="847" spans="2:22">
      <c r="B847" s="141"/>
      <c r="C847" s="141"/>
      <c r="D847" s="157"/>
      <c r="E847" s="157"/>
      <c r="F847" s="157"/>
      <c r="G847" s="157"/>
      <c r="H847" s="157"/>
      <c r="I847" s="157"/>
      <c r="J847" s="213"/>
      <c r="K847" s="157"/>
      <c r="L847" s="157"/>
      <c r="M847" s="157"/>
      <c r="N847" s="157"/>
      <c r="O847" s="157"/>
      <c r="P847" s="141"/>
      <c r="Q847" s="141"/>
      <c r="R847" s="11"/>
      <c r="S847" s="141"/>
      <c r="T847" s="141"/>
      <c r="U847" s="141"/>
      <c r="V847" s="141"/>
    </row>
    <row r="848" spans="2:22">
      <c r="B848" s="141"/>
      <c r="C848" s="141"/>
      <c r="D848" s="157"/>
      <c r="E848" s="157"/>
      <c r="F848" s="157"/>
      <c r="G848" s="157"/>
      <c r="H848" s="157"/>
      <c r="I848" s="157"/>
      <c r="J848" s="213"/>
      <c r="K848" s="157"/>
      <c r="L848" s="157"/>
      <c r="M848" s="157"/>
      <c r="N848" s="157"/>
      <c r="O848" s="157"/>
      <c r="P848" s="141"/>
      <c r="Q848" s="141"/>
      <c r="R848" s="11"/>
      <c r="S848" s="141"/>
      <c r="T848" s="141"/>
      <c r="U848" s="141"/>
      <c r="V848" s="141"/>
    </row>
    <row r="849" spans="2:22">
      <c r="B849" s="141"/>
      <c r="C849" s="141"/>
      <c r="D849" s="157"/>
      <c r="E849" s="157"/>
      <c r="F849" s="157"/>
      <c r="G849" s="157"/>
      <c r="H849" s="157"/>
      <c r="I849" s="157"/>
      <c r="J849" s="213"/>
      <c r="K849" s="157"/>
      <c r="L849" s="157"/>
      <c r="M849" s="157"/>
      <c r="N849" s="157"/>
      <c r="O849" s="157"/>
      <c r="P849" s="141"/>
      <c r="Q849" s="141"/>
      <c r="R849" s="11"/>
      <c r="S849" s="141"/>
      <c r="T849" s="141"/>
      <c r="U849" s="141"/>
      <c r="V849" s="141"/>
    </row>
    <row r="850" spans="2:22">
      <c r="B850" s="141"/>
      <c r="C850" s="141"/>
      <c r="D850" s="157"/>
      <c r="E850" s="157"/>
      <c r="F850" s="157"/>
      <c r="G850" s="157"/>
      <c r="H850" s="157"/>
      <c r="I850" s="157"/>
      <c r="J850" s="213"/>
      <c r="K850" s="157"/>
      <c r="L850" s="157"/>
      <c r="M850" s="157"/>
      <c r="N850" s="157"/>
      <c r="O850" s="157"/>
      <c r="P850" s="141"/>
      <c r="Q850" s="141"/>
      <c r="R850" s="11"/>
      <c r="S850" s="141"/>
      <c r="T850" s="141"/>
      <c r="U850" s="141"/>
      <c r="V850" s="141"/>
    </row>
    <row r="851" spans="2:22">
      <c r="B851" s="141"/>
      <c r="C851" s="141"/>
      <c r="D851" s="157"/>
      <c r="E851" s="157"/>
      <c r="F851" s="157"/>
      <c r="G851" s="157"/>
      <c r="H851" s="157"/>
      <c r="I851" s="157"/>
      <c r="J851" s="213"/>
      <c r="K851" s="157"/>
      <c r="L851" s="157"/>
      <c r="M851" s="157"/>
      <c r="N851" s="157"/>
      <c r="O851" s="157"/>
      <c r="P851" s="141"/>
      <c r="Q851" s="141"/>
      <c r="R851" s="11"/>
      <c r="S851" s="141"/>
      <c r="T851" s="141"/>
      <c r="U851" s="141"/>
      <c r="V851" s="141"/>
    </row>
    <row r="852" spans="2:22">
      <c r="B852" s="141"/>
      <c r="C852" s="141"/>
      <c r="D852" s="157"/>
      <c r="E852" s="157"/>
      <c r="F852" s="157"/>
      <c r="G852" s="157"/>
      <c r="H852" s="157"/>
      <c r="I852" s="157"/>
      <c r="J852" s="213"/>
      <c r="K852" s="157"/>
      <c r="L852" s="157"/>
      <c r="M852" s="157"/>
      <c r="N852" s="157"/>
      <c r="O852" s="157"/>
      <c r="P852" s="141"/>
      <c r="Q852" s="141"/>
      <c r="R852" s="11"/>
      <c r="S852" s="141"/>
      <c r="T852" s="141"/>
      <c r="U852" s="141"/>
      <c r="V852" s="141"/>
    </row>
    <row r="853" spans="2:22">
      <c r="B853" s="141"/>
      <c r="C853" s="141"/>
      <c r="D853" s="157"/>
      <c r="E853" s="157"/>
      <c r="F853" s="157"/>
      <c r="G853" s="157"/>
      <c r="H853" s="157"/>
      <c r="I853" s="157"/>
      <c r="J853" s="213"/>
      <c r="K853" s="157"/>
      <c r="L853" s="157"/>
      <c r="M853" s="157"/>
      <c r="N853" s="157"/>
      <c r="O853" s="157"/>
      <c r="P853" s="141"/>
      <c r="Q853" s="141"/>
      <c r="R853" s="11"/>
      <c r="S853" s="141"/>
      <c r="T853" s="141"/>
      <c r="U853" s="141"/>
      <c r="V853" s="141"/>
    </row>
    <row r="854" spans="2:22">
      <c r="B854" s="141"/>
      <c r="C854" s="141"/>
      <c r="D854" s="157"/>
      <c r="E854" s="157"/>
      <c r="F854" s="157"/>
      <c r="G854" s="157"/>
      <c r="H854" s="157"/>
      <c r="I854" s="157"/>
      <c r="J854" s="213"/>
      <c r="K854" s="157"/>
      <c r="L854" s="157"/>
      <c r="M854" s="157"/>
      <c r="N854" s="157"/>
      <c r="O854" s="157"/>
      <c r="P854" s="141"/>
      <c r="Q854" s="141"/>
      <c r="R854" s="11"/>
      <c r="S854" s="141"/>
      <c r="T854" s="141"/>
      <c r="U854" s="141"/>
      <c r="V854" s="141"/>
    </row>
    <row r="855" spans="2:22">
      <c r="B855" s="141"/>
      <c r="C855" s="141"/>
      <c r="D855" s="157"/>
      <c r="E855" s="157"/>
      <c r="F855" s="157"/>
      <c r="G855" s="157"/>
      <c r="H855" s="157"/>
      <c r="I855" s="157"/>
      <c r="J855" s="213"/>
      <c r="K855" s="157"/>
      <c r="L855" s="157"/>
      <c r="M855" s="157"/>
      <c r="N855" s="157"/>
      <c r="O855" s="157"/>
      <c r="P855" s="141"/>
      <c r="Q855" s="141"/>
      <c r="R855" s="11"/>
      <c r="S855" s="141"/>
      <c r="T855" s="141"/>
      <c r="U855" s="141"/>
      <c r="V855" s="141"/>
    </row>
    <row r="856" spans="2:22">
      <c r="B856" s="141"/>
      <c r="C856" s="141"/>
      <c r="D856" s="157"/>
      <c r="E856" s="157"/>
      <c r="F856" s="157"/>
      <c r="G856" s="157"/>
      <c r="H856" s="157"/>
      <c r="I856" s="157"/>
      <c r="J856" s="213"/>
      <c r="K856" s="157"/>
      <c r="L856" s="157"/>
      <c r="M856" s="157"/>
      <c r="N856" s="157"/>
      <c r="O856" s="157"/>
      <c r="P856" s="141"/>
      <c r="Q856" s="141"/>
      <c r="R856" s="11"/>
      <c r="S856" s="141"/>
      <c r="T856" s="141"/>
      <c r="U856" s="141"/>
      <c r="V856" s="141"/>
    </row>
    <row r="857" spans="2:22">
      <c r="B857" s="141"/>
      <c r="C857" s="141"/>
      <c r="D857" s="157"/>
      <c r="E857" s="157"/>
      <c r="F857" s="157"/>
      <c r="G857" s="157"/>
      <c r="H857" s="157"/>
      <c r="I857" s="157"/>
      <c r="J857" s="213"/>
      <c r="K857" s="157"/>
      <c r="L857" s="157"/>
      <c r="M857" s="157"/>
      <c r="N857" s="157"/>
      <c r="O857" s="157"/>
      <c r="P857" s="141"/>
      <c r="Q857" s="141"/>
      <c r="R857" s="11"/>
      <c r="S857" s="141"/>
      <c r="T857" s="141"/>
      <c r="U857" s="141"/>
      <c r="V857" s="141"/>
    </row>
    <row r="858" spans="2:22">
      <c r="B858" s="141"/>
      <c r="C858" s="141"/>
      <c r="D858" s="157"/>
      <c r="E858" s="157"/>
      <c r="F858" s="157"/>
      <c r="G858" s="157"/>
      <c r="H858" s="157"/>
      <c r="I858" s="157"/>
      <c r="J858" s="213"/>
      <c r="K858" s="157"/>
      <c r="L858" s="157"/>
      <c r="M858" s="157"/>
      <c r="N858" s="157"/>
      <c r="O858" s="157"/>
      <c r="P858" s="141"/>
      <c r="Q858" s="141"/>
      <c r="R858" s="11"/>
      <c r="S858" s="141"/>
      <c r="T858" s="141"/>
      <c r="U858" s="141"/>
      <c r="V858" s="141"/>
    </row>
    <row r="859" spans="2:22">
      <c r="B859" s="141"/>
      <c r="C859" s="141"/>
      <c r="D859" s="157"/>
      <c r="E859" s="157"/>
      <c r="F859" s="157"/>
      <c r="G859" s="157"/>
      <c r="H859" s="157"/>
      <c r="I859" s="157"/>
      <c r="J859" s="213"/>
      <c r="K859" s="157"/>
      <c r="L859" s="157"/>
      <c r="M859" s="157"/>
      <c r="N859" s="157"/>
      <c r="O859" s="157"/>
      <c r="P859" s="141"/>
      <c r="Q859" s="141"/>
      <c r="R859" s="11"/>
      <c r="S859" s="141"/>
      <c r="T859" s="141"/>
      <c r="U859" s="141"/>
      <c r="V859" s="141"/>
    </row>
    <row r="860" spans="2:22">
      <c r="B860" s="141"/>
      <c r="C860" s="141"/>
      <c r="D860" s="157"/>
      <c r="E860" s="157"/>
      <c r="F860" s="157"/>
      <c r="G860" s="157"/>
      <c r="H860" s="157"/>
      <c r="I860" s="157"/>
      <c r="J860" s="213"/>
      <c r="K860" s="157"/>
      <c r="L860" s="157"/>
      <c r="M860" s="157"/>
      <c r="N860" s="157"/>
      <c r="O860" s="157"/>
      <c r="P860" s="141"/>
      <c r="Q860" s="141"/>
      <c r="R860" s="11"/>
      <c r="S860" s="141"/>
      <c r="T860" s="141"/>
      <c r="U860" s="141"/>
      <c r="V860" s="141"/>
    </row>
    <row r="861" spans="2:22">
      <c r="B861" s="141"/>
      <c r="C861" s="141"/>
      <c r="D861" s="157"/>
      <c r="E861" s="157"/>
      <c r="F861" s="157"/>
      <c r="G861" s="157"/>
      <c r="H861" s="157"/>
      <c r="I861" s="157"/>
      <c r="J861" s="213"/>
      <c r="K861" s="157"/>
      <c r="L861" s="157"/>
      <c r="M861" s="157"/>
      <c r="N861" s="157"/>
      <c r="O861" s="157"/>
      <c r="P861" s="141"/>
      <c r="Q861" s="141"/>
      <c r="R861" s="11"/>
      <c r="S861" s="141"/>
      <c r="T861" s="141"/>
      <c r="U861" s="141"/>
      <c r="V861" s="141"/>
    </row>
    <row r="862" spans="2:22">
      <c r="B862" s="141"/>
      <c r="C862" s="141"/>
      <c r="D862" s="157"/>
      <c r="E862" s="157"/>
      <c r="F862" s="157"/>
      <c r="G862" s="157"/>
      <c r="H862" s="157"/>
      <c r="I862" s="157"/>
      <c r="J862" s="213"/>
      <c r="K862" s="157"/>
      <c r="L862" s="157"/>
      <c r="M862" s="157"/>
      <c r="N862" s="157"/>
      <c r="O862" s="157"/>
      <c r="P862" s="141"/>
      <c r="Q862" s="141"/>
      <c r="R862" s="11"/>
      <c r="S862" s="141"/>
      <c r="T862" s="141"/>
      <c r="U862" s="141"/>
      <c r="V862" s="141"/>
    </row>
    <row r="863" spans="2:22">
      <c r="B863" s="126"/>
      <c r="C863" s="126"/>
      <c r="D863" s="833"/>
      <c r="E863" s="833"/>
      <c r="F863" s="833"/>
      <c r="G863" s="833"/>
      <c r="H863" s="833"/>
      <c r="I863" s="833"/>
      <c r="J863" s="1511"/>
      <c r="K863" s="833"/>
      <c r="L863" s="833"/>
      <c r="M863" s="833"/>
      <c r="N863" s="833"/>
      <c r="O863" s="833"/>
      <c r="P863" s="126"/>
      <c r="Q863" s="126"/>
      <c r="S863" s="141"/>
      <c r="T863" s="141"/>
      <c r="U863" s="141"/>
      <c r="V863" s="141"/>
    </row>
    <row r="864" spans="2:22">
      <c r="B864" s="126"/>
      <c r="C864" s="126"/>
      <c r="D864" s="833"/>
      <c r="E864" s="833"/>
      <c r="F864" s="833"/>
      <c r="G864" s="833"/>
      <c r="H864" s="833"/>
      <c r="I864" s="833"/>
      <c r="J864" s="1511"/>
      <c r="K864" s="833"/>
      <c r="L864" s="833"/>
      <c r="M864" s="833"/>
      <c r="N864" s="833"/>
      <c r="O864" s="833"/>
      <c r="P864" s="126"/>
      <c r="Q864" s="126"/>
      <c r="S864" s="141"/>
      <c r="T864" s="141"/>
      <c r="U864" s="141"/>
      <c r="V864" s="141"/>
    </row>
    <row r="865" spans="2:22">
      <c r="B865" s="126"/>
      <c r="C865" s="126"/>
      <c r="D865" s="833"/>
      <c r="E865" s="833"/>
      <c r="F865" s="833"/>
      <c r="G865" s="833"/>
      <c r="H865" s="833"/>
      <c r="I865" s="833"/>
      <c r="J865" s="1511"/>
      <c r="K865" s="833"/>
      <c r="L865" s="833"/>
      <c r="M865" s="833"/>
      <c r="N865" s="833"/>
      <c r="O865" s="833"/>
      <c r="P865" s="126"/>
      <c r="Q865" s="126"/>
      <c r="S865" s="141"/>
      <c r="T865" s="141"/>
      <c r="U865" s="141"/>
      <c r="V865" s="141"/>
    </row>
    <row r="866" spans="2:22">
      <c r="B866" s="126"/>
      <c r="C866" s="126"/>
      <c r="D866" s="833"/>
      <c r="E866" s="833"/>
      <c r="F866" s="833"/>
      <c r="G866" s="833"/>
      <c r="H866" s="833"/>
      <c r="I866" s="833"/>
      <c r="J866" s="1511"/>
      <c r="K866" s="833"/>
      <c r="L866" s="833"/>
      <c r="M866" s="833"/>
      <c r="N866" s="833"/>
      <c r="O866" s="833"/>
      <c r="P866" s="126"/>
      <c r="Q866" s="126"/>
      <c r="S866" s="141"/>
      <c r="T866" s="141"/>
      <c r="U866" s="141"/>
      <c r="V866" s="141"/>
    </row>
    <row r="867" spans="2:22">
      <c r="B867" s="126"/>
      <c r="C867" s="126"/>
      <c r="D867" s="833"/>
      <c r="E867" s="833"/>
      <c r="F867" s="833"/>
      <c r="G867" s="833"/>
      <c r="H867" s="833"/>
      <c r="I867" s="833"/>
      <c r="J867" s="1511"/>
      <c r="K867" s="833"/>
      <c r="L867" s="833"/>
      <c r="M867" s="833"/>
      <c r="N867" s="833"/>
      <c r="O867" s="833"/>
      <c r="P867" s="126"/>
      <c r="Q867" s="126"/>
      <c r="S867" s="141"/>
      <c r="T867" s="141"/>
      <c r="U867" s="141"/>
      <c r="V867" s="141"/>
    </row>
    <row r="868" spans="2:22">
      <c r="B868" s="126"/>
      <c r="C868" s="126"/>
      <c r="D868" s="833"/>
      <c r="E868" s="833"/>
      <c r="F868" s="833"/>
      <c r="G868" s="833"/>
      <c r="H868" s="833"/>
      <c r="I868" s="833"/>
      <c r="J868" s="1511"/>
      <c r="K868" s="833"/>
      <c r="L868" s="833"/>
      <c r="M868" s="833"/>
      <c r="N868" s="833"/>
      <c r="O868" s="833"/>
      <c r="P868" s="126"/>
      <c r="Q868" s="126"/>
      <c r="S868" s="141"/>
      <c r="T868" s="141"/>
      <c r="U868" s="141"/>
      <c r="V868" s="141"/>
    </row>
    <row r="869" spans="2:22">
      <c r="B869" s="126"/>
      <c r="C869" s="126"/>
      <c r="D869" s="833"/>
      <c r="E869" s="833"/>
      <c r="F869" s="833"/>
      <c r="G869" s="833"/>
      <c r="H869" s="833"/>
      <c r="I869" s="833"/>
      <c r="J869" s="1511"/>
      <c r="K869" s="833"/>
      <c r="L869" s="833"/>
      <c r="M869" s="833"/>
      <c r="N869" s="833"/>
      <c r="O869" s="833"/>
      <c r="P869" s="126"/>
      <c r="Q869" s="126"/>
      <c r="S869" s="141"/>
      <c r="T869" s="141"/>
      <c r="U869" s="141"/>
      <c r="V869" s="141"/>
    </row>
    <row r="870" spans="2:22">
      <c r="B870" s="126"/>
      <c r="C870" s="126"/>
      <c r="D870" s="833"/>
      <c r="E870" s="833"/>
      <c r="F870" s="833"/>
      <c r="G870" s="833"/>
      <c r="H870" s="833"/>
      <c r="I870" s="833"/>
      <c r="J870" s="1511"/>
      <c r="K870" s="833"/>
      <c r="L870" s="833"/>
      <c r="M870" s="833"/>
      <c r="N870" s="833"/>
      <c r="O870" s="833"/>
      <c r="P870" s="126"/>
      <c r="Q870" s="126"/>
      <c r="S870" s="141"/>
      <c r="T870" s="141"/>
      <c r="U870" s="141"/>
      <c r="V870" s="141"/>
    </row>
    <row r="871" spans="2:22">
      <c r="B871" s="126"/>
      <c r="C871" s="126"/>
      <c r="D871" s="833"/>
      <c r="E871" s="833"/>
      <c r="F871" s="833"/>
      <c r="G871" s="833"/>
      <c r="H871" s="833"/>
      <c r="I871" s="833"/>
      <c r="J871" s="1511"/>
      <c r="K871" s="833"/>
      <c r="L871" s="833"/>
      <c r="M871" s="833"/>
      <c r="N871" s="833"/>
      <c r="O871" s="833"/>
      <c r="P871" s="126"/>
      <c r="Q871" s="126"/>
      <c r="S871" s="141"/>
      <c r="T871" s="141"/>
      <c r="U871" s="141"/>
      <c r="V871" s="141"/>
    </row>
    <row r="872" spans="2:22">
      <c r="B872" s="126"/>
      <c r="C872" s="126"/>
      <c r="D872" s="833"/>
      <c r="E872" s="833"/>
      <c r="F872" s="833"/>
      <c r="G872" s="833"/>
      <c r="H872" s="833"/>
      <c r="I872" s="833"/>
      <c r="J872" s="1511"/>
      <c r="K872" s="833"/>
      <c r="L872" s="833"/>
      <c r="M872" s="833"/>
      <c r="N872" s="833"/>
      <c r="O872" s="833"/>
      <c r="P872" s="126"/>
      <c r="Q872" s="126"/>
      <c r="S872" s="141"/>
      <c r="T872" s="141"/>
      <c r="U872" s="141"/>
      <c r="V872" s="141"/>
    </row>
    <row r="873" spans="2:22">
      <c r="B873" s="126"/>
      <c r="C873" s="126"/>
      <c r="D873" s="833"/>
      <c r="E873" s="833"/>
      <c r="F873" s="833"/>
      <c r="G873" s="833"/>
      <c r="H873" s="833"/>
      <c r="I873" s="833"/>
      <c r="J873" s="1511"/>
      <c r="K873" s="833"/>
      <c r="L873" s="833"/>
      <c r="M873" s="833"/>
      <c r="N873" s="833"/>
      <c r="O873" s="833"/>
      <c r="P873" s="126"/>
      <c r="Q873" s="126"/>
      <c r="S873" s="141"/>
      <c r="T873" s="141"/>
      <c r="U873" s="141"/>
      <c r="V873" s="141"/>
    </row>
    <row r="874" spans="2:22">
      <c r="B874" s="126"/>
      <c r="C874" s="126"/>
      <c r="D874" s="833"/>
      <c r="E874" s="833"/>
      <c r="F874" s="833"/>
      <c r="G874" s="833"/>
      <c r="H874" s="833"/>
      <c r="I874" s="833"/>
      <c r="J874" s="1511"/>
      <c r="K874" s="833"/>
      <c r="L874" s="833"/>
      <c r="M874" s="833"/>
      <c r="N874" s="833"/>
      <c r="O874" s="833"/>
      <c r="P874" s="126"/>
      <c r="Q874" s="126"/>
      <c r="S874" s="141"/>
      <c r="T874" s="141"/>
      <c r="U874" s="141"/>
      <c r="V874" s="141"/>
    </row>
    <row r="875" spans="2:22">
      <c r="B875" s="126"/>
      <c r="C875" s="126"/>
      <c r="D875" s="833"/>
      <c r="E875" s="833"/>
      <c r="F875" s="833"/>
      <c r="G875" s="833"/>
      <c r="H875" s="833"/>
      <c r="I875" s="833"/>
      <c r="J875" s="1511"/>
      <c r="K875" s="833"/>
      <c r="L875" s="833"/>
      <c r="M875" s="833"/>
      <c r="N875" s="833"/>
      <c r="O875" s="833"/>
      <c r="P875" s="126"/>
      <c r="Q875" s="126"/>
      <c r="S875" s="141"/>
      <c r="T875" s="141"/>
      <c r="U875" s="141"/>
      <c r="V875" s="141"/>
    </row>
    <row r="876" spans="2:22">
      <c r="B876" s="126"/>
      <c r="C876" s="126"/>
      <c r="D876" s="833"/>
      <c r="E876" s="833"/>
      <c r="F876" s="833"/>
      <c r="G876" s="833"/>
      <c r="H876" s="833"/>
      <c r="I876" s="833"/>
      <c r="J876" s="1511"/>
      <c r="K876" s="833"/>
      <c r="L876" s="833"/>
      <c r="M876" s="833"/>
      <c r="N876" s="833"/>
      <c r="O876" s="833"/>
      <c r="P876" s="126"/>
      <c r="Q876" s="126"/>
      <c r="S876" s="141"/>
      <c r="T876" s="141"/>
      <c r="U876" s="141"/>
      <c r="V876" s="141"/>
    </row>
    <row r="877" spans="2:22">
      <c r="B877" s="126"/>
      <c r="C877" s="126"/>
      <c r="D877" s="833"/>
      <c r="E877" s="833"/>
      <c r="F877" s="833"/>
      <c r="G877" s="833"/>
      <c r="H877" s="833"/>
      <c r="I877" s="833"/>
      <c r="J877" s="1511"/>
      <c r="K877" s="833"/>
      <c r="L877" s="833"/>
      <c r="M877" s="833"/>
      <c r="N877" s="833"/>
      <c r="O877" s="833"/>
      <c r="P877" s="126"/>
      <c r="Q877" s="126"/>
      <c r="S877" s="141"/>
      <c r="T877" s="141"/>
      <c r="U877" s="141"/>
      <c r="V877" s="141"/>
    </row>
    <row r="878" spans="2:22">
      <c r="B878" s="126"/>
      <c r="C878" s="126"/>
      <c r="D878" s="833"/>
      <c r="E878" s="833"/>
      <c r="F878" s="833"/>
      <c r="G878" s="833"/>
      <c r="H878" s="833"/>
      <c r="I878" s="833"/>
      <c r="J878" s="1511"/>
      <c r="K878" s="833"/>
      <c r="L878" s="833"/>
      <c r="M878" s="833"/>
      <c r="N878" s="833"/>
      <c r="O878" s="833"/>
      <c r="P878" s="126"/>
      <c r="Q878" s="126"/>
      <c r="S878" s="141"/>
      <c r="T878" s="141"/>
      <c r="U878" s="141"/>
      <c r="V878" s="141"/>
    </row>
    <row r="879" spans="2:22">
      <c r="B879" s="126"/>
      <c r="C879" s="126"/>
      <c r="D879" s="833"/>
      <c r="E879" s="833"/>
      <c r="F879" s="833"/>
      <c r="G879" s="833"/>
      <c r="H879" s="833"/>
      <c r="I879" s="833"/>
      <c r="J879" s="1511"/>
      <c r="K879" s="833"/>
      <c r="L879" s="833"/>
      <c r="M879" s="833"/>
      <c r="N879" s="833"/>
      <c r="O879" s="833"/>
      <c r="P879" s="126"/>
      <c r="Q879" s="126"/>
      <c r="S879" s="141"/>
      <c r="T879" s="141"/>
      <c r="U879" s="141"/>
      <c r="V879" s="141"/>
    </row>
    <row r="880" spans="2:22">
      <c r="B880" s="126"/>
      <c r="C880" s="126"/>
      <c r="D880" s="833"/>
      <c r="E880" s="833"/>
      <c r="F880" s="833"/>
      <c r="G880" s="833"/>
      <c r="H880" s="833"/>
      <c r="I880" s="833"/>
      <c r="J880" s="1511"/>
      <c r="K880" s="833"/>
      <c r="L880" s="833"/>
      <c r="M880" s="833"/>
      <c r="N880" s="833"/>
      <c r="O880" s="833"/>
      <c r="P880" s="126"/>
      <c r="Q880" s="126"/>
      <c r="S880" s="141"/>
      <c r="T880" s="141"/>
      <c r="U880" s="141"/>
      <c r="V880" s="141"/>
    </row>
    <row r="881" spans="2:22">
      <c r="B881" s="126"/>
      <c r="C881" s="126"/>
      <c r="D881" s="833"/>
      <c r="E881" s="833"/>
      <c r="F881" s="833"/>
      <c r="G881" s="833"/>
      <c r="H881" s="833"/>
      <c r="I881" s="833"/>
      <c r="J881" s="1511"/>
      <c r="K881" s="833"/>
      <c r="L881" s="833"/>
      <c r="M881" s="833"/>
      <c r="N881" s="833"/>
      <c r="O881" s="833"/>
      <c r="P881" s="126"/>
      <c r="Q881" s="126"/>
      <c r="S881" s="141"/>
      <c r="T881" s="141"/>
      <c r="U881" s="141"/>
      <c r="V881" s="141"/>
    </row>
    <row r="882" spans="2:22">
      <c r="B882" s="126"/>
      <c r="C882" s="126"/>
      <c r="D882" s="833"/>
      <c r="E882" s="833"/>
      <c r="F882" s="833"/>
      <c r="G882" s="833"/>
      <c r="H882" s="833"/>
      <c r="I882" s="833"/>
      <c r="J882" s="1511"/>
      <c r="K882" s="833"/>
      <c r="L882" s="833"/>
      <c r="M882" s="833"/>
      <c r="N882" s="833"/>
      <c r="O882" s="833"/>
      <c r="P882" s="126"/>
      <c r="Q882" s="126"/>
      <c r="S882" s="141"/>
      <c r="T882" s="141"/>
      <c r="U882" s="141"/>
      <c r="V882" s="141"/>
    </row>
    <row r="883" spans="2:22">
      <c r="B883" s="126"/>
      <c r="C883" s="126"/>
      <c r="D883" s="833"/>
      <c r="E883" s="833"/>
      <c r="F883" s="833"/>
      <c r="G883" s="833"/>
      <c r="H883" s="833"/>
      <c r="I883" s="833"/>
      <c r="J883" s="1511"/>
      <c r="K883" s="833"/>
      <c r="L883" s="833"/>
      <c r="M883" s="833"/>
      <c r="N883" s="833"/>
      <c r="O883" s="833"/>
      <c r="P883" s="126"/>
      <c r="Q883" s="126"/>
      <c r="S883" s="141"/>
      <c r="T883" s="141"/>
      <c r="U883" s="141"/>
      <c r="V883" s="141"/>
    </row>
    <row r="884" spans="2:22">
      <c r="B884" s="126"/>
      <c r="C884" s="126"/>
      <c r="D884" s="833"/>
      <c r="E884" s="833"/>
      <c r="F884" s="833"/>
      <c r="G884" s="833"/>
      <c r="H884" s="833"/>
      <c r="I884" s="833"/>
      <c r="J884" s="1511"/>
      <c r="K884" s="833"/>
      <c r="L884" s="833"/>
      <c r="M884" s="833"/>
      <c r="N884" s="833"/>
      <c r="O884" s="833"/>
      <c r="P884" s="126"/>
      <c r="Q884" s="126"/>
      <c r="S884" s="141"/>
      <c r="T884" s="141"/>
      <c r="U884" s="141"/>
      <c r="V884" s="141"/>
    </row>
    <row r="885" spans="2:22">
      <c r="B885" s="126"/>
      <c r="C885" s="126"/>
      <c r="D885" s="833"/>
      <c r="E885" s="833"/>
      <c r="F885" s="833"/>
      <c r="G885" s="833"/>
      <c r="H885" s="833"/>
      <c r="I885" s="833"/>
      <c r="J885" s="1511"/>
      <c r="K885" s="833"/>
      <c r="L885" s="833"/>
      <c r="M885" s="833"/>
      <c r="N885" s="833"/>
      <c r="O885" s="833"/>
      <c r="P885" s="126"/>
      <c r="Q885" s="126"/>
      <c r="S885" s="141"/>
      <c r="T885" s="141"/>
      <c r="U885" s="141"/>
      <c r="V885" s="141"/>
    </row>
    <row r="886" spans="2:22">
      <c r="B886" s="126"/>
      <c r="C886" s="126"/>
      <c r="D886" s="833"/>
      <c r="E886" s="833"/>
      <c r="F886" s="833"/>
      <c r="G886" s="833"/>
      <c r="H886" s="833"/>
      <c r="I886" s="833"/>
      <c r="J886" s="1511"/>
      <c r="K886" s="833"/>
      <c r="L886" s="833"/>
      <c r="M886" s="833"/>
      <c r="N886" s="833"/>
      <c r="O886" s="833"/>
      <c r="P886" s="126"/>
      <c r="Q886" s="126"/>
      <c r="S886" s="141"/>
      <c r="T886" s="141"/>
      <c r="U886" s="141"/>
      <c r="V886" s="141"/>
    </row>
    <row r="887" spans="2:22">
      <c r="B887" s="126"/>
      <c r="C887" s="126"/>
      <c r="D887" s="833"/>
      <c r="E887" s="833"/>
      <c r="F887" s="833"/>
      <c r="G887" s="833"/>
      <c r="H887" s="833"/>
      <c r="I887" s="833"/>
      <c r="J887" s="1511"/>
      <c r="K887" s="833"/>
      <c r="L887" s="833"/>
      <c r="M887" s="833"/>
      <c r="N887" s="833"/>
      <c r="O887" s="833"/>
      <c r="P887" s="126"/>
      <c r="Q887" s="126"/>
      <c r="S887" s="141"/>
      <c r="T887" s="141"/>
      <c r="U887" s="141"/>
      <c r="V887" s="141"/>
    </row>
    <row r="888" spans="2:22">
      <c r="B888" s="126"/>
      <c r="C888" s="126"/>
      <c r="D888" s="833"/>
      <c r="E888" s="833"/>
      <c r="F888" s="833"/>
      <c r="G888" s="833"/>
      <c r="H888" s="833"/>
      <c r="I888" s="833"/>
      <c r="J888" s="1511"/>
      <c r="K888" s="833"/>
      <c r="L888" s="833"/>
      <c r="M888" s="833"/>
      <c r="N888" s="833"/>
      <c r="O888" s="833"/>
      <c r="P888" s="126"/>
      <c r="Q888" s="126"/>
      <c r="S888" s="141"/>
      <c r="T888" s="141"/>
      <c r="U888" s="141"/>
      <c r="V888" s="141"/>
    </row>
    <row r="889" spans="2:22">
      <c r="B889" s="126"/>
      <c r="C889" s="126"/>
      <c r="D889" s="833"/>
      <c r="E889" s="833"/>
      <c r="F889" s="833"/>
      <c r="G889" s="833"/>
      <c r="H889" s="833"/>
      <c r="I889" s="833"/>
      <c r="J889" s="1511"/>
      <c r="K889" s="833"/>
      <c r="L889" s="833"/>
      <c r="M889" s="833"/>
      <c r="N889" s="833"/>
      <c r="O889" s="833"/>
      <c r="P889" s="126"/>
      <c r="Q889" s="126"/>
      <c r="S889" s="141"/>
      <c r="T889" s="141"/>
      <c r="U889" s="141"/>
      <c r="V889" s="141"/>
    </row>
    <row r="890" spans="2:22">
      <c r="B890" s="126"/>
      <c r="C890" s="126"/>
      <c r="D890" s="833"/>
      <c r="E890" s="833"/>
      <c r="F890" s="833"/>
      <c r="G890" s="833"/>
      <c r="H890" s="833"/>
      <c r="I890" s="833"/>
      <c r="J890" s="1511"/>
      <c r="K890" s="833"/>
      <c r="L890" s="833"/>
      <c r="M890" s="833"/>
      <c r="N890" s="833"/>
      <c r="O890" s="833"/>
      <c r="P890" s="126"/>
      <c r="Q890" s="126"/>
      <c r="S890" s="141"/>
      <c r="T890" s="141"/>
      <c r="U890" s="141"/>
      <c r="V890" s="141"/>
    </row>
    <row r="891" spans="2:22">
      <c r="B891" s="126"/>
      <c r="C891" s="126"/>
      <c r="D891" s="833"/>
      <c r="E891" s="833"/>
      <c r="F891" s="833"/>
      <c r="G891" s="833"/>
      <c r="H891" s="833"/>
      <c r="I891" s="833"/>
      <c r="J891" s="1511"/>
      <c r="K891" s="833"/>
      <c r="L891" s="833"/>
      <c r="M891" s="833"/>
      <c r="N891" s="833"/>
      <c r="O891" s="833"/>
      <c r="P891" s="126"/>
      <c r="Q891" s="126"/>
      <c r="S891" s="141"/>
      <c r="T891" s="141"/>
      <c r="U891" s="141"/>
      <c r="V891" s="141"/>
    </row>
    <row r="892" spans="2:22">
      <c r="B892" s="126"/>
      <c r="C892" s="126"/>
      <c r="D892" s="833"/>
      <c r="E892" s="833"/>
      <c r="F892" s="833"/>
      <c r="G892" s="833"/>
      <c r="H892" s="833"/>
      <c r="I892" s="833"/>
      <c r="J892" s="1511"/>
      <c r="K892" s="833"/>
      <c r="L892" s="833"/>
      <c r="M892" s="833"/>
      <c r="N892" s="833"/>
      <c r="O892" s="833"/>
      <c r="P892" s="126"/>
      <c r="Q892" s="126"/>
      <c r="S892" s="141"/>
      <c r="T892" s="141"/>
      <c r="U892" s="141"/>
      <c r="V892" s="141"/>
    </row>
    <row r="893" spans="2:22">
      <c r="B893" s="126"/>
      <c r="C893" s="126"/>
      <c r="D893" s="833"/>
      <c r="E893" s="833"/>
      <c r="F893" s="833"/>
      <c r="G893" s="833"/>
      <c r="H893" s="833"/>
      <c r="I893" s="833"/>
      <c r="J893" s="1511"/>
      <c r="K893" s="833"/>
      <c r="L893" s="833"/>
      <c r="M893" s="833"/>
      <c r="N893" s="833"/>
      <c r="O893" s="833"/>
      <c r="P893" s="126"/>
      <c r="Q893" s="126"/>
      <c r="S893" s="141"/>
      <c r="T893" s="141"/>
      <c r="U893" s="141"/>
      <c r="V893" s="141"/>
    </row>
    <row r="894" spans="2:22">
      <c r="B894" s="126"/>
      <c r="C894" s="126"/>
      <c r="D894" s="833"/>
      <c r="E894" s="833"/>
      <c r="F894" s="833"/>
      <c r="G894" s="833"/>
      <c r="H894" s="833"/>
      <c r="I894" s="833"/>
      <c r="J894" s="1511"/>
      <c r="K894" s="833"/>
      <c r="L894" s="833"/>
      <c r="M894" s="833"/>
      <c r="N894" s="833"/>
      <c r="O894" s="833"/>
      <c r="P894" s="126"/>
      <c r="Q894" s="126"/>
      <c r="S894" s="141"/>
      <c r="T894" s="141"/>
      <c r="U894" s="141"/>
      <c r="V894" s="141"/>
    </row>
    <row r="895" spans="2:22">
      <c r="B895" s="126"/>
      <c r="C895" s="126"/>
      <c r="D895" s="833"/>
      <c r="E895" s="833"/>
      <c r="F895" s="833"/>
      <c r="G895" s="833"/>
      <c r="H895" s="833"/>
      <c r="I895" s="833"/>
      <c r="J895" s="1511"/>
      <c r="K895" s="833"/>
      <c r="L895" s="833"/>
      <c r="M895" s="833"/>
      <c r="N895" s="833"/>
      <c r="O895" s="833"/>
      <c r="P895" s="126"/>
      <c r="Q895" s="126"/>
      <c r="S895" s="141"/>
      <c r="T895" s="141"/>
      <c r="U895" s="141"/>
      <c r="V895" s="141"/>
    </row>
    <row r="896" spans="2:22">
      <c r="B896" s="126"/>
      <c r="C896" s="126"/>
      <c r="D896" s="833"/>
      <c r="E896" s="833"/>
      <c r="F896" s="833"/>
      <c r="G896" s="833"/>
      <c r="H896" s="833"/>
      <c r="I896" s="833"/>
      <c r="J896" s="1511"/>
      <c r="K896" s="833"/>
      <c r="L896" s="833"/>
      <c r="M896" s="833"/>
      <c r="N896" s="833"/>
      <c r="O896" s="833"/>
      <c r="P896" s="126"/>
      <c r="Q896" s="126"/>
      <c r="S896" s="141"/>
      <c r="T896" s="141"/>
      <c r="U896" s="141"/>
      <c r="V896" s="141"/>
    </row>
    <row r="897" spans="2:22">
      <c r="B897" s="126"/>
      <c r="C897" s="126"/>
      <c r="D897" s="833"/>
      <c r="E897" s="833"/>
      <c r="F897" s="833"/>
      <c r="G897" s="833"/>
      <c r="H897" s="833"/>
      <c r="I897" s="833"/>
      <c r="J897" s="1511"/>
      <c r="K897" s="833"/>
      <c r="L897" s="833"/>
      <c r="M897" s="833"/>
      <c r="N897" s="833"/>
      <c r="O897" s="833"/>
      <c r="P897" s="126"/>
      <c r="Q897" s="126"/>
      <c r="S897" s="141"/>
      <c r="T897" s="141"/>
      <c r="U897" s="141"/>
      <c r="V897" s="141"/>
    </row>
    <row r="898" spans="2:22">
      <c r="B898" s="126"/>
      <c r="C898" s="126"/>
      <c r="D898" s="833"/>
      <c r="E898" s="833"/>
      <c r="F898" s="833"/>
      <c r="G898" s="833"/>
      <c r="H898" s="833"/>
      <c r="I898" s="833"/>
      <c r="J898" s="1511"/>
      <c r="K898" s="833"/>
      <c r="L898" s="833"/>
      <c r="M898" s="833"/>
      <c r="N898" s="833"/>
      <c r="O898" s="833"/>
      <c r="P898" s="126"/>
      <c r="Q898" s="126"/>
      <c r="S898" s="141"/>
      <c r="T898" s="141"/>
      <c r="U898" s="141"/>
      <c r="V898" s="141"/>
    </row>
    <row r="899" spans="2:22">
      <c r="J899" s="6"/>
      <c r="P899"/>
      <c r="S899" s="141"/>
      <c r="T899" s="141"/>
      <c r="U899" s="141"/>
      <c r="V899" s="141"/>
    </row>
    <row r="900" spans="2:22">
      <c r="J900" s="6"/>
      <c r="P900"/>
      <c r="S900" s="141"/>
      <c r="T900" s="141"/>
      <c r="U900" s="141"/>
      <c r="V900" s="141"/>
    </row>
    <row r="901" spans="2:22">
      <c r="J901" s="6"/>
      <c r="P901"/>
      <c r="S901" s="141"/>
      <c r="T901" s="141"/>
      <c r="U901" s="141"/>
      <c r="V901" s="141"/>
    </row>
    <row r="902" spans="2:22">
      <c r="J902" s="6"/>
      <c r="P902"/>
      <c r="S902" s="141"/>
      <c r="T902" s="141"/>
      <c r="U902" s="141"/>
      <c r="V902" s="141"/>
    </row>
    <row r="903" spans="2:22">
      <c r="J903" s="6"/>
      <c r="P903"/>
      <c r="S903" s="141"/>
      <c r="T903" s="141"/>
      <c r="U903" s="141"/>
      <c r="V903" s="141"/>
    </row>
    <row r="904" spans="2:22">
      <c r="J904" s="6"/>
      <c r="P904"/>
      <c r="S904" s="141"/>
      <c r="T904" s="141"/>
      <c r="U904" s="141"/>
      <c r="V904" s="141"/>
    </row>
    <row r="905" spans="2:22">
      <c r="J905" s="6"/>
      <c r="P905"/>
      <c r="S905" s="141"/>
      <c r="T905" s="141"/>
      <c r="U905" s="141"/>
      <c r="V905" s="141"/>
    </row>
    <row r="906" spans="2:22">
      <c r="J906" s="6"/>
      <c r="P906"/>
      <c r="S906" s="141"/>
      <c r="T906" s="141"/>
      <c r="U906" s="141"/>
      <c r="V906" s="141"/>
    </row>
    <row r="907" spans="2:22">
      <c r="J907" s="6"/>
      <c r="P907"/>
      <c r="S907" s="141"/>
      <c r="T907" s="141"/>
      <c r="U907" s="141"/>
      <c r="V907" s="141"/>
    </row>
    <row r="908" spans="2:22">
      <c r="J908" s="6"/>
      <c r="P908"/>
      <c r="S908" s="141"/>
      <c r="T908" s="141"/>
      <c r="U908" s="141"/>
      <c r="V908" s="141"/>
    </row>
    <row r="909" spans="2:22">
      <c r="J909" s="6"/>
      <c r="P909"/>
      <c r="S909" s="141"/>
      <c r="T909" s="141"/>
      <c r="U909" s="141"/>
      <c r="V909" s="141"/>
    </row>
    <row r="910" spans="2:22">
      <c r="S910" s="141"/>
      <c r="T910" s="141"/>
      <c r="U910" s="141"/>
      <c r="V910" s="141"/>
    </row>
    <row r="911" spans="2:22">
      <c r="S911" s="141"/>
      <c r="T911" s="141"/>
      <c r="U911" s="141"/>
      <c r="V911" s="141"/>
    </row>
    <row r="912" spans="2:22">
      <c r="S912" s="141"/>
      <c r="T912" s="141"/>
      <c r="U912" s="141"/>
      <c r="V912" s="141"/>
    </row>
    <row r="913" spans="19:22">
      <c r="S913" s="141"/>
      <c r="T913" s="141"/>
      <c r="U913" s="141"/>
      <c r="V913" s="141"/>
    </row>
    <row r="914" spans="19:22">
      <c r="S914" s="141"/>
      <c r="T914" s="141"/>
      <c r="U914" s="141"/>
      <c r="V914" s="141"/>
    </row>
    <row r="915" spans="19:22">
      <c r="S915" s="141"/>
      <c r="T915" s="141"/>
      <c r="U915" s="141"/>
      <c r="V915" s="141"/>
    </row>
    <row r="916" spans="19:22">
      <c r="S916" s="141"/>
      <c r="T916" s="141"/>
      <c r="U916" s="141"/>
      <c r="V916" s="141"/>
    </row>
    <row r="917" spans="19:22">
      <c r="S917" s="141"/>
      <c r="T917" s="141"/>
      <c r="U917" s="141"/>
      <c r="V917" s="141"/>
    </row>
    <row r="918" spans="19:22">
      <c r="S918" s="141"/>
      <c r="T918" s="141"/>
      <c r="U918" s="141"/>
      <c r="V918" s="141"/>
    </row>
    <row r="919" spans="19:22">
      <c r="S919" s="141"/>
      <c r="T919" s="141"/>
      <c r="U919" s="141"/>
      <c r="V919" s="141"/>
    </row>
    <row r="920" spans="19:22">
      <c r="S920" s="141"/>
      <c r="T920" s="141"/>
      <c r="U920" s="141"/>
      <c r="V920" s="141"/>
    </row>
    <row r="921" spans="19:22">
      <c r="S921" s="141"/>
      <c r="T921" s="141"/>
      <c r="U921" s="141"/>
      <c r="V921" s="141"/>
    </row>
    <row r="922" spans="19:22">
      <c r="S922" s="141"/>
      <c r="T922" s="141"/>
      <c r="U922" s="141"/>
      <c r="V922" s="141"/>
    </row>
    <row r="923" spans="19:22">
      <c r="S923" s="141"/>
      <c r="T923" s="141"/>
      <c r="U923" s="141"/>
      <c r="V923" s="141"/>
    </row>
    <row r="924" spans="19:22">
      <c r="S924" s="141"/>
      <c r="T924" s="141"/>
      <c r="U924" s="141"/>
      <c r="V924" s="141"/>
    </row>
    <row r="925" spans="19:22">
      <c r="S925" s="141"/>
      <c r="T925" s="141"/>
      <c r="U925" s="141"/>
      <c r="V925" s="141"/>
    </row>
    <row r="926" spans="19:22">
      <c r="S926" s="141"/>
      <c r="T926" s="141"/>
      <c r="U926" s="141"/>
      <c r="V926" s="141"/>
    </row>
    <row r="927" spans="19:22">
      <c r="S927" s="141"/>
      <c r="T927" s="141"/>
      <c r="U927" s="141"/>
      <c r="V927" s="141"/>
    </row>
    <row r="928" spans="19:22">
      <c r="S928" s="141"/>
      <c r="T928" s="141"/>
      <c r="U928" s="141"/>
      <c r="V928" s="141"/>
    </row>
    <row r="929" spans="19:22">
      <c r="S929" s="141"/>
      <c r="T929" s="141"/>
      <c r="U929" s="141"/>
      <c r="V929" s="141"/>
    </row>
    <row r="930" spans="19:22">
      <c r="S930" s="141"/>
      <c r="T930" s="141"/>
      <c r="U930" s="141"/>
      <c r="V930" s="141"/>
    </row>
    <row r="931" spans="19:22">
      <c r="S931" s="141"/>
      <c r="T931" s="141"/>
      <c r="U931" s="141"/>
      <c r="V931" s="141"/>
    </row>
    <row r="932" spans="19:22">
      <c r="S932" s="141"/>
      <c r="T932" s="141"/>
      <c r="U932" s="141"/>
      <c r="V932" s="141"/>
    </row>
    <row r="933" spans="19:22">
      <c r="S933" s="141"/>
      <c r="T933" s="141"/>
      <c r="U933" s="141"/>
      <c r="V933" s="141"/>
    </row>
    <row r="934" spans="19:22">
      <c r="S934" s="141"/>
      <c r="T934" s="141"/>
      <c r="U934" s="141"/>
      <c r="V934" s="141"/>
    </row>
    <row r="935" spans="19:22">
      <c r="S935" s="141"/>
      <c r="T935" s="141"/>
      <c r="U935" s="141"/>
      <c r="V935" s="141"/>
    </row>
    <row r="936" spans="19:22">
      <c r="S936" s="141"/>
      <c r="T936" s="141"/>
      <c r="U936" s="141"/>
      <c r="V936" s="141"/>
    </row>
    <row r="937" spans="19:22">
      <c r="S937" s="141"/>
      <c r="T937" s="141"/>
      <c r="U937" s="141"/>
      <c r="V937" s="141"/>
    </row>
    <row r="938" spans="19:22">
      <c r="S938" s="141"/>
      <c r="T938" s="141"/>
      <c r="U938" s="141"/>
      <c r="V938" s="141"/>
    </row>
    <row r="939" spans="19:22">
      <c r="S939" s="141"/>
      <c r="T939" s="141"/>
      <c r="U939" s="141"/>
      <c r="V939" s="141"/>
    </row>
    <row r="940" spans="19:22">
      <c r="S940" s="141"/>
      <c r="T940" s="141"/>
      <c r="U940" s="141"/>
      <c r="V940" s="141"/>
    </row>
    <row r="941" spans="19:22">
      <c r="S941" s="141"/>
      <c r="T941" s="141"/>
      <c r="U941" s="141"/>
      <c r="V941" s="141"/>
    </row>
    <row r="942" spans="19:22">
      <c r="S942" s="141"/>
      <c r="T942" s="141"/>
      <c r="U942" s="141"/>
      <c r="V942" s="141"/>
    </row>
    <row r="943" spans="19:22">
      <c r="S943" s="141"/>
      <c r="T943" s="141"/>
      <c r="U943" s="141"/>
      <c r="V943" s="141"/>
    </row>
    <row r="944" spans="19:22">
      <c r="S944" s="141"/>
      <c r="T944" s="141"/>
      <c r="U944" s="141"/>
      <c r="V944" s="141"/>
    </row>
    <row r="945" spans="19:22">
      <c r="S945" s="141"/>
      <c r="T945" s="141"/>
      <c r="U945" s="141"/>
      <c r="V945" s="141"/>
    </row>
    <row r="946" spans="19:22">
      <c r="S946" s="141"/>
      <c r="T946" s="141"/>
      <c r="U946" s="141"/>
      <c r="V946" s="141"/>
    </row>
    <row r="947" spans="19:22">
      <c r="S947" s="141"/>
      <c r="T947" s="141"/>
      <c r="U947" s="141"/>
      <c r="V947" s="141"/>
    </row>
    <row r="948" spans="19:22">
      <c r="S948" s="141"/>
      <c r="T948" s="141"/>
      <c r="U948" s="141"/>
      <c r="V948" s="141"/>
    </row>
    <row r="949" spans="19:22">
      <c r="S949" s="141"/>
      <c r="T949" s="141"/>
      <c r="U949" s="141"/>
      <c r="V949" s="141"/>
    </row>
    <row r="950" spans="19:22">
      <c r="S950" s="141"/>
      <c r="T950" s="141"/>
      <c r="U950" s="141"/>
      <c r="V950" s="141"/>
    </row>
    <row r="951" spans="19:22">
      <c r="S951" s="141"/>
      <c r="T951" s="141"/>
      <c r="U951" s="141"/>
      <c r="V951" s="141"/>
    </row>
    <row r="952" spans="19:22">
      <c r="S952" s="141"/>
      <c r="T952" s="141"/>
      <c r="U952" s="141"/>
      <c r="V952" s="141"/>
    </row>
    <row r="953" spans="19:22">
      <c r="S953" s="141"/>
      <c r="T953" s="141"/>
      <c r="U953" s="141"/>
      <c r="V953" s="141"/>
    </row>
    <row r="954" spans="19:22">
      <c r="S954" s="141"/>
      <c r="T954" s="141"/>
      <c r="U954" s="141"/>
      <c r="V954" s="141"/>
    </row>
    <row r="955" spans="19:22">
      <c r="S955" s="141"/>
      <c r="T955" s="141"/>
      <c r="U955" s="141"/>
      <c r="V955" s="141"/>
    </row>
    <row r="956" spans="19:22">
      <c r="S956" s="141"/>
      <c r="T956" s="141"/>
      <c r="U956" s="141"/>
      <c r="V956" s="141"/>
    </row>
    <row r="957" spans="19:22">
      <c r="S957" s="141"/>
      <c r="T957" s="141"/>
      <c r="U957" s="141"/>
      <c r="V957" s="141"/>
    </row>
    <row r="958" spans="19:22">
      <c r="S958" s="141"/>
      <c r="T958" s="141"/>
      <c r="U958" s="141"/>
      <c r="V958" s="141"/>
    </row>
    <row r="959" spans="19:22">
      <c r="S959" s="141"/>
      <c r="T959" s="141"/>
      <c r="U959" s="141"/>
      <c r="V959" s="141"/>
    </row>
    <row r="960" spans="19:22">
      <c r="S960" s="141"/>
      <c r="T960" s="141"/>
      <c r="U960" s="141"/>
      <c r="V960" s="141"/>
    </row>
    <row r="961" spans="10:22">
      <c r="S961" s="141"/>
      <c r="T961" s="141"/>
      <c r="U961" s="141"/>
      <c r="V961" s="141"/>
    </row>
    <row r="962" spans="10:22">
      <c r="S962" s="141"/>
      <c r="T962" s="141"/>
      <c r="U962" s="141"/>
      <c r="V962" s="141"/>
    </row>
    <row r="963" spans="10:22">
      <c r="S963" s="141"/>
      <c r="T963" s="141"/>
      <c r="U963" s="141"/>
      <c r="V963" s="141"/>
    </row>
    <row r="964" spans="10:22">
      <c r="S964" s="141"/>
      <c r="T964" s="141"/>
      <c r="U964" s="141"/>
      <c r="V964" s="141"/>
    </row>
    <row r="965" spans="10:22">
      <c r="S965" s="141"/>
      <c r="T965" s="141"/>
      <c r="U965" s="141"/>
      <c r="V965" s="141"/>
    </row>
    <row r="966" spans="10:22">
      <c r="J966" s="6"/>
      <c r="P966"/>
      <c r="S966" s="141"/>
      <c r="T966" s="141"/>
      <c r="U966" s="141"/>
      <c r="V966" s="141"/>
    </row>
    <row r="967" spans="10:22">
      <c r="J967" s="6"/>
      <c r="P967"/>
      <c r="S967" s="141"/>
      <c r="T967" s="141"/>
      <c r="U967" s="141"/>
      <c r="V967" s="141"/>
    </row>
    <row r="968" spans="10:22">
      <c r="J968" s="6"/>
      <c r="P968"/>
      <c r="S968" s="141"/>
      <c r="T968" s="141"/>
      <c r="U968" s="141"/>
      <c r="V968" s="141"/>
    </row>
    <row r="969" spans="10:22">
      <c r="J969" s="6"/>
      <c r="P969"/>
      <c r="S969" s="141"/>
      <c r="T969" s="141"/>
      <c r="U969" s="141"/>
      <c r="V969" s="141"/>
    </row>
    <row r="970" spans="10:22">
      <c r="J970" s="6"/>
      <c r="P970"/>
      <c r="S970" s="141"/>
      <c r="T970" s="141"/>
      <c r="U970" s="141"/>
      <c r="V970" s="141"/>
    </row>
    <row r="971" spans="10:22">
      <c r="J971" s="6"/>
      <c r="P971"/>
      <c r="S971" s="141"/>
      <c r="T971" s="141"/>
      <c r="U971" s="141"/>
      <c r="V971" s="141"/>
    </row>
    <row r="972" spans="10:22">
      <c r="J972" s="6"/>
      <c r="P972"/>
      <c r="S972" s="141"/>
      <c r="T972" s="141"/>
      <c r="U972" s="141"/>
      <c r="V972" s="141"/>
    </row>
    <row r="973" spans="10:22">
      <c r="J973" s="6"/>
      <c r="P973"/>
      <c r="S973" s="141"/>
      <c r="T973" s="141"/>
      <c r="U973" s="141"/>
      <c r="V973" s="141"/>
    </row>
    <row r="974" spans="10:22">
      <c r="J974" s="6"/>
      <c r="P974"/>
      <c r="S974" s="141"/>
      <c r="T974" s="141"/>
      <c r="U974" s="141"/>
      <c r="V974" s="141"/>
    </row>
    <row r="975" spans="10:22">
      <c r="J975" s="6"/>
      <c r="P975"/>
      <c r="S975" s="141"/>
      <c r="T975" s="141"/>
      <c r="U975" s="141"/>
      <c r="V975" s="141"/>
    </row>
    <row r="976" spans="10:22">
      <c r="J976" s="6"/>
      <c r="P976"/>
      <c r="S976" s="141"/>
      <c r="T976" s="141"/>
      <c r="U976" s="141"/>
      <c r="V976" s="141"/>
    </row>
    <row r="977" spans="10:22">
      <c r="J977" s="6"/>
      <c r="P977"/>
      <c r="S977" s="141"/>
      <c r="T977" s="141"/>
      <c r="U977" s="141"/>
      <c r="V977" s="141"/>
    </row>
    <row r="978" spans="10:22">
      <c r="J978" s="6"/>
      <c r="P978"/>
      <c r="S978" s="141"/>
      <c r="T978" s="141"/>
      <c r="U978" s="141"/>
      <c r="V978" s="141"/>
    </row>
    <row r="979" spans="10:22">
      <c r="J979" s="6"/>
      <c r="P979"/>
      <c r="S979" s="141"/>
      <c r="T979" s="141"/>
      <c r="U979" s="141"/>
      <c r="V979" s="141"/>
    </row>
    <row r="980" spans="10:22">
      <c r="J980" s="6"/>
      <c r="P980"/>
      <c r="S980" s="141"/>
      <c r="T980" s="141"/>
      <c r="U980" s="141"/>
      <c r="V980" s="141"/>
    </row>
    <row r="981" spans="10:22">
      <c r="J981" s="6"/>
      <c r="P981"/>
      <c r="S981" s="141"/>
      <c r="T981" s="141"/>
      <c r="U981" s="141"/>
      <c r="V981" s="141"/>
    </row>
    <row r="982" spans="10:22">
      <c r="J982" s="6"/>
      <c r="P982"/>
      <c r="S982" s="141"/>
      <c r="T982" s="141"/>
      <c r="U982" s="141"/>
      <c r="V982" s="141"/>
    </row>
    <row r="983" spans="10:22">
      <c r="S983" s="141"/>
      <c r="T983" s="141"/>
      <c r="U983" s="141"/>
      <c r="V983" s="141"/>
    </row>
    <row r="984" spans="10:22">
      <c r="J984" s="6"/>
      <c r="P984"/>
      <c r="S984" s="141"/>
      <c r="T984" s="141"/>
      <c r="U984" s="141"/>
      <c r="V984" s="141"/>
    </row>
    <row r="985" spans="10:22">
      <c r="J985" s="6"/>
      <c r="P985"/>
      <c r="S985" s="141"/>
      <c r="T985" s="141"/>
      <c r="U985" s="141"/>
      <c r="V985" s="141"/>
    </row>
    <row r="986" spans="10:22">
      <c r="J986" s="6"/>
      <c r="P986"/>
      <c r="S986" s="141"/>
      <c r="T986" s="141"/>
      <c r="U986" s="141"/>
      <c r="V986" s="141"/>
    </row>
    <row r="987" spans="10:22">
      <c r="J987" s="6"/>
      <c r="P987"/>
      <c r="S987" s="141"/>
      <c r="T987" s="141"/>
      <c r="U987" s="141"/>
      <c r="V987" s="141"/>
    </row>
    <row r="988" spans="10:22">
      <c r="J988" s="6"/>
      <c r="P988"/>
      <c r="S988" s="141"/>
      <c r="T988" s="141"/>
      <c r="U988" s="141"/>
      <c r="V988" s="141"/>
    </row>
    <row r="989" spans="10:22">
      <c r="J989" s="6"/>
      <c r="P989"/>
      <c r="S989" s="141"/>
      <c r="T989" s="141"/>
      <c r="U989" s="141"/>
      <c r="V989" s="141"/>
    </row>
    <row r="990" spans="10:22">
      <c r="J990" s="6"/>
      <c r="P990"/>
      <c r="S990" s="141"/>
      <c r="T990" s="141"/>
      <c r="U990" s="141"/>
      <c r="V990" s="141"/>
    </row>
    <row r="991" spans="10:22">
      <c r="J991" s="6"/>
      <c r="P991"/>
      <c r="S991" s="141"/>
      <c r="T991" s="141"/>
      <c r="U991" s="141"/>
      <c r="V991" s="141"/>
    </row>
    <row r="992" spans="10:22">
      <c r="J992" s="6"/>
      <c r="P992"/>
      <c r="S992" s="141"/>
      <c r="T992" s="141"/>
      <c r="U992" s="141"/>
      <c r="V992" s="141"/>
    </row>
    <row r="993" spans="10:22">
      <c r="J993" s="6"/>
      <c r="P993"/>
      <c r="S993" s="141"/>
      <c r="T993" s="141"/>
      <c r="U993" s="141"/>
      <c r="V993" s="141"/>
    </row>
    <row r="994" spans="10:22">
      <c r="J994" s="6"/>
      <c r="P994"/>
      <c r="S994" s="141"/>
      <c r="T994" s="141"/>
      <c r="U994" s="141"/>
      <c r="V994" s="141"/>
    </row>
    <row r="995" spans="10:22">
      <c r="J995" s="6"/>
      <c r="P995"/>
      <c r="S995" s="141"/>
      <c r="T995" s="141"/>
      <c r="U995" s="141"/>
      <c r="V995" s="141"/>
    </row>
    <row r="996" spans="10:22">
      <c r="J996" s="6"/>
      <c r="P996"/>
      <c r="S996" s="141"/>
      <c r="T996" s="141"/>
      <c r="U996" s="141"/>
      <c r="V996" s="141"/>
    </row>
    <row r="997" spans="10:22">
      <c r="J997" s="6"/>
      <c r="P997"/>
      <c r="S997" s="141"/>
      <c r="T997" s="141"/>
      <c r="U997" s="141"/>
      <c r="V997" s="141"/>
    </row>
    <row r="998" spans="10:22">
      <c r="J998" s="6"/>
      <c r="P998"/>
      <c r="S998" s="141"/>
      <c r="T998" s="141"/>
      <c r="U998" s="141"/>
      <c r="V998" s="141"/>
    </row>
    <row r="999" spans="10:22">
      <c r="J999" s="6"/>
      <c r="P999"/>
      <c r="S999" s="141"/>
      <c r="T999" s="141"/>
      <c r="U999" s="141"/>
      <c r="V999" s="141"/>
    </row>
    <row r="1000" spans="10:22">
      <c r="J1000" s="6"/>
      <c r="P1000"/>
      <c r="S1000" s="141"/>
      <c r="T1000" s="141"/>
      <c r="U1000" s="141"/>
      <c r="V1000" s="141"/>
    </row>
    <row r="1001" spans="10:22">
      <c r="J1001" s="6"/>
      <c r="P1001"/>
      <c r="S1001" s="141"/>
      <c r="T1001" s="141"/>
      <c r="U1001" s="141"/>
      <c r="V1001" s="141"/>
    </row>
    <row r="1002" spans="10:22">
      <c r="J1002" s="6"/>
      <c r="P1002"/>
      <c r="S1002" s="141"/>
      <c r="T1002" s="141"/>
      <c r="U1002" s="141"/>
      <c r="V1002" s="141"/>
    </row>
    <row r="1003" spans="10:22">
      <c r="J1003" s="6"/>
      <c r="P1003"/>
      <c r="S1003" s="141"/>
      <c r="T1003" s="141"/>
      <c r="U1003" s="141"/>
      <c r="V1003" s="141"/>
    </row>
    <row r="1004" spans="10:22">
      <c r="J1004" s="6"/>
      <c r="P1004"/>
      <c r="S1004" s="141"/>
      <c r="T1004" s="141"/>
      <c r="U1004" s="141"/>
      <c r="V1004" s="141"/>
    </row>
    <row r="1005" spans="10:22">
      <c r="J1005" s="6"/>
      <c r="P1005"/>
      <c r="S1005" s="141"/>
      <c r="T1005" s="141"/>
      <c r="U1005" s="141"/>
      <c r="V1005" s="141"/>
    </row>
    <row r="1006" spans="10:22">
      <c r="J1006" s="6"/>
      <c r="P1006"/>
      <c r="S1006" s="141"/>
      <c r="T1006" s="141"/>
      <c r="U1006" s="141"/>
      <c r="V1006" s="141"/>
    </row>
    <row r="1007" spans="10:22">
      <c r="J1007" s="6"/>
      <c r="P1007"/>
      <c r="S1007" s="141"/>
      <c r="T1007" s="141"/>
      <c r="U1007" s="141"/>
      <c r="V1007" s="141"/>
    </row>
    <row r="1008" spans="10:22">
      <c r="J1008" s="6"/>
      <c r="P1008"/>
      <c r="S1008" s="141"/>
      <c r="T1008" s="141"/>
      <c r="U1008" s="141"/>
      <c r="V1008" s="141"/>
    </row>
    <row r="1009" spans="10:22">
      <c r="J1009" s="6"/>
      <c r="P1009"/>
      <c r="S1009" s="141"/>
      <c r="T1009" s="141"/>
      <c r="U1009" s="141"/>
      <c r="V1009" s="141"/>
    </row>
    <row r="1010" spans="10:22">
      <c r="J1010" s="6"/>
      <c r="P1010"/>
      <c r="S1010" s="141"/>
      <c r="T1010" s="141"/>
      <c r="U1010" s="141"/>
      <c r="V1010" s="141"/>
    </row>
    <row r="1011" spans="10:22">
      <c r="J1011" s="6"/>
      <c r="P1011"/>
      <c r="S1011" s="141"/>
      <c r="T1011" s="141"/>
      <c r="U1011" s="141"/>
      <c r="V1011" s="141"/>
    </row>
    <row r="1012" spans="10:22">
      <c r="J1012" s="6"/>
      <c r="P1012"/>
      <c r="S1012" s="141"/>
      <c r="T1012" s="141"/>
      <c r="U1012" s="141"/>
      <c r="V1012" s="141"/>
    </row>
    <row r="1013" spans="10:22">
      <c r="J1013" s="6"/>
      <c r="P1013"/>
      <c r="S1013" s="141"/>
      <c r="T1013" s="141"/>
      <c r="U1013" s="141"/>
      <c r="V1013" s="141"/>
    </row>
    <row r="1014" spans="10:22">
      <c r="J1014" s="6"/>
      <c r="P1014"/>
      <c r="S1014" s="141"/>
      <c r="T1014" s="141"/>
      <c r="U1014" s="141"/>
      <c r="V1014" s="141"/>
    </row>
    <row r="1015" spans="10:22">
      <c r="J1015" s="6"/>
      <c r="P1015"/>
      <c r="S1015" s="141"/>
      <c r="T1015" s="141"/>
      <c r="U1015" s="141"/>
      <c r="V1015" s="141"/>
    </row>
    <row r="1016" spans="10:22">
      <c r="J1016" s="6"/>
      <c r="P1016"/>
      <c r="S1016" s="141"/>
      <c r="T1016" s="141"/>
      <c r="U1016" s="141"/>
      <c r="V1016" s="141"/>
    </row>
    <row r="1017" spans="10:22">
      <c r="J1017" s="6"/>
      <c r="P1017"/>
      <c r="S1017" s="141"/>
      <c r="T1017" s="141"/>
      <c r="U1017" s="141"/>
      <c r="V1017" s="141"/>
    </row>
    <row r="1018" spans="10:22">
      <c r="J1018" s="6"/>
      <c r="P1018"/>
      <c r="S1018" s="141"/>
      <c r="T1018" s="141"/>
      <c r="U1018" s="141"/>
      <c r="V1018" s="141"/>
    </row>
    <row r="1019" spans="10:22">
      <c r="J1019" s="6"/>
      <c r="P1019"/>
      <c r="S1019" s="141"/>
      <c r="T1019" s="141"/>
      <c r="U1019" s="141"/>
      <c r="V1019" s="141"/>
    </row>
    <row r="1020" spans="10:22">
      <c r="J1020" s="6"/>
      <c r="P1020"/>
      <c r="S1020" s="141"/>
      <c r="T1020" s="141"/>
      <c r="U1020" s="141"/>
      <c r="V1020" s="141"/>
    </row>
    <row r="1021" spans="10:22">
      <c r="J1021" s="6"/>
      <c r="P1021"/>
      <c r="S1021" s="141"/>
      <c r="T1021" s="141"/>
      <c r="U1021" s="141"/>
      <c r="V1021" s="141"/>
    </row>
    <row r="1022" spans="10:22">
      <c r="J1022" s="6"/>
      <c r="P1022"/>
      <c r="S1022" s="141"/>
      <c r="T1022" s="141"/>
      <c r="U1022" s="141"/>
      <c r="V1022" s="141"/>
    </row>
    <row r="1023" spans="10:22">
      <c r="J1023" s="6"/>
      <c r="P1023"/>
      <c r="S1023" s="141"/>
      <c r="T1023" s="141"/>
      <c r="U1023" s="141"/>
      <c r="V1023" s="141"/>
    </row>
    <row r="1024" spans="10:22">
      <c r="P1024"/>
      <c r="S1024" s="141"/>
      <c r="T1024" s="141"/>
      <c r="U1024" s="141"/>
      <c r="V1024" s="141"/>
    </row>
    <row r="1025" spans="10:22">
      <c r="P1025"/>
      <c r="S1025" s="141"/>
      <c r="T1025" s="141"/>
      <c r="U1025" s="141"/>
      <c r="V1025" s="141"/>
    </row>
    <row r="1026" spans="10:22">
      <c r="J1026" s="6"/>
      <c r="P1026"/>
      <c r="S1026" s="141"/>
      <c r="T1026" s="141"/>
      <c r="U1026" s="141"/>
      <c r="V1026" s="141"/>
    </row>
    <row r="1027" spans="10:22">
      <c r="J1027" s="6"/>
      <c r="P1027"/>
      <c r="S1027" s="141"/>
      <c r="T1027" s="141"/>
      <c r="U1027" s="141"/>
      <c r="V1027" s="141"/>
    </row>
    <row r="1028" spans="10:22">
      <c r="J1028" s="6"/>
      <c r="P1028"/>
      <c r="S1028" s="141"/>
      <c r="T1028" s="141"/>
      <c r="U1028" s="141"/>
      <c r="V1028" s="141"/>
    </row>
    <row r="1029" spans="10:22">
      <c r="J1029" s="6"/>
      <c r="P1029"/>
      <c r="S1029" s="141"/>
      <c r="T1029" s="141"/>
      <c r="U1029" s="141"/>
      <c r="V1029" s="141"/>
    </row>
    <row r="1030" spans="10:22">
      <c r="J1030" s="6"/>
      <c r="P1030"/>
      <c r="S1030" s="141"/>
      <c r="T1030" s="141"/>
      <c r="U1030" s="141"/>
      <c r="V1030" s="141"/>
    </row>
    <row r="1031" spans="10:22">
      <c r="J1031" s="6"/>
      <c r="P1031"/>
      <c r="S1031" s="141"/>
      <c r="T1031" s="141"/>
      <c r="U1031" s="141"/>
      <c r="V1031" s="141"/>
    </row>
    <row r="1032" spans="10:22">
      <c r="J1032" s="6"/>
      <c r="P1032"/>
      <c r="S1032" s="141"/>
      <c r="T1032" s="141"/>
      <c r="U1032" s="141"/>
      <c r="V1032" s="141"/>
    </row>
    <row r="1033" spans="10:22">
      <c r="J1033" s="6"/>
      <c r="P1033"/>
      <c r="S1033" s="141"/>
      <c r="T1033" s="141"/>
      <c r="U1033" s="141"/>
      <c r="V1033" s="141"/>
    </row>
    <row r="1034" spans="10:22">
      <c r="J1034" s="6"/>
      <c r="P1034"/>
      <c r="S1034" s="141"/>
      <c r="T1034" s="141"/>
      <c r="U1034" s="141"/>
      <c r="V1034" s="141"/>
    </row>
    <row r="1035" spans="10:22">
      <c r="J1035" s="6"/>
      <c r="P1035"/>
      <c r="S1035" s="141"/>
      <c r="T1035" s="141"/>
      <c r="U1035" s="141"/>
      <c r="V1035" s="141"/>
    </row>
    <row r="1036" spans="10:22">
      <c r="J1036" s="6"/>
      <c r="P1036"/>
      <c r="S1036" s="141"/>
      <c r="T1036" s="141"/>
      <c r="U1036" s="141"/>
      <c r="V1036" s="141"/>
    </row>
    <row r="1037" spans="10:22">
      <c r="J1037" s="6"/>
      <c r="P1037"/>
      <c r="S1037" s="141"/>
      <c r="T1037" s="141"/>
      <c r="U1037" s="141"/>
      <c r="V1037" s="141"/>
    </row>
    <row r="1038" spans="10:22">
      <c r="J1038" s="6"/>
      <c r="P1038"/>
      <c r="S1038" s="141"/>
      <c r="T1038" s="141"/>
      <c r="U1038" s="141"/>
      <c r="V1038" s="141"/>
    </row>
    <row r="1039" spans="10:22">
      <c r="J1039" s="6"/>
      <c r="P1039"/>
      <c r="S1039" s="141"/>
      <c r="T1039" s="141"/>
      <c r="U1039" s="141"/>
      <c r="V1039" s="141"/>
    </row>
    <row r="1040" spans="10:22">
      <c r="J1040" s="6"/>
      <c r="P1040"/>
      <c r="S1040" s="141"/>
      <c r="T1040" s="141"/>
      <c r="U1040" s="141"/>
      <c r="V1040" s="141"/>
    </row>
    <row r="1041" spans="10:22">
      <c r="J1041" s="6"/>
      <c r="P1041"/>
      <c r="S1041" s="141"/>
      <c r="T1041" s="141"/>
      <c r="U1041" s="141"/>
      <c r="V1041" s="141"/>
    </row>
    <row r="1042" spans="10:22">
      <c r="J1042" s="6"/>
      <c r="P1042"/>
      <c r="S1042" s="141"/>
      <c r="T1042" s="141"/>
      <c r="U1042" s="141"/>
      <c r="V1042" s="141"/>
    </row>
    <row r="1043" spans="10:22">
      <c r="J1043" s="6"/>
      <c r="P1043"/>
      <c r="S1043" s="141"/>
      <c r="T1043" s="141"/>
      <c r="U1043" s="141"/>
      <c r="V1043" s="141"/>
    </row>
    <row r="1044" spans="10:22">
      <c r="J1044" s="6"/>
      <c r="P1044"/>
      <c r="S1044" s="141"/>
      <c r="T1044" s="141"/>
      <c r="U1044" s="141"/>
      <c r="V1044" s="141"/>
    </row>
    <row r="1045" spans="10:22">
      <c r="J1045" s="6"/>
      <c r="P1045"/>
      <c r="S1045" s="141"/>
      <c r="T1045" s="141"/>
      <c r="U1045" s="141"/>
      <c r="V1045" s="141"/>
    </row>
    <row r="1046" spans="10:22">
      <c r="J1046" s="6"/>
      <c r="P1046"/>
      <c r="S1046" s="141"/>
      <c r="T1046" s="141"/>
      <c r="U1046" s="141"/>
      <c r="V1046" s="141"/>
    </row>
    <row r="1047" spans="10:22">
      <c r="J1047" s="6"/>
      <c r="P1047"/>
      <c r="S1047" s="141"/>
      <c r="T1047" s="141"/>
      <c r="U1047" s="141"/>
      <c r="V1047" s="141"/>
    </row>
    <row r="1048" spans="10:22">
      <c r="J1048" s="6"/>
      <c r="P1048"/>
      <c r="S1048" s="141"/>
      <c r="T1048" s="141"/>
      <c r="U1048" s="141"/>
      <c r="V1048" s="141"/>
    </row>
    <row r="1049" spans="10:22">
      <c r="J1049" s="6"/>
      <c r="P1049"/>
      <c r="S1049" s="141"/>
      <c r="T1049" s="141"/>
      <c r="U1049" s="141"/>
      <c r="V1049" s="141"/>
    </row>
    <row r="1050" spans="10:22">
      <c r="J1050" s="6"/>
      <c r="P1050"/>
      <c r="S1050" s="141"/>
      <c r="T1050" s="141"/>
      <c r="U1050" s="141"/>
      <c r="V1050" s="141"/>
    </row>
    <row r="1051" spans="10:22">
      <c r="J1051" s="6"/>
      <c r="P1051"/>
      <c r="S1051" s="141"/>
      <c r="T1051" s="141"/>
      <c r="U1051" s="141"/>
      <c r="V1051" s="141"/>
    </row>
    <row r="1052" spans="10:22">
      <c r="J1052" s="6"/>
      <c r="P1052"/>
      <c r="S1052" s="141"/>
      <c r="T1052" s="141"/>
      <c r="U1052" s="141"/>
      <c r="V1052" s="141"/>
    </row>
    <row r="1053" spans="10:22">
      <c r="J1053" s="6"/>
      <c r="P1053"/>
      <c r="S1053" s="141"/>
      <c r="T1053" s="141"/>
      <c r="U1053" s="141"/>
      <c r="V1053" s="141"/>
    </row>
    <row r="1054" spans="10:22">
      <c r="J1054" s="6"/>
      <c r="P1054"/>
      <c r="S1054" s="141"/>
      <c r="T1054" s="141"/>
      <c r="U1054" s="141"/>
      <c r="V1054" s="141"/>
    </row>
    <row r="1055" spans="10:22">
      <c r="J1055" s="6"/>
      <c r="P1055"/>
      <c r="S1055" s="141"/>
      <c r="T1055" s="141"/>
      <c r="U1055" s="141"/>
      <c r="V1055" s="141"/>
    </row>
    <row r="1056" spans="10:22">
      <c r="J1056" s="6"/>
      <c r="P1056"/>
      <c r="S1056" s="141"/>
      <c r="T1056" s="141"/>
      <c r="U1056" s="141"/>
      <c r="V1056" s="141"/>
    </row>
    <row r="1057" spans="10:22">
      <c r="J1057" s="6"/>
      <c r="P1057"/>
      <c r="S1057" s="141"/>
      <c r="T1057" s="141"/>
      <c r="U1057" s="141"/>
      <c r="V1057" s="141"/>
    </row>
    <row r="1058" spans="10:22">
      <c r="J1058" s="6"/>
      <c r="P1058"/>
      <c r="S1058" s="141"/>
      <c r="T1058" s="141"/>
      <c r="U1058" s="141"/>
      <c r="V1058" s="141"/>
    </row>
    <row r="1059" spans="10:22">
      <c r="J1059" s="6"/>
      <c r="P1059"/>
      <c r="S1059" s="141"/>
      <c r="T1059" s="141"/>
      <c r="U1059" s="141"/>
      <c r="V1059" s="141"/>
    </row>
    <row r="1060" spans="10:22">
      <c r="J1060" s="6"/>
      <c r="P1060"/>
      <c r="S1060" s="141"/>
      <c r="T1060" s="141"/>
      <c r="U1060" s="141"/>
      <c r="V1060" s="141"/>
    </row>
    <row r="1061" spans="10:22">
      <c r="J1061" s="6"/>
      <c r="P1061"/>
      <c r="S1061" s="141"/>
      <c r="T1061" s="141"/>
      <c r="U1061" s="141"/>
      <c r="V1061" s="141"/>
    </row>
    <row r="1062" spans="10:22">
      <c r="J1062" s="6"/>
      <c r="P1062"/>
      <c r="S1062" s="141"/>
      <c r="T1062" s="141"/>
      <c r="U1062" s="141"/>
      <c r="V1062" s="141"/>
    </row>
    <row r="1063" spans="10:22">
      <c r="J1063" s="6"/>
      <c r="P1063"/>
      <c r="S1063" s="141"/>
      <c r="T1063" s="141"/>
      <c r="U1063" s="141"/>
      <c r="V1063" s="141"/>
    </row>
    <row r="1064" spans="10:22">
      <c r="J1064" s="6"/>
      <c r="P1064"/>
      <c r="S1064" s="141"/>
      <c r="T1064" s="141"/>
      <c r="U1064" s="141"/>
      <c r="V1064" s="141"/>
    </row>
    <row r="1065" spans="10:22">
      <c r="J1065" s="6"/>
      <c r="P1065"/>
      <c r="S1065" s="141"/>
      <c r="T1065" s="141"/>
      <c r="U1065" s="141"/>
      <c r="V1065" s="141"/>
    </row>
    <row r="1066" spans="10:22">
      <c r="J1066" s="6"/>
      <c r="P1066"/>
      <c r="S1066" s="141"/>
      <c r="T1066" s="141"/>
      <c r="U1066" s="141"/>
      <c r="V1066" s="141"/>
    </row>
    <row r="1067" spans="10:22">
      <c r="J1067" s="6"/>
      <c r="P1067"/>
      <c r="S1067" s="141"/>
      <c r="T1067" s="141"/>
      <c r="U1067" s="141"/>
      <c r="V1067" s="141"/>
    </row>
    <row r="1068" spans="10:22">
      <c r="J1068" s="6"/>
      <c r="P1068"/>
      <c r="S1068" s="141"/>
      <c r="T1068" s="141"/>
      <c r="U1068" s="141"/>
      <c r="V1068" s="141"/>
    </row>
    <row r="1069" spans="10:22">
      <c r="J1069" s="6"/>
      <c r="P1069"/>
      <c r="S1069" s="141"/>
      <c r="T1069" s="141"/>
      <c r="U1069" s="141"/>
      <c r="V1069" s="141"/>
    </row>
    <row r="1070" spans="10:22">
      <c r="J1070" s="6"/>
      <c r="P1070"/>
      <c r="S1070" s="141"/>
      <c r="T1070" s="141"/>
      <c r="U1070" s="141"/>
      <c r="V1070" s="141"/>
    </row>
    <row r="1071" spans="10:22">
      <c r="J1071" s="6"/>
      <c r="P1071"/>
      <c r="S1071" s="141"/>
      <c r="T1071" s="141"/>
      <c r="U1071" s="141"/>
      <c r="V1071" s="141"/>
    </row>
    <row r="1072" spans="10:22">
      <c r="J1072" s="6"/>
      <c r="P1072"/>
      <c r="S1072" s="141"/>
      <c r="T1072" s="141"/>
      <c r="U1072" s="141"/>
      <c r="V1072" s="141"/>
    </row>
    <row r="1073" spans="10:22">
      <c r="J1073" s="6"/>
      <c r="P1073"/>
      <c r="S1073" s="141"/>
      <c r="T1073" s="141"/>
      <c r="U1073" s="141"/>
      <c r="V1073" s="141"/>
    </row>
    <row r="1074" spans="10:22">
      <c r="J1074" s="6"/>
      <c r="P1074"/>
      <c r="S1074" s="141"/>
      <c r="T1074" s="141"/>
      <c r="U1074" s="141"/>
      <c r="V1074" s="141"/>
    </row>
    <row r="1075" spans="10:22">
      <c r="J1075" s="6"/>
      <c r="P1075"/>
      <c r="S1075" s="141"/>
      <c r="T1075" s="141"/>
      <c r="U1075" s="141"/>
      <c r="V1075" s="141"/>
    </row>
    <row r="1076" spans="10:22">
      <c r="J1076" s="6"/>
      <c r="P1076"/>
      <c r="S1076" s="141"/>
      <c r="T1076" s="141"/>
      <c r="U1076" s="141"/>
      <c r="V1076" s="141"/>
    </row>
    <row r="1077" spans="10:22">
      <c r="J1077" s="6"/>
      <c r="P1077"/>
      <c r="S1077" s="141"/>
      <c r="T1077" s="141"/>
      <c r="U1077" s="141"/>
      <c r="V1077" s="141"/>
    </row>
    <row r="1078" spans="10:22">
      <c r="J1078" s="6"/>
      <c r="P1078"/>
      <c r="S1078" s="141"/>
      <c r="T1078" s="141"/>
      <c r="U1078" s="141"/>
      <c r="V1078" s="141"/>
    </row>
    <row r="1079" spans="10:22">
      <c r="J1079" s="6"/>
      <c r="P1079"/>
      <c r="S1079" s="141"/>
      <c r="T1079" s="141"/>
      <c r="U1079" s="141"/>
      <c r="V1079" s="141"/>
    </row>
    <row r="1080" spans="10:22">
      <c r="J1080" s="6"/>
      <c r="P1080"/>
      <c r="S1080" s="141"/>
      <c r="T1080" s="141"/>
      <c r="U1080" s="141"/>
      <c r="V1080" s="141"/>
    </row>
    <row r="1081" spans="10:22">
      <c r="J1081" s="6"/>
      <c r="P1081"/>
      <c r="S1081" s="141"/>
      <c r="T1081" s="141"/>
      <c r="U1081" s="141"/>
      <c r="V1081" s="141"/>
    </row>
    <row r="1082" spans="10:22">
      <c r="J1082" s="6"/>
      <c r="P1082"/>
      <c r="S1082" s="141"/>
      <c r="T1082" s="141"/>
      <c r="U1082" s="141"/>
      <c r="V1082" s="141"/>
    </row>
    <row r="1083" spans="10:22">
      <c r="J1083" s="6"/>
      <c r="P1083"/>
      <c r="S1083" s="141"/>
      <c r="T1083" s="141"/>
      <c r="U1083" s="141"/>
      <c r="V1083" s="141"/>
    </row>
    <row r="1084" spans="10:22">
      <c r="J1084" s="6"/>
      <c r="P1084"/>
      <c r="S1084" s="141"/>
      <c r="T1084" s="141"/>
      <c r="U1084" s="141"/>
      <c r="V1084" s="141"/>
    </row>
    <row r="1085" spans="10:22">
      <c r="J1085" s="6"/>
      <c r="P1085"/>
      <c r="S1085" s="141"/>
      <c r="T1085" s="141"/>
      <c r="U1085" s="141"/>
      <c r="V1085" s="141"/>
    </row>
    <row r="1086" spans="10:22">
      <c r="J1086" s="6"/>
      <c r="P1086"/>
      <c r="S1086" s="141"/>
      <c r="T1086" s="141"/>
      <c r="U1086" s="141"/>
      <c r="V1086" s="141"/>
    </row>
    <row r="1087" spans="10:22">
      <c r="J1087" s="6"/>
      <c r="P1087"/>
      <c r="S1087" s="141"/>
      <c r="T1087" s="141"/>
      <c r="U1087" s="141"/>
      <c r="V1087" s="141"/>
    </row>
    <row r="1088" spans="10:22">
      <c r="J1088" s="6"/>
      <c r="P1088"/>
      <c r="S1088" s="141"/>
      <c r="T1088" s="141"/>
      <c r="U1088" s="141"/>
      <c r="V1088" s="141"/>
    </row>
    <row r="1089" spans="10:22">
      <c r="J1089" s="6"/>
      <c r="P1089"/>
      <c r="S1089" s="141"/>
      <c r="T1089" s="141"/>
      <c r="U1089" s="141"/>
      <c r="V1089" s="141"/>
    </row>
    <row r="1090" spans="10:22">
      <c r="J1090" s="6"/>
      <c r="P1090"/>
      <c r="S1090" s="141"/>
      <c r="T1090" s="141"/>
      <c r="U1090" s="141"/>
      <c r="V1090" s="141"/>
    </row>
    <row r="1091" spans="10:22">
      <c r="J1091" s="6"/>
      <c r="P1091"/>
      <c r="S1091" s="141"/>
      <c r="T1091" s="141"/>
      <c r="U1091" s="141"/>
      <c r="V1091" s="141"/>
    </row>
    <row r="1092" spans="10:22">
      <c r="J1092" s="6"/>
      <c r="P1092"/>
      <c r="S1092" s="141"/>
      <c r="T1092" s="141"/>
      <c r="U1092" s="141"/>
      <c r="V1092" s="141"/>
    </row>
    <row r="1093" spans="10:22">
      <c r="J1093" s="6"/>
      <c r="P1093"/>
      <c r="S1093" s="141"/>
      <c r="T1093" s="141"/>
      <c r="U1093" s="141"/>
      <c r="V1093" s="141"/>
    </row>
    <row r="1094" spans="10:22">
      <c r="J1094" s="6"/>
      <c r="P1094"/>
      <c r="S1094" s="141"/>
      <c r="T1094" s="141"/>
      <c r="U1094" s="141"/>
      <c r="V1094" s="141"/>
    </row>
    <row r="1095" spans="10:22">
      <c r="J1095" s="6"/>
      <c r="P1095"/>
      <c r="S1095" s="141"/>
      <c r="T1095" s="141"/>
      <c r="U1095" s="141"/>
      <c r="V1095" s="141"/>
    </row>
    <row r="1096" spans="10:22">
      <c r="J1096" s="6"/>
      <c r="P1096"/>
      <c r="S1096" s="141"/>
      <c r="T1096" s="141"/>
      <c r="U1096" s="141"/>
      <c r="V1096" s="141"/>
    </row>
    <row r="1097" spans="10:22">
      <c r="J1097" s="6"/>
      <c r="P1097"/>
      <c r="S1097" s="141"/>
      <c r="T1097" s="141"/>
      <c r="U1097" s="141"/>
      <c r="V1097" s="141"/>
    </row>
    <row r="1098" spans="10:22">
      <c r="J1098" s="6"/>
      <c r="P1098"/>
      <c r="S1098" s="141"/>
      <c r="T1098" s="141"/>
      <c r="U1098" s="141"/>
      <c r="V1098" s="141"/>
    </row>
    <row r="1099" spans="10:22">
      <c r="J1099" s="6"/>
      <c r="P1099"/>
      <c r="S1099" s="141"/>
      <c r="T1099" s="141"/>
      <c r="U1099" s="141"/>
      <c r="V1099" s="141"/>
    </row>
    <row r="1100" spans="10:22">
      <c r="J1100" s="6"/>
      <c r="P1100"/>
      <c r="S1100" s="141"/>
      <c r="T1100" s="141"/>
      <c r="U1100" s="141"/>
      <c r="V1100" s="141"/>
    </row>
    <row r="1101" spans="10:22">
      <c r="J1101" s="6"/>
      <c r="P1101"/>
      <c r="S1101" s="141"/>
      <c r="T1101" s="141"/>
      <c r="U1101" s="141"/>
      <c r="V1101" s="141"/>
    </row>
    <row r="1102" spans="10:22">
      <c r="J1102" s="6"/>
      <c r="P1102"/>
      <c r="S1102" s="141"/>
      <c r="T1102" s="141"/>
      <c r="U1102" s="141"/>
      <c r="V1102" s="141"/>
    </row>
    <row r="1103" spans="10:22">
      <c r="J1103" s="6"/>
      <c r="P1103"/>
      <c r="S1103" s="141"/>
      <c r="T1103" s="141"/>
      <c r="U1103" s="141"/>
      <c r="V1103" s="141"/>
    </row>
    <row r="1104" spans="10:22">
      <c r="J1104" s="6"/>
      <c r="P1104"/>
      <c r="S1104" s="141"/>
      <c r="T1104" s="141"/>
      <c r="U1104" s="141"/>
      <c r="V1104" s="141"/>
    </row>
    <row r="1105" spans="10:22">
      <c r="J1105" s="6"/>
      <c r="P1105"/>
      <c r="S1105" s="141"/>
      <c r="T1105" s="141"/>
      <c r="U1105" s="141"/>
      <c r="V1105" s="141"/>
    </row>
    <row r="1106" spans="10:22">
      <c r="J1106" s="6"/>
      <c r="P1106"/>
      <c r="S1106" s="141"/>
      <c r="T1106" s="141"/>
      <c r="U1106" s="141"/>
      <c r="V1106" s="141"/>
    </row>
    <row r="1107" spans="10:22">
      <c r="J1107" s="6"/>
      <c r="P1107"/>
      <c r="S1107" s="141"/>
      <c r="T1107" s="141"/>
      <c r="U1107" s="141"/>
      <c r="V1107" s="141"/>
    </row>
    <row r="1108" spans="10:22">
      <c r="J1108" s="6"/>
      <c r="P1108"/>
      <c r="S1108" s="141"/>
      <c r="T1108" s="141"/>
      <c r="U1108" s="141"/>
      <c r="V1108" s="141"/>
    </row>
    <row r="1109" spans="10:22">
      <c r="J1109" s="6"/>
      <c r="P1109"/>
      <c r="S1109" s="141"/>
      <c r="T1109" s="141"/>
      <c r="U1109" s="141"/>
      <c r="V1109" s="141"/>
    </row>
    <row r="1110" spans="10:22">
      <c r="J1110" s="6"/>
      <c r="P1110"/>
      <c r="S1110" s="141"/>
      <c r="T1110" s="141"/>
      <c r="U1110" s="141"/>
      <c r="V1110" s="141"/>
    </row>
    <row r="1111" spans="10:22">
      <c r="J1111" s="6"/>
      <c r="P1111"/>
      <c r="S1111" s="141"/>
      <c r="T1111" s="141"/>
      <c r="U1111" s="141"/>
      <c r="V1111" s="141"/>
    </row>
    <row r="1112" spans="10:22">
      <c r="J1112" s="6"/>
      <c r="P1112"/>
      <c r="S1112" s="141"/>
      <c r="T1112" s="141"/>
      <c r="U1112" s="141"/>
      <c r="V1112" s="141"/>
    </row>
    <row r="1113" spans="10:22">
      <c r="J1113" s="6"/>
      <c r="P1113"/>
      <c r="S1113" s="141"/>
      <c r="T1113" s="141"/>
      <c r="U1113" s="141"/>
      <c r="V1113" s="141"/>
    </row>
    <row r="1114" spans="10:22">
      <c r="J1114" s="6"/>
      <c r="P1114"/>
      <c r="S1114" s="141"/>
      <c r="T1114" s="141"/>
      <c r="U1114" s="141"/>
      <c r="V1114" s="141"/>
    </row>
    <row r="1115" spans="10:22">
      <c r="J1115" s="6"/>
      <c r="P1115"/>
      <c r="S1115" s="141"/>
      <c r="T1115" s="141"/>
      <c r="U1115" s="141"/>
      <c r="V1115" s="141"/>
    </row>
    <row r="1116" spans="10:22">
      <c r="J1116" s="6"/>
      <c r="P1116"/>
      <c r="S1116" s="141"/>
      <c r="T1116" s="141"/>
      <c r="U1116" s="141"/>
      <c r="V1116" s="141"/>
    </row>
    <row r="1117" spans="10:22">
      <c r="J1117" s="6"/>
      <c r="P1117"/>
      <c r="S1117" s="141"/>
      <c r="T1117" s="141"/>
      <c r="U1117" s="141"/>
      <c r="V1117" s="141"/>
    </row>
    <row r="1118" spans="10:22">
      <c r="J1118" s="6"/>
      <c r="P1118"/>
      <c r="S1118" s="141"/>
      <c r="T1118" s="141"/>
      <c r="U1118" s="141"/>
      <c r="V1118" s="141"/>
    </row>
    <row r="1119" spans="10:22">
      <c r="J1119" s="6"/>
      <c r="P1119"/>
      <c r="S1119" s="141"/>
      <c r="T1119" s="141"/>
      <c r="U1119" s="141"/>
      <c r="V1119" s="141"/>
    </row>
    <row r="1120" spans="10:22">
      <c r="J1120" s="6"/>
      <c r="P1120"/>
      <c r="S1120" s="141"/>
      <c r="T1120" s="141"/>
      <c r="U1120" s="141"/>
      <c r="V1120" s="141"/>
    </row>
    <row r="1121" spans="10:22">
      <c r="J1121" s="6"/>
      <c r="P1121"/>
      <c r="S1121" s="141"/>
      <c r="T1121" s="141"/>
      <c r="U1121" s="141"/>
      <c r="V1121" s="141"/>
    </row>
    <row r="1122" spans="10:22">
      <c r="J1122" s="6"/>
      <c r="P1122"/>
      <c r="S1122" s="141"/>
      <c r="T1122" s="141"/>
      <c r="U1122" s="141"/>
      <c r="V1122" s="141"/>
    </row>
    <row r="1123" spans="10:22">
      <c r="J1123" s="6"/>
      <c r="P1123"/>
      <c r="S1123" s="141"/>
      <c r="T1123" s="141"/>
      <c r="U1123" s="141"/>
      <c r="V1123" s="141"/>
    </row>
    <row r="1124" spans="10:22">
      <c r="J1124" s="6"/>
      <c r="P1124"/>
      <c r="S1124" s="141"/>
      <c r="T1124" s="141"/>
      <c r="U1124" s="141"/>
      <c r="V1124" s="141"/>
    </row>
    <row r="1125" spans="10:22">
      <c r="J1125" s="6"/>
      <c r="P1125"/>
      <c r="S1125" s="141"/>
      <c r="T1125" s="141"/>
      <c r="U1125" s="141"/>
      <c r="V1125" s="141"/>
    </row>
    <row r="1126" spans="10:22">
      <c r="J1126" s="6"/>
      <c r="P1126"/>
      <c r="S1126" s="141"/>
      <c r="T1126" s="141"/>
      <c r="U1126" s="141"/>
      <c r="V1126" s="141"/>
    </row>
    <row r="1127" spans="10:22">
      <c r="J1127" s="6"/>
      <c r="P1127"/>
      <c r="S1127" s="141"/>
      <c r="T1127" s="141"/>
      <c r="U1127" s="141"/>
      <c r="V1127" s="141"/>
    </row>
    <row r="1128" spans="10:22">
      <c r="J1128" s="6"/>
      <c r="P1128"/>
      <c r="S1128" s="141"/>
      <c r="T1128" s="141"/>
      <c r="U1128" s="141"/>
      <c r="V1128" s="141"/>
    </row>
    <row r="1129" spans="10:22">
      <c r="J1129" s="6"/>
      <c r="P1129"/>
      <c r="S1129" s="141"/>
      <c r="T1129" s="141"/>
      <c r="U1129" s="141"/>
      <c r="V1129" s="141"/>
    </row>
    <row r="1130" spans="10:22">
      <c r="J1130" s="6"/>
      <c r="P1130"/>
      <c r="S1130" s="141"/>
      <c r="T1130" s="141"/>
      <c r="U1130" s="141"/>
      <c r="V1130" s="141"/>
    </row>
    <row r="1131" spans="10:22">
      <c r="J1131" s="6"/>
      <c r="P1131"/>
      <c r="S1131" s="141"/>
      <c r="T1131" s="141"/>
      <c r="U1131" s="141"/>
      <c r="V1131" s="141"/>
    </row>
    <row r="1132" spans="10:22">
      <c r="J1132" s="6"/>
      <c r="P1132"/>
      <c r="S1132" s="141"/>
      <c r="T1132" s="141"/>
      <c r="U1132" s="141"/>
      <c r="V1132" s="141"/>
    </row>
    <row r="1133" spans="10:22">
      <c r="J1133" s="6"/>
      <c r="P1133"/>
      <c r="S1133" s="141"/>
      <c r="T1133" s="141"/>
      <c r="U1133" s="141"/>
      <c r="V1133" s="141"/>
    </row>
    <row r="1134" spans="10:22">
      <c r="J1134" s="6"/>
      <c r="P1134"/>
      <c r="S1134" s="141"/>
      <c r="T1134" s="141"/>
      <c r="U1134" s="141"/>
      <c r="V1134" s="141"/>
    </row>
    <row r="1135" spans="10:22">
      <c r="J1135" s="6"/>
      <c r="P1135"/>
      <c r="S1135" s="141"/>
      <c r="T1135" s="141"/>
      <c r="U1135" s="141"/>
      <c r="V1135" s="141"/>
    </row>
    <row r="1136" spans="10:22">
      <c r="J1136" s="6"/>
      <c r="P1136"/>
      <c r="S1136" s="141"/>
      <c r="T1136" s="141"/>
      <c r="U1136" s="141"/>
      <c r="V1136" s="141"/>
    </row>
    <row r="1137" spans="10:22">
      <c r="J1137" s="6"/>
      <c r="P1137"/>
      <c r="S1137" s="141"/>
      <c r="T1137" s="141"/>
      <c r="U1137" s="141"/>
      <c r="V1137" s="141"/>
    </row>
    <row r="1138" spans="10:22">
      <c r="J1138" s="6"/>
      <c r="P1138"/>
      <c r="S1138" s="141"/>
      <c r="T1138" s="141"/>
      <c r="U1138" s="141"/>
      <c r="V1138" s="141"/>
    </row>
    <row r="1139" spans="10:22">
      <c r="J1139" s="6"/>
      <c r="P1139"/>
      <c r="S1139" s="141"/>
      <c r="T1139" s="141"/>
      <c r="U1139" s="141"/>
      <c r="V1139" s="141"/>
    </row>
    <row r="1140" spans="10:22">
      <c r="J1140" s="6"/>
      <c r="P1140"/>
      <c r="S1140" s="141"/>
      <c r="T1140" s="141"/>
      <c r="U1140" s="141"/>
      <c r="V1140" s="141"/>
    </row>
    <row r="1141" spans="10:22">
      <c r="J1141" s="6"/>
      <c r="P1141"/>
      <c r="S1141" s="141"/>
      <c r="T1141" s="141"/>
      <c r="U1141" s="141"/>
      <c r="V1141" s="141"/>
    </row>
    <row r="1142" spans="10:22">
      <c r="J1142" s="6"/>
      <c r="P1142"/>
      <c r="S1142" s="141"/>
      <c r="T1142" s="141"/>
      <c r="U1142" s="141"/>
      <c r="V1142" s="141"/>
    </row>
    <row r="1143" spans="10:22">
      <c r="J1143" s="6"/>
      <c r="P1143"/>
      <c r="S1143" s="141"/>
      <c r="T1143" s="141"/>
      <c r="U1143" s="141"/>
      <c r="V1143" s="141"/>
    </row>
    <row r="1144" spans="10:22">
      <c r="J1144" s="6"/>
      <c r="P1144"/>
      <c r="S1144" s="141"/>
      <c r="T1144" s="141"/>
      <c r="U1144" s="141"/>
      <c r="V1144" s="141"/>
    </row>
    <row r="1145" spans="10:22">
      <c r="J1145" s="6"/>
      <c r="P1145"/>
      <c r="S1145" s="141"/>
      <c r="T1145" s="141"/>
      <c r="U1145" s="141"/>
      <c r="V1145" s="141"/>
    </row>
    <row r="1146" spans="10:22">
      <c r="J1146" s="6"/>
      <c r="P1146"/>
      <c r="S1146" s="141"/>
      <c r="T1146" s="141"/>
      <c r="U1146" s="141"/>
      <c r="V1146" s="141"/>
    </row>
    <row r="1147" spans="10:22">
      <c r="J1147" s="6"/>
      <c r="P1147"/>
      <c r="S1147" s="141"/>
      <c r="T1147" s="141"/>
      <c r="U1147" s="141"/>
      <c r="V1147" s="141"/>
    </row>
    <row r="1148" spans="10:22">
      <c r="J1148" s="6"/>
      <c r="P1148"/>
      <c r="S1148" s="141"/>
      <c r="T1148" s="141"/>
      <c r="U1148" s="141"/>
      <c r="V1148" s="141"/>
    </row>
    <row r="1149" spans="10:22">
      <c r="J1149" s="6"/>
      <c r="P1149"/>
      <c r="S1149" s="141"/>
      <c r="T1149" s="141"/>
      <c r="U1149" s="141"/>
      <c r="V1149" s="141"/>
    </row>
    <row r="1150" spans="10:22">
      <c r="J1150" s="6"/>
      <c r="P1150"/>
      <c r="S1150" s="141"/>
      <c r="T1150" s="141"/>
      <c r="U1150" s="141"/>
      <c r="V1150" s="141"/>
    </row>
    <row r="1151" spans="10:22">
      <c r="J1151" s="6"/>
      <c r="P1151"/>
      <c r="S1151" s="141"/>
      <c r="T1151" s="141"/>
      <c r="U1151" s="141"/>
      <c r="V1151" s="141"/>
    </row>
    <row r="1152" spans="10:22">
      <c r="T1152" s="141"/>
      <c r="U1152" s="141"/>
      <c r="V1152" s="141"/>
    </row>
    <row r="1153" spans="10:22">
      <c r="T1153" s="141"/>
      <c r="U1153" s="141"/>
      <c r="V1153" s="141"/>
    </row>
    <row r="1154" spans="10:22">
      <c r="J1154" s="6"/>
      <c r="P1154"/>
      <c r="S1154" s="141"/>
      <c r="T1154" s="141"/>
      <c r="U1154" s="141"/>
      <c r="V1154" s="141"/>
    </row>
    <row r="1155" spans="10:22">
      <c r="J1155" s="6"/>
      <c r="P1155"/>
      <c r="S1155" s="141"/>
      <c r="T1155" s="141"/>
      <c r="U1155" s="141"/>
      <c r="V1155" s="141"/>
    </row>
    <row r="1156" spans="10:22">
      <c r="J1156" s="6"/>
      <c r="P1156"/>
      <c r="S1156" s="141"/>
      <c r="T1156" s="141"/>
      <c r="U1156" s="141"/>
      <c r="V1156" s="141"/>
    </row>
    <row r="1157" spans="10:22">
      <c r="J1157" s="6"/>
      <c r="P1157"/>
      <c r="S1157" s="141"/>
      <c r="T1157" s="141"/>
      <c r="U1157" s="141"/>
      <c r="V1157" s="141"/>
    </row>
    <row r="1158" spans="10:22">
      <c r="J1158" s="6"/>
      <c r="P1158"/>
      <c r="S1158" s="141"/>
      <c r="T1158" s="141"/>
      <c r="U1158" s="141"/>
      <c r="V1158" s="141"/>
    </row>
    <row r="1159" spans="10:22">
      <c r="J1159" s="6"/>
      <c r="P1159"/>
      <c r="S1159" s="141"/>
      <c r="T1159" s="141"/>
      <c r="U1159" s="141"/>
      <c r="V1159" s="141"/>
    </row>
    <row r="1160" spans="10:22">
      <c r="J1160" s="6"/>
      <c r="P1160"/>
      <c r="S1160" s="141"/>
      <c r="T1160" s="141"/>
      <c r="U1160" s="141"/>
      <c r="V1160" s="141"/>
    </row>
    <row r="1161" spans="10:22">
      <c r="J1161" s="6"/>
      <c r="P1161"/>
      <c r="S1161" s="141"/>
      <c r="T1161" s="141"/>
      <c r="U1161" s="141"/>
      <c r="V1161" s="141"/>
    </row>
    <row r="1162" spans="10:22">
      <c r="J1162" s="6"/>
      <c r="P1162"/>
      <c r="S1162" s="141"/>
      <c r="T1162" s="141"/>
      <c r="U1162" s="141"/>
      <c r="V1162" s="141"/>
    </row>
    <row r="1163" spans="10:22">
      <c r="J1163" s="6"/>
      <c r="P1163"/>
      <c r="S1163" s="141"/>
      <c r="T1163" s="141"/>
      <c r="U1163" s="141"/>
      <c r="V1163" s="141"/>
    </row>
    <row r="1164" spans="10:22">
      <c r="J1164" s="6"/>
      <c r="P1164"/>
      <c r="S1164" s="141"/>
      <c r="T1164" s="141"/>
      <c r="U1164" s="141"/>
      <c r="V1164" s="141"/>
    </row>
    <row r="1165" spans="10:22">
      <c r="J1165" s="6"/>
      <c r="P1165"/>
      <c r="S1165" s="141"/>
      <c r="T1165" s="141"/>
      <c r="U1165" s="141"/>
      <c r="V1165" s="141"/>
    </row>
    <row r="1166" spans="10:22">
      <c r="J1166" s="6"/>
      <c r="P1166"/>
      <c r="S1166" s="141"/>
      <c r="T1166" s="141"/>
      <c r="U1166" s="141"/>
      <c r="V1166" s="141"/>
    </row>
    <row r="1167" spans="10:22">
      <c r="J1167" s="6"/>
      <c r="P1167"/>
      <c r="S1167" s="141"/>
      <c r="T1167" s="141"/>
      <c r="U1167" s="141"/>
      <c r="V1167" s="141"/>
    </row>
    <row r="1168" spans="10:22">
      <c r="J1168" s="6"/>
      <c r="P1168"/>
      <c r="S1168" s="141"/>
      <c r="T1168" s="141"/>
      <c r="U1168" s="141"/>
      <c r="V1168" s="141"/>
    </row>
    <row r="1169" spans="10:22">
      <c r="J1169" s="6"/>
      <c r="P1169"/>
      <c r="S1169" s="141"/>
      <c r="T1169" s="141"/>
      <c r="U1169" s="141"/>
      <c r="V1169" s="141"/>
    </row>
    <row r="1170" spans="10:22">
      <c r="J1170" s="6"/>
      <c r="P1170"/>
      <c r="S1170" s="141"/>
      <c r="T1170" s="141"/>
      <c r="U1170" s="141"/>
      <c r="V1170" s="141"/>
    </row>
    <row r="1171" spans="10:22">
      <c r="J1171" s="6"/>
      <c r="P1171"/>
      <c r="S1171" s="141"/>
      <c r="T1171" s="141"/>
      <c r="U1171" s="141"/>
      <c r="V1171" s="141"/>
    </row>
    <row r="1172" spans="10:22">
      <c r="J1172" s="6"/>
      <c r="P1172"/>
      <c r="S1172" s="141"/>
      <c r="T1172" s="141"/>
      <c r="U1172" s="141"/>
      <c r="V1172" s="141"/>
    </row>
    <row r="1173" spans="10:22">
      <c r="J1173" s="6"/>
      <c r="P1173"/>
      <c r="S1173" s="141"/>
      <c r="T1173" s="141"/>
      <c r="U1173" s="141"/>
      <c r="V1173" s="141"/>
    </row>
    <row r="1174" spans="10:22">
      <c r="J1174" s="6"/>
      <c r="P1174"/>
      <c r="S1174" s="141"/>
      <c r="T1174" s="141"/>
      <c r="U1174" s="141"/>
      <c r="V1174" s="141"/>
    </row>
    <row r="1175" spans="10:22">
      <c r="J1175" s="6"/>
      <c r="P1175"/>
      <c r="S1175" s="141"/>
      <c r="T1175" s="141"/>
      <c r="U1175" s="141"/>
      <c r="V1175" s="141"/>
    </row>
    <row r="1176" spans="10:22">
      <c r="J1176" s="6"/>
      <c r="P1176"/>
    </row>
    <row r="1177" spans="10:22">
      <c r="J1177" s="6"/>
      <c r="P1177"/>
    </row>
    <row r="1178" spans="10:22">
      <c r="J1178" s="6"/>
      <c r="P1178"/>
    </row>
    <row r="1179" spans="10:22">
      <c r="J1179" s="6"/>
      <c r="P1179"/>
    </row>
    <row r="1180" spans="10:22">
      <c r="J1180" s="6"/>
      <c r="P1180"/>
    </row>
    <row r="1181" spans="10:22">
      <c r="J1181" s="6"/>
      <c r="P1181"/>
    </row>
    <row r="1182" spans="10:22">
      <c r="J1182" s="6"/>
      <c r="P1182"/>
    </row>
    <row r="1183" spans="10:22">
      <c r="J1183" s="6"/>
      <c r="P1183"/>
    </row>
    <row r="1184" spans="10:22">
      <c r="J1184" s="6"/>
      <c r="P1184"/>
    </row>
    <row r="1185" spans="10:16">
      <c r="J1185" s="6"/>
      <c r="P1185"/>
    </row>
    <row r="1186" spans="10:16">
      <c r="J1186" s="6"/>
      <c r="P1186"/>
    </row>
    <row r="1187" spans="10:16">
      <c r="J1187" s="6"/>
      <c r="P1187"/>
    </row>
    <row r="1188" spans="10:16">
      <c r="J1188" s="6"/>
      <c r="P1188"/>
    </row>
    <row r="1189" spans="10:16">
      <c r="J1189" s="6"/>
      <c r="P1189"/>
    </row>
    <row r="1190" spans="10:16">
      <c r="J1190" s="6"/>
      <c r="P1190"/>
    </row>
    <row r="1191" spans="10:16">
      <c r="J1191" s="6"/>
      <c r="P1191"/>
    </row>
    <row r="1192" spans="10:16">
      <c r="J1192" s="6"/>
      <c r="P1192"/>
    </row>
    <row r="1193" spans="10:16">
      <c r="J1193" s="6"/>
      <c r="P1193"/>
    </row>
    <row r="1194" spans="10:16">
      <c r="J1194" s="6"/>
      <c r="P1194"/>
    </row>
    <row r="1195" spans="10:16">
      <c r="J1195" s="6"/>
      <c r="P1195"/>
    </row>
    <row r="1196" spans="10:16">
      <c r="J1196" s="6"/>
      <c r="P1196"/>
    </row>
    <row r="1197" spans="10:16">
      <c r="J1197" s="6"/>
      <c r="P1197"/>
    </row>
    <row r="1198" spans="10:16">
      <c r="J1198" s="6"/>
      <c r="P1198"/>
    </row>
    <row r="1199" spans="10:16">
      <c r="J1199" s="6"/>
      <c r="P1199"/>
    </row>
    <row r="1200" spans="10:16">
      <c r="J1200" s="6"/>
      <c r="P1200"/>
    </row>
    <row r="1201" spans="10:16">
      <c r="J1201" s="6"/>
      <c r="P1201"/>
    </row>
    <row r="1202" spans="10:16">
      <c r="J1202" s="6"/>
      <c r="P1202"/>
    </row>
    <row r="1203" spans="10:16">
      <c r="J1203" s="6"/>
      <c r="P1203"/>
    </row>
    <row r="1204" spans="10:16">
      <c r="J1204" s="6"/>
      <c r="P1204"/>
    </row>
    <row r="1205" spans="10:16">
      <c r="J1205" s="6"/>
      <c r="P1205"/>
    </row>
    <row r="1206" spans="10:16">
      <c r="J1206" s="6"/>
      <c r="P1206"/>
    </row>
    <row r="1207" spans="10:16">
      <c r="J1207" s="6"/>
      <c r="P1207"/>
    </row>
    <row r="1208" spans="10:16">
      <c r="J1208" s="6"/>
      <c r="P1208"/>
    </row>
    <row r="1209" spans="10:16">
      <c r="J1209" s="6"/>
      <c r="P1209"/>
    </row>
    <row r="1210" spans="10:16">
      <c r="J1210" s="6"/>
      <c r="P1210"/>
    </row>
    <row r="1211" spans="10:16">
      <c r="J1211" s="6"/>
      <c r="P1211"/>
    </row>
    <row r="1212" spans="10:16">
      <c r="J1212" s="6"/>
      <c r="P1212"/>
    </row>
    <row r="1213" spans="10:16">
      <c r="J1213" s="6"/>
      <c r="P1213"/>
    </row>
    <row r="1214" spans="10:16">
      <c r="J1214" s="6"/>
      <c r="P1214"/>
    </row>
    <row r="1215" spans="10:16">
      <c r="J1215" s="6"/>
      <c r="P1215"/>
    </row>
    <row r="1216" spans="10:16">
      <c r="J1216" s="6"/>
      <c r="P1216"/>
    </row>
    <row r="1217" spans="10:16">
      <c r="J1217" s="6"/>
      <c r="P1217"/>
    </row>
    <row r="1218" spans="10:16">
      <c r="J1218" s="6"/>
      <c r="P1218"/>
    </row>
    <row r="1219" spans="10:16">
      <c r="J1219" s="6"/>
      <c r="P1219"/>
    </row>
    <row r="1220" spans="10:16">
      <c r="J1220" s="6"/>
      <c r="P1220"/>
    </row>
    <row r="1221" spans="10:16">
      <c r="J1221" s="6"/>
      <c r="P1221"/>
    </row>
    <row r="1222" spans="10:16">
      <c r="J1222" s="6"/>
      <c r="P1222"/>
    </row>
    <row r="1223" spans="10:16">
      <c r="J1223" s="6"/>
      <c r="P1223"/>
    </row>
    <row r="1224" spans="10:16">
      <c r="J1224" s="6"/>
      <c r="P1224"/>
    </row>
    <row r="1225" spans="10:16">
      <c r="J1225" s="6"/>
      <c r="P1225"/>
    </row>
    <row r="1226" spans="10:16">
      <c r="J1226" s="6"/>
      <c r="P1226"/>
    </row>
    <row r="1227" spans="10:16">
      <c r="J1227" s="6"/>
      <c r="P1227"/>
    </row>
    <row r="1228" spans="10:16">
      <c r="J1228" s="6"/>
      <c r="P1228"/>
    </row>
    <row r="1229" spans="10:16">
      <c r="J1229" s="6"/>
      <c r="P1229"/>
    </row>
    <row r="1230" spans="10:16">
      <c r="J1230" s="6"/>
      <c r="P1230"/>
    </row>
    <row r="1231" spans="10:16">
      <c r="J1231" s="6"/>
      <c r="P1231"/>
    </row>
    <row r="1232" spans="10:16">
      <c r="K1232" s="6"/>
    </row>
    <row r="1233" spans="11:11">
      <c r="K1233" s="6"/>
    </row>
    <row r="1234" spans="11:11">
      <c r="K1234" s="6"/>
    </row>
    <row r="1235" spans="11:11">
      <c r="K1235" s="6"/>
    </row>
    <row r="1236" spans="11:11">
      <c r="K1236" s="6"/>
    </row>
    <row r="1237" spans="11:11">
      <c r="K1237" s="6"/>
    </row>
    <row r="1238" spans="11:11">
      <c r="K1238" s="6"/>
    </row>
    <row r="1239" spans="11:11">
      <c r="K1239" s="6"/>
    </row>
  </sheetData>
  <pageMargins left="0" right="0" top="0" bottom="0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88"/>
  <sheetViews>
    <sheetView view="pageBreakPreview" topLeftCell="A550" zoomScaleSheetLayoutView="100" workbookViewId="0">
      <selection activeCell="F113" sqref="F113"/>
    </sheetView>
  </sheetViews>
  <sheetFormatPr defaultRowHeight="14.4"/>
  <cols>
    <col min="1" max="1" width="8.6640625" customWidth="1"/>
    <col min="2" max="2" width="33.44140625" customWidth="1"/>
    <col min="3" max="3" width="8.5546875" style="1" customWidth="1"/>
    <col min="4" max="4" width="6.109375" style="1" customWidth="1"/>
    <col min="5" max="5" width="7.109375" style="1" customWidth="1"/>
    <col min="6" max="6" width="9.109375" style="1" customWidth="1"/>
    <col min="7" max="7" width="9.5546875" style="1" customWidth="1"/>
    <col min="8" max="8" width="8.44140625" style="1" customWidth="1"/>
    <col min="9" max="9" width="8.109375" style="1" customWidth="1"/>
  </cols>
  <sheetData>
    <row r="1" spans="1:9" ht="7.5" customHeight="1"/>
    <row r="3" spans="1:9" ht="12.75" customHeight="1"/>
    <row r="6" spans="1:9">
      <c r="E6"/>
      <c r="F6" s="2" t="s">
        <v>186</v>
      </c>
      <c r="I6"/>
    </row>
    <row r="7" spans="1:9">
      <c r="E7" s="1" t="s">
        <v>835</v>
      </c>
      <c r="F7"/>
      <c r="I7"/>
    </row>
    <row r="8" spans="1:9">
      <c r="E8"/>
      <c r="F8"/>
      <c r="G8"/>
      <c r="H8"/>
      <c r="I8"/>
    </row>
    <row r="9" spans="1:9">
      <c r="E9"/>
      <c r="F9"/>
      <c r="H9" s="12"/>
    </row>
    <row r="10" spans="1:9">
      <c r="E10"/>
      <c r="F10"/>
      <c r="G10"/>
      <c r="H10"/>
      <c r="I10"/>
    </row>
    <row r="11" spans="1:9">
      <c r="H11" s="2"/>
      <c r="I11" s="2"/>
    </row>
    <row r="12" spans="1:9">
      <c r="E12"/>
      <c r="F12"/>
      <c r="G12"/>
      <c r="H12" s="2"/>
      <c r="I12" s="2"/>
    </row>
    <row r="13" spans="1:9">
      <c r="H13"/>
      <c r="I13"/>
    </row>
    <row r="14" spans="1:9">
      <c r="A14" s="11"/>
      <c r="E14" s="17"/>
      <c r="F14" s="17"/>
      <c r="G14" s="17"/>
      <c r="H14" t="s">
        <v>836</v>
      </c>
    </row>
    <row r="15" spans="1:9" ht="18.75" customHeight="1">
      <c r="C15"/>
      <c r="D15"/>
      <c r="E15"/>
      <c r="F15" s="447"/>
      <c r="G15" s="447"/>
      <c r="H15" s="447"/>
      <c r="I15" s="447"/>
    </row>
    <row r="16" spans="1:9" ht="16.5" customHeight="1">
      <c r="A16" s="88"/>
      <c r="B16" s="202"/>
      <c r="C16"/>
      <c r="D16"/>
      <c r="E16"/>
      <c r="F16"/>
      <c r="G16"/>
      <c r="H16"/>
      <c r="I16" s="446"/>
    </row>
    <row r="17" spans="1:9">
      <c r="A17" s="88"/>
      <c r="B17" s="202"/>
      <c r="C17" s="2"/>
      <c r="D17" s="447"/>
      <c r="E17" s="6"/>
      <c r="F17" s="6"/>
      <c r="G17" s="9"/>
      <c r="H17"/>
      <c r="I17" s="202"/>
    </row>
    <row r="18" spans="1:9">
      <c r="A18" s="88"/>
      <c r="B18" s="450"/>
      <c r="C18" s="2"/>
      <c r="D18" s="2"/>
      <c r="E18" s="9"/>
      <c r="F18"/>
      <c r="G18" s="9"/>
      <c r="H18"/>
      <c r="I18" s="202"/>
    </row>
    <row r="19" spans="1:9" ht="15.75" customHeight="1">
      <c r="A19" s="88"/>
      <c r="B19" s="12" t="s">
        <v>302</v>
      </c>
      <c r="E19" s="447"/>
      <c r="G19"/>
      <c r="H19" s="26"/>
      <c r="I19" s="26"/>
    </row>
    <row r="20" spans="1:9" ht="15.75" customHeight="1">
      <c r="A20" s="88"/>
      <c r="B20" s="202"/>
      <c r="C20"/>
      <c r="D20" s="450"/>
      <c r="E20"/>
      <c r="F20" s="447"/>
      <c r="G20" s="447"/>
      <c r="H20" s="447"/>
      <c r="I20" s="447"/>
    </row>
    <row r="21" spans="1:9" ht="20.25" customHeight="1">
      <c r="B21" s="13" t="s">
        <v>227</v>
      </c>
      <c r="C21" s="202"/>
      <c r="D21" s="2"/>
      <c r="E21" s="6"/>
      <c r="F21" s="6"/>
      <c r="G21" s="134"/>
      <c r="I21" s="201"/>
    </row>
    <row r="22" spans="1:9" ht="15.75" customHeight="1">
      <c r="A22" s="454"/>
      <c r="B22" s="88"/>
      <c r="D22"/>
      <c r="E22"/>
      <c r="F22" s="9"/>
      <c r="G22" s="9"/>
      <c r="H22"/>
      <c r="I22" s="201"/>
    </row>
    <row r="23" spans="1:9" ht="13.5" customHeight="1">
      <c r="A23" s="456"/>
      <c r="B23" s="614" t="s">
        <v>326</v>
      </c>
    </row>
    <row r="24" spans="1:9" ht="13.5" customHeight="1">
      <c r="A24" s="458"/>
    </row>
    <row r="25" spans="1:9" ht="12.75" customHeight="1">
      <c r="B25" s="25" t="s">
        <v>228</v>
      </c>
      <c r="D25"/>
      <c r="F25" s="9"/>
      <c r="G25" s="2"/>
      <c r="H25"/>
      <c r="I25" s="201"/>
    </row>
    <row r="26" spans="1:9" ht="13.5" customHeight="1">
      <c r="A26" s="450"/>
      <c r="B26" s="457"/>
      <c r="C26" s="457"/>
      <c r="D26" s="201"/>
      <c r="E26" s="201"/>
      <c r="F26" s="201"/>
      <c r="G26" s="450"/>
      <c r="H26" s="88"/>
      <c r="I26" s="201"/>
    </row>
    <row r="27" spans="1:9" ht="15.75" customHeight="1">
      <c r="A27" s="459"/>
      <c r="B27" s="457"/>
      <c r="C27"/>
      <c r="D27"/>
      <c r="E27"/>
      <c r="F27"/>
      <c r="G27" s="459"/>
      <c r="H27" s="88"/>
      <c r="I27" s="201"/>
    </row>
    <row r="28" spans="1:9" ht="17.25" customHeight="1">
      <c r="B28" s="88"/>
      <c r="C28" s="134" t="s">
        <v>229</v>
      </c>
      <c r="E28"/>
      <c r="G28"/>
      <c r="H28" s="12" t="s">
        <v>838</v>
      </c>
    </row>
    <row r="29" spans="1:9" ht="13.5" customHeight="1">
      <c r="B29" s="88"/>
      <c r="C29" s="202"/>
      <c r="D29"/>
      <c r="E29"/>
      <c r="F29"/>
      <c r="G29"/>
      <c r="H29"/>
      <c r="I29"/>
    </row>
    <row r="30" spans="1:9" ht="15.75" customHeight="1">
      <c r="B30" s="86"/>
      <c r="C30"/>
      <c r="D30"/>
      <c r="E30"/>
      <c r="F30"/>
      <c r="G30"/>
      <c r="H30"/>
      <c r="I30" s="202"/>
    </row>
    <row r="31" spans="1:9" ht="15" customHeight="1">
      <c r="B31" s="462" t="s">
        <v>230</v>
      </c>
      <c r="C31"/>
      <c r="D31"/>
      <c r="E31" s="28"/>
      <c r="F31" s="461"/>
      <c r="G31"/>
      <c r="H31" s="28"/>
      <c r="I31" s="28"/>
    </row>
    <row r="32" spans="1:9" ht="13.5" customHeight="1">
      <c r="B32" s="1"/>
      <c r="D32"/>
      <c r="F32"/>
      <c r="G32"/>
      <c r="H32"/>
      <c r="I32"/>
    </row>
    <row r="33" spans="1:9" ht="14.25" customHeight="1">
      <c r="C33"/>
      <c r="D33"/>
      <c r="E33"/>
      <c r="F33"/>
      <c r="G33"/>
      <c r="H33"/>
      <c r="I33"/>
    </row>
    <row r="34" spans="1:9" ht="12.75" customHeight="1">
      <c r="A34" s="465"/>
      <c r="B34" s="466"/>
      <c r="C34" s="467"/>
      <c r="D34" s="468"/>
      <c r="E34" s="51"/>
      <c r="F34" s="51"/>
      <c r="G34" s="51"/>
      <c r="H34" s="51"/>
      <c r="I34" s="51"/>
    </row>
    <row r="35" spans="1:9" ht="16.5" customHeight="1">
      <c r="A35" s="469"/>
      <c r="B35" s="469"/>
      <c r="C35" s="469"/>
      <c r="D35" s="470"/>
      <c r="E35" s="469"/>
      <c r="F35" s="469"/>
      <c r="G35" s="469"/>
      <c r="H35" s="469"/>
      <c r="I35" s="469"/>
    </row>
    <row r="36" spans="1:9" ht="15" customHeight="1">
      <c r="A36" s="460"/>
      <c r="B36" s="460"/>
      <c r="C36" s="463"/>
      <c r="D36" s="471"/>
      <c r="E36" s="460"/>
      <c r="F36" s="452"/>
      <c r="G36" s="452"/>
      <c r="H36" s="452"/>
      <c r="I36" s="452"/>
    </row>
    <row r="37" spans="1:9" ht="16.5" customHeight="1">
      <c r="A37" s="472"/>
      <c r="B37" s="472"/>
      <c r="C37" s="472"/>
      <c r="D37" s="473"/>
      <c r="E37" s="472"/>
      <c r="F37" s="472"/>
      <c r="G37" s="474"/>
      <c r="H37" s="472"/>
      <c r="I37" s="474"/>
    </row>
    <row r="38" spans="1:9" ht="13.5" customHeight="1">
      <c r="C38"/>
      <c r="D38"/>
      <c r="E38"/>
      <c r="F38"/>
      <c r="G38"/>
      <c r="H38"/>
      <c r="I38"/>
    </row>
    <row r="39" spans="1:9" ht="17.25" customHeight="1">
      <c r="C39"/>
      <c r="D39"/>
      <c r="E39"/>
      <c r="F39"/>
      <c r="G39"/>
      <c r="H39"/>
      <c r="I39"/>
    </row>
    <row r="40" spans="1:9" ht="13.5" customHeight="1">
      <c r="C40"/>
      <c r="D40" s="203"/>
      <c r="E40"/>
      <c r="F40"/>
      <c r="G40"/>
      <c r="H40"/>
      <c r="I40"/>
    </row>
    <row r="41" spans="1:9" ht="15" customHeight="1">
      <c r="A41" s="464"/>
      <c r="C41"/>
      <c r="D41"/>
      <c r="E41"/>
      <c r="F41"/>
      <c r="G41"/>
      <c r="H41"/>
      <c r="I41"/>
    </row>
    <row r="42" spans="1:9" ht="12" customHeight="1">
      <c r="C42" s="475"/>
      <c r="D42"/>
      <c r="E42"/>
      <c r="F42"/>
      <c r="G42"/>
      <c r="H42"/>
      <c r="I42"/>
    </row>
    <row r="43" spans="1:9" ht="12" customHeight="1">
      <c r="A43" s="476"/>
      <c r="B43" s="88"/>
      <c r="C43" s="202"/>
      <c r="D43"/>
      <c r="E43"/>
      <c r="F43" s="202"/>
      <c r="G43" s="202"/>
      <c r="H43" s="202"/>
      <c r="I43" s="202"/>
    </row>
    <row r="44" spans="1:9" ht="15" customHeight="1">
      <c r="A44" s="450"/>
      <c r="B44" s="88"/>
      <c r="C44" s="202"/>
      <c r="D44"/>
      <c r="E44"/>
      <c r="F44" s="202"/>
      <c r="G44" s="202"/>
      <c r="H44" s="202"/>
      <c r="I44" s="202"/>
    </row>
    <row r="45" spans="1:9" ht="16.5" customHeight="1">
      <c r="A45" s="450"/>
    </row>
    <row r="46" spans="1:9" ht="16.5" customHeight="1"/>
    <row r="47" spans="1:9" ht="15.75" customHeight="1"/>
    <row r="48" spans="1:9" ht="12.75" customHeight="1">
      <c r="A48" s="11"/>
      <c r="B48" s="11"/>
      <c r="C48" s="5"/>
      <c r="D48" s="5"/>
      <c r="E48" s="5"/>
      <c r="F48" s="5"/>
      <c r="G48" s="5"/>
      <c r="H48" s="5"/>
      <c r="I48" s="5"/>
    </row>
    <row r="49" spans="1:9" ht="15" customHeight="1"/>
    <row r="50" spans="1:9" ht="16.5" customHeight="1">
      <c r="B50" s="1" t="s">
        <v>231</v>
      </c>
      <c r="C50"/>
      <c r="D50"/>
      <c r="E50"/>
      <c r="F50" t="s">
        <v>137</v>
      </c>
      <c r="G50"/>
      <c r="H50"/>
    </row>
    <row r="51" spans="1:9" ht="15" customHeight="1"/>
    <row r="52" spans="1:9" ht="15.75" customHeight="1">
      <c r="D52" t="s">
        <v>839</v>
      </c>
    </row>
    <row r="53" spans="1:9" ht="14.25" customHeight="1"/>
    <row r="54" spans="1:9" ht="14.25" customHeight="1"/>
    <row r="55" spans="1:9" ht="15" customHeight="1"/>
    <row r="56" spans="1:9" ht="15.75" customHeight="1">
      <c r="C56" s="12" t="s">
        <v>265</v>
      </c>
    </row>
    <row r="57" spans="1:9" ht="14.25" customHeight="1">
      <c r="A57" s="2884" t="s">
        <v>611</v>
      </c>
      <c r="B57" s="2884"/>
      <c r="C57" s="2884"/>
      <c r="D57" s="2884"/>
      <c r="E57" s="2884"/>
      <c r="F57" s="2884"/>
      <c r="G57" s="2884"/>
      <c r="H57" s="2884"/>
      <c r="I57" s="2884"/>
    </row>
    <row r="58" spans="1:9" ht="15" customHeight="1">
      <c r="B58" s="25" t="s">
        <v>260</v>
      </c>
      <c r="D58"/>
      <c r="E58"/>
      <c r="F58" s="25"/>
      <c r="G58" s="25"/>
      <c r="H58" s="26"/>
      <c r="I58" s="26"/>
    </row>
    <row r="59" spans="1:9" ht="18" customHeight="1">
      <c r="A59" s="28" t="s">
        <v>261</v>
      </c>
      <c r="B59" s="26"/>
      <c r="C59"/>
      <c r="D59" s="29" t="s">
        <v>0</v>
      </c>
      <c r="E59"/>
      <c r="F59" s="2" t="s">
        <v>840</v>
      </c>
      <c r="G59" s="26"/>
      <c r="H59" s="26"/>
      <c r="I59" s="33"/>
    </row>
    <row r="60" spans="1:9" ht="21">
      <c r="C60" s="32" t="s">
        <v>1</v>
      </c>
    </row>
    <row r="61" spans="1:9" ht="15" customHeight="1" thickBot="1"/>
    <row r="62" spans="1:9" ht="14.25" customHeight="1" thickBot="1">
      <c r="A62" s="615" t="s">
        <v>233</v>
      </c>
      <c r="B62" s="116"/>
      <c r="C62" s="616" t="s">
        <v>234</v>
      </c>
      <c r="D62" s="504" t="s">
        <v>235</v>
      </c>
      <c r="E62" s="504"/>
      <c r="F62" s="504"/>
      <c r="G62" s="617" t="s">
        <v>236</v>
      </c>
      <c r="H62" s="618" t="s">
        <v>237</v>
      </c>
      <c r="I62" s="619" t="s">
        <v>238</v>
      </c>
    </row>
    <row r="63" spans="1:9" ht="12.75" customHeight="1">
      <c r="A63" s="620" t="s">
        <v>239</v>
      </c>
      <c r="B63" s="621" t="s">
        <v>240</v>
      </c>
      <c r="C63" s="622" t="s">
        <v>241</v>
      </c>
      <c r="D63" s="623" t="s">
        <v>242</v>
      </c>
      <c r="E63" s="623" t="s">
        <v>55</v>
      </c>
      <c r="F63" s="623" t="s">
        <v>56</v>
      </c>
      <c r="G63" s="624" t="s">
        <v>243</v>
      </c>
      <c r="H63" s="625" t="s">
        <v>244</v>
      </c>
      <c r="I63" s="626" t="s">
        <v>523</v>
      </c>
    </row>
    <row r="64" spans="1:9" ht="17.25" customHeight="1" thickBot="1">
      <c r="A64" s="627"/>
      <c r="B64" s="667"/>
      <c r="C64" s="628"/>
      <c r="D64" s="629" t="s">
        <v>6</v>
      </c>
      <c r="E64" s="629" t="s">
        <v>7</v>
      </c>
      <c r="F64" s="629" t="s">
        <v>8</v>
      </c>
      <c r="G64" s="630" t="s">
        <v>245</v>
      </c>
      <c r="H64" s="631" t="s">
        <v>594</v>
      </c>
      <c r="I64" s="632" t="s">
        <v>522</v>
      </c>
    </row>
    <row r="65" spans="1:9" ht="14.25" customHeight="1">
      <c r="A65" s="116"/>
      <c r="B65" s="633" t="s">
        <v>189</v>
      </c>
      <c r="C65" s="634"/>
      <c r="D65" s="635"/>
      <c r="E65" s="636"/>
      <c r="F65" s="636"/>
      <c r="G65" s="637"/>
      <c r="H65" s="638"/>
      <c r="I65" s="639"/>
    </row>
    <row r="66" spans="1:9" ht="13.5" customHeight="1">
      <c r="A66" s="641" t="s">
        <v>246</v>
      </c>
      <c r="B66" s="646" t="s">
        <v>452</v>
      </c>
      <c r="C66" s="651">
        <v>200</v>
      </c>
      <c r="D66" s="2085">
        <v>8.0449999999999999</v>
      </c>
      <c r="E66" s="1807">
        <v>11.359</v>
      </c>
      <c r="F66" s="1807">
        <v>36.926000000000002</v>
      </c>
      <c r="G66" s="1456">
        <v>289.08999999999997</v>
      </c>
      <c r="H66" s="304">
        <v>25</v>
      </c>
      <c r="I66" s="640" t="s">
        <v>792</v>
      </c>
    </row>
    <row r="67" spans="1:9">
      <c r="A67" s="106"/>
      <c r="B67" s="335" t="s">
        <v>662</v>
      </c>
      <c r="C67" s="651">
        <v>25</v>
      </c>
      <c r="D67" s="1560">
        <v>1.3</v>
      </c>
      <c r="E67" s="1561">
        <v>4.9980000000000002</v>
      </c>
      <c r="F67" s="1807">
        <v>18.387</v>
      </c>
      <c r="G67" s="1454">
        <v>129.13300000000001</v>
      </c>
      <c r="H67" s="304">
        <v>14</v>
      </c>
      <c r="I67" s="648" t="s">
        <v>9</v>
      </c>
    </row>
    <row r="68" spans="1:9">
      <c r="A68" s="644" t="s">
        <v>247</v>
      </c>
      <c r="B68" s="646" t="s">
        <v>13</v>
      </c>
      <c r="C68" s="651">
        <v>200</v>
      </c>
      <c r="D68" s="2089">
        <v>0.2</v>
      </c>
      <c r="E68" s="488">
        <v>0</v>
      </c>
      <c r="F68" s="488">
        <v>6.5</v>
      </c>
      <c r="G68" s="1454">
        <v>26.8</v>
      </c>
      <c r="H68" s="662">
        <v>67</v>
      </c>
      <c r="I68" s="1436" t="s">
        <v>561</v>
      </c>
    </row>
    <row r="69" spans="1:9">
      <c r="A69" s="106"/>
      <c r="B69" s="646" t="s">
        <v>10</v>
      </c>
      <c r="C69" s="651">
        <v>30</v>
      </c>
      <c r="D69" s="1560">
        <v>1.58</v>
      </c>
      <c r="E69" s="1561">
        <v>0.21</v>
      </c>
      <c r="F69" s="1561">
        <v>12.24</v>
      </c>
      <c r="G69" s="1454">
        <v>57.17</v>
      </c>
      <c r="H69" s="304">
        <v>12</v>
      </c>
      <c r="I69" s="648" t="s">
        <v>9</v>
      </c>
    </row>
    <row r="70" spans="1:9" ht="15.6">
      <c r="A70" s="645" t="s">
        <v>12</v>
      </c>
      <c r="B70" s="646" t="s">
        <v>581</v>
      </c>
      <c r="C70" s="642">
        <v>20</v>
      </c>
      <c r="D70" s="1641">
        <v>1.1299999999999999</v>
      </c>
      <c r="E70" s="1562">
        <v>0.24</v>
      </c>
      <c r="F70" s="1562">
        <v>8.3699999999999992</v>
      </c>
      <c r="G70" s="1439">
        <v>40.159999999999997</v>
      </c>
      <c r="H70" s="652">
        <v>13</v>
      </c>
      <c r="I70" s="648" t="s">
        <v>9</v>
      </c>
    </row>
    <row r="71" spans="1:9" ht="15" thickBot="1">
      <c r="A71" s="1397" t="s">
        <v>248</v>
      </c>
      <c r="B71" s="1027" t="s">
        <v>639</v>
      </c>
      <c r="C71" s="663">
        <v>100</v>
      </c>
      <c r="D71" s="1641">
        <v>0.4</v>
      </c>
      <c r="E71" s="1642">
        <v>0.4</v>
      </c>
      <c r="F71" s="1562">
        <v>9.8000000000000007</v>
      </c>
      <c r="G71" s="2084">
        <v>44</v>
      </c>
      <c r="H71" s="1386">
        <v>78</v>
      </c>
      <c r="I71" s="640" t="s">
        <v>640</v>
      </c>
    </row>
    <row r="72" spans="1:9" ht="12.75" customHeight="1">
      <c r="A72" s="654" t="s">
        <v>262</v>
      </c>
      <c r="C72" s="1382">
        <f>SUM(C66:C71)</f>
        <v>575</v>
      </c>
      <c r="D72" s="655">
        <f>SUM(D66:D71)</f>
        <v>12.654999999999999</v>
      </c>
      <c r="E72" s="1441">
        <f>SUM(E66:E71)</f>
        <v>17.206999999999997</v>
      </c>
      <c r="F72" s="657">
        <f>SUM(F66:F71)</f>
        <v>92.222999999999999</v>
      </c>
      <c r="G72" s="2083">
        <f>SUM(G66:G71)</f>
        <v>586.35299999999995</v>
      </c>
      <c r="H72" s="2833"/>
      <c r="I72" s="2714"/>
    </row>
    <row r="73" spans="1:9" ht="13.5" customHeight="1">
      <c r="A73" s="1504"/>
      <c r="B73" s="1505" t="s">
        <v>11</v>
      </c>
      <c r="C73" s="1809">
        <v>0.25</v>
      </c>
      <c r="D73" s="1816">
        <v>19.25</v>
      </c>
      <c r="E73" s="1817">
        <v>19.75</v>
      </c>
      <c r="F73" s="1818">
        <v>83.75</v>
      </c>
      <c r="G73" s="1820">
        <v>587.5</v>
      </c>
      <c r="H73" s="2143"/>
      <c r="I73" s="1826"/>
    </row>
    <row r="74" spans="1:9" ht="13.5" customHeight="1" thickBot="1">
      <c r="A74" s="66"/>
      <c r="B74" s="1821" t="s">
        <v>595</v>
      </c>
      <c r="C74" s="1815"/>
      <c r="D74" s="2082">
        <f>(D72*100/D600)-25</f>
        <v>-8.5649350649350637</v>
      </c>
      <c r="E74" s="2082">
        <f>(E72*100/E600)-25</f>
        <v>-3.2189873417721557</v>
      </c>
      <c r="F74" s="2082">
        <f>(F72*100/F600)-25</f>
        <v>2.5292537313432817</v>
      </c>
      <c r="G74" s="2082">
        <f>(G72*100/G600)-25</f>
        <v>-4.8808510638298941E-2</v>
      </c>
      <c r="H74" s="658"/>
      <c r="I74" s="666"/>
    </row>
    <row r="75" spans="1:9">
      <c r="A75" s="116"/>
      <c r="B75" s="228" t="s">
        <v>144</v>
      </c>
      <c r="C75" s="116"/>
      <c r="D75" s="65"/>
      <c r="E75" s="659"/>
      <c r="F75" s="659"/>
      <c r="G75" s="659"/>
      <c r="H75" s="681"/>
      <c r="I75" s="661"/>
    </row>
    <row r="76" spans="1:9" ht="13.5" customHeight="1">
      <c r="A76" s="641" t="s">
        <v>246</v>
      </c>
      <c r="B76" s="1243" t="s">
        <v>793</v>
      </c>
      <c r="C76" s="1247">
        <v>60</v>
      </c>
      <c r="D76" s="302">
        <v>0.48</v>
      </c>
      <c r="E76" s="482">
        <v>0.12</v>
      </c>
      <c r="F76" s="482">
        <v>1.5</v>
      </c>
      <c r="G76" s="2081">
        <v>8.52</v>
      </c>
      <c r="H76" s="647">
        <v>1</v>
      </c>
      <c r="I76" s="719" t="s">
        <v>543</v>
      </c>
    </row>
    <row r="77" spans="1:9" ht="16.5" customHeight="1">
      <c r="A77" s="106"/>
      <c r="B77" s="2369" t="s">
        <v>661</v>
      </c>
      <c r="C77" s="1244">
        <v>204</v>
      </c>
      <c r="D77" s="302">
        <v>2.1789999999999998</v>
      </c>
      <c r="E77" s="482">
        <v>4.1959999999999997</v>
      </c>
      <c r="F77" s="482">
        <v>10.1</v>
      </c>
      <c r="G77" s="1456">
        <v>88.451999999999998</v>
      </c>
      <c r="H77" s="647">
        <v>15</v>
      </c>
      <c r="I77" s="640" t="s">
        <v>794</v>
      </c>
    </row>
    <row r="78" spans="1:9">
      <c r="A78" s="644" t="s">
        <v>247</v>
      </c>
      <c r="B78" s="822" t="s">
        <v>331</v>
      </c>
      <c r="C78" s="1362">
        <v>150</v>
      </c>
      <c r="D78" s="1683">
        <v>4.7</v>
      </c>
      <c r="E78" s="2103">
        <v>6.1</v>
      </c>
      <c r="F78" s="1565">
        <v>34.950000000000003</v>
      </c>
      <c r="G78" s="2093">
        <v>219.8</v>
      </c>
      <c r="H78" s="2765">
        <v>30</v>
      </c>
      <c r="I78" s="643" t="s">
        <v>580</v>
      </c>
    </row>
    <row r="79" spans="1:9">
      <c r="A79" s="106"/>
      <c r="B79" s="380" t="s">
        <v>657</v>
      </c>
      <c r="C79" s="671">
        <v>100</v>
      </c>
      <c r="D79" s="2080">
        <v>16.899999999999999</v>
      </c>
      <c r="E79" s="488">
        <v>16.399999999999999</v>
      </c>
      <c r="F79" s="488">
        <v>4</v>
      </c>
      <c r="G79" s="2093">
        <v>232.1</v>
      </c>
      <c r="H79" s="2733">
        <v>54</v>
      </c>
      <c r="I79" s="640" t="s">
        <v>658</v>
      </c>
    </row>
    <row r="80" spans="1:9" ht="15.6">
      <c r="A80" s="645" t="s">
        <v>12</v>
      </c>
      <c r="B80" s="818" t="s">
        <v>651</v>
      </c>
      <c r="C80" s="651">
        <v>200</v>
      </c>
      <c r="D80" s="1560">
        <v>5.8970000000000002</v>
      </c>
      <c r="E80" s="1807">
        <v>4.7880000000000003</v>
      </c>
      <c r="F80" s="1807">
        <v>15.401999999999999</v>
      </c>
      <c r="G80" s="2081">
        <v>127.486</v>
      </c>
      <c r="H80" s="668">
        <v>65</v>
      </c>
      <c r="I80" s="640" t="s">
        <v>652</v>
      </c>
    </row>
    <row r="81" spans="1:9" ht="17.25" customHeight="1">
      <c r="A81" s="649" t="s">
        <v>248</v>
      </c>
      <c r="B81" s="650" t="s">
        <v>10</v>
      </c>
      <c r="C81" s="651">
        <v>45</v>
      </c>
      <c r="D81" s="2080">
        <v>2.371</v>
      </c>
      <c r="E81" s="488">
        <v>0.315</v>
      </c>
      <c r="F81" s="488">
        <v>18.36</v>
      </c>
      <c r="G81" s="1454">
        <v>85.757000000000005</v>
      </c>
      <c r="H81" s="652">
        <v>12</v>
      </c>
      <c r="I81" s="648" t="s">
        <v>9</v>
      </c>
    </row>
    <row r="82" spans="1:9" ht="16.5" customHeight="1" thickBot="1">
      <c r="A82" s="106"/>
      <c r="B82" s="691" t="s">
        <v>581</v>
      </c>
      <c r="C82" s="642">
        <v>30</v>
      </c>
      <c r="D82" s="2089">
        <v>1.6950000000000001</v>
      </c>
      <c r="E82" s="488">
        <v>0.36</v>
      </c>
      <c r="F82" s="488">
        <v>12.56</v>
      </c>
      <c r="G82" s="1454">
        <v>60.26</v>
      </c>
      <c r="H82" s="1078">
        <v>13</v>
      </c>
      <c r="I82" s="643" t="s">
        <v>9</v>
      </c>
    </row>
    <row r="83" spans="1:9" ht="15" customHeight="1">
      <c r="A83" s="1528" t="s">
        <v>249</v>
      </c>
      <c r="B83" s="43"/>
      <c r="C83" s="1388">
        <f>C76+C77+C78+C80+C81+C82+70+30</f>
        <v>789</v>
      </c>
      <c r="D83" s="1813">
        <f>SUM(D76:D82)</f>
        <v>34.222000000000001</v>
      </c>
      <c r="E83" s="656">
        <f>SUM(E76:E82)</f>
        <v>32.279000000000003</v>
      </c>
      <c r="F83" s="665">
        <f>SUM(F76:F82)</f>
        <v>96.872</v>
      </c>
      <c r="G83" s="2083">
        <f>SUM(G76:G82)</f>
        <v>822.375</v>
      </c>
      <c r="H83" s="2833"/>
      <c r="I83" s="2714"/>
    </row>
    <row r="84" spans="1:9" ht="13.5" customHeight="1">
      <c r="A84" s="605"/>
      <c r="B84" s="1396" t="s">
        <v>11</v>
      </c>
      <c r="C84" s="1814">
        <v>0.35</v>
      </c>
      <c r="D84" s="1816">
        <v>26.95</v>
      </c>
      <c r="E84" s="1817">
        <v>27.65</v>
      </c>
      <c r="F84" s="1818">
        <v>117.25</v>
      </c>
      <c r="G84" s="1819">
        <v>822.5</v>
      </c>
      <c r="H84" s="2143"/>
      <c r="I84" s="1826"/>
    </row>
    <row r="85" spans="1:9" ht="12.75" customHeight="1" thickBot="1">
      <c r="A85" s="322"/>
      <c r="B85" s="1502" t="s">
        <v>595</v>
      </c>
      <c r="C85" s="1815"/>
      <c r="D85" s="2082">
        <f>(D83*100/D600)-35</f>
        <v>9.4441558441558442</v>
      </c>
      <c r="E85" s="2082">
        <f>(E83*100/E600)-35</f>
        <v>5.8594936708860814</v>
      </c>
      <c r="F85" s="2082">
        <f>(F83*100/F600)-35</f>
        <v>-6.0829850746268619</v>
      </c>
      <c r="G85" s="2082">
        <f>(G83*100/G600)-35</f>
        <v>-5.3191489361736899E-3</v>
      </c>
      <c r="H85" s="658"/>
      <c r="I85" s="666"/>
    </row>
    <row r="86" spans="1:9" ht="16.5" customHeight="1">
      <c r="A86" s="694" t="s">
        <v>246</v>
      </c>
      <c r="B86" s="233" t="s">
        <v>304</v>
      </c>
      <c r="C86" s="106"/>
      <c r="D86" s="65"/>
      <c r="E86" s="659"/>
      <c r="F86" s="659"/>
      <c r="G86" s="659"/>
      <c r="H86" s="661"/>
      <c r="I86" s="661"/>
    </row>
    <row r="87" spans="1:9" ht="16.5" customHeight="1">
      <c r="A87" s="644" t="s">
        <v>247</v>
      </c>
      <c r="B87" s="646" t="s">
        <v>720</v>
      </c>
      <c r="C87" s="651">
        <v>180</v>
      </c>
      <c r="D87" s="484">
        <v>1.04</v>
      </c>
      <c r="E87" s="482">
        <v>0.99</v>
      </c>
      <c r="F87" s="488">
        <v>7.8810000000000002</v>
      </c>
      <c r="G87" s="1454">
        <v>27.199000000000002</v>
      </c>
      <c r="H87" s="662">
        <v>68</v>
      </c>
      <c r="I87" s="640" t="s">
        <v>798</v>
      </c>
    </row>
    <row r="88" spans="1:9" ht="16.5" customHeight="1">
      <c r="A88" s="645" t="s">
        <v>12</v>
      </c>
      <c r="B88" s="325" t="s">
        <v>603</v>
      </c>
      <c r="C88" s="2265" t="s">
        <v>718</v>
      </c>
      <c r="D88" s="2089">
        <v>4.82</v>
      </c>
      <c r="E88" s="488">
        <v>4.5750000000000002</v>
      </c>
      <c r="F88" s="482">
        <v>10.199999999999999</v>
      </c>
      <c r="G88" s="1454">
        <v>101.301</v>
      </c>
      <c r="H88" s="647">
        <v>11</v>
      </c>
      <c r="I88" s="2266" t="s">
        <v>719</v>
      </c>
    </row>
    <row r="89" spans="1:9" ht="17.25" customHeight="1" thickBot="1">
      <c r="A89" s="1397" t="s">
        <v>248</v>
      </c>
      <c r="B89" s="346" t="s">
        <v>641</v>
      </c>
      <c r="C89" s="663">
        <v>105</v>
      </c>
      <c r="D89" s="674">
        <v>1.8</v>
      </c>
      <c r="E89" s="675">
        <v>4.0999999999999996</v>
      </c>
      <c r="F89" s="675">
        <v>22.89</v>
      </c>
      <c r="G89" s="1454">
        <v>111.393</v>
      </c>
      <c r="H89" s="1386">
        <v>79</v>
      </c>
      <c r="I89" s="1690" t="s">
        <v>642</v>
      </c>
    </row>
    <row r="90" spans="1:9" ht="15" customHeight="1">
      <c r="A90" s="654" t="s">
        <v>332</v>
      </c>
      <c r="B90" s="43"/>
      <c r="C90" s="1384">
        <f>C87+C89+10+30</f>
        <v>325</v>
      </c>
      <c r="D90" s="664">
        <f>SUM(D87:D89)</f>
        <v>7.66</v>
      </c>
      <c r="E90" s="656">
        <f>SUM(E87:E89)</f>
        <v>9.6649999999999991</v>
      </c>
      <c r="F90" s="665">
        <f>SUM(F87:F89)</f>
        <v>40.971000000000004</v>
      </c>
      <c r="G90" s="2141">
        <f>SUM(G87:G89)</f>
        <v>239.893</v>
      </c>
      <c r="H90" s="2833"/>
      <c r="I90" s="2714"/>
    </row>
    <row r="91" spans="1:9" ht="15.75" customHeight="1">
      <c r="A91" s="605"/>
      <c r="B91" s="1396" t="s">
        <v>11</v>
      </c>
      <c r="C91" s="1811">
        <v>0.1</v>
      </c>
      <c r="D91" s="1390">
        <v>7.7</v>
      </c>
      <c r="E91" s="1391">
        <v>7.9</v>
      </c>
      <c r="F91" s="1392">
        <v>33.5</v>
      </c>
      <c r="G91" s="1393">
        <v>235</v>
      </c>
      <c r="H91" s="2143"/>
      <c r="I91" s="1826"/>
    </row>
    <row r="92" spans="1:9" ht="16.5" customHeight="1" thickBot="1">
      <c r="A92" s="322"/>
      <c r="B92" s="1502" t="s">
        <v>595</v>
      </c>
      <c r="C92" s="1808"/>
      <c r="D92" s="2140">
        <f>(D90*100/D600)-10</f>
        <v>-5.1948051948052409E-2</v>
      </c>
      <c r="E92" s="1644">
        <f>(E90*100/E600)-10</f>
        <v>2.234177215189872</v>
      </c>
      <c r="F92" s="1644">
        <f>(F90*100/F600)-10</f>
        <v>2.2301492537313443</v>
      </c>
      <c r="G92" s="2142">
        <f>(G90*100/G600)-10</f>
        <v>0.20821276595744642</v>
      </c>
      <c r="H92" s="658"/>
      <c r="I92" s="666"/>
    </row>
    <row r="93" spans="1:9" ht="17.25" customHeight="1" thickBot="1"/>
    <row r="94" spans="1:9" ht="14.25" customHeight="1" thickBot="1">
      <c r="A94" s="2835"/>
      <c r="B94" s="2836"/>
      <c r="C94" s="1174"/>
      <c r="D94" s="2837" t="s">
        <v>6</v>
      </c>
      <c r="E94" s="2837" t="s">
        <v>7</v>
      </c>
      <c r="F94" s="2837" t="s">
        <v>8</v>
      </c>
      <c r="G94" s="2838" t="s">
        <v>830</v>
      </c>
      <c r="H94" s="157"/>
      <c r="I94" s="157"/>
    </row>
    <row r="95" spans="1:9" ht="14.25" customHeight="1">
      <c r="A95" s="1063"/>
      <c r="B95" s="43" t="s">
        <v>451</v>
      </c>
      <c r="C95" s="44"/>
      <c r="D95" s="200">
        <f>D72+D83</f>
        <v>46.877000000000002</v>
      </c>
      <c r="E95" s="328">
        <f>E72+E83</f>
        <v>49.486000000000004</v>
      </c>
      <c r="F95" s="328">
        <f>F72+F83</f>
        <v>189.095</v>
      </c>
      <c r="G95" s="1064">
        <f>G72+G83</f>
        <v>1408.7280000000001</v>
      </c>
      <c r="H95" s="835"/>
      <c r="I95" s="31"/>
    </row>
    <row r="96" spans="1:9" ht="13.5" customHeight="1">
      <c r="A96" s="605"/>
      <c r="B96" s="1396" t="s">
        <v>11</v>
      </c>
      <c r="C96" s="1809">
        <v>0.6</v>
      </c>
      <c r="D96" s="1059">
        <v>46.2</v>
      </c>
      <c r="E96" s="1060">
        <v>47.4</v>
      </c>
      <c r="F96" s="1061">
        <v>201</v>
      </c>
      <c r="G96" s="1062">
        <v>1410</v>
      </c>
      <c r="H96" s="2370"/>
      <c r="I96" s="5"/>
    </row>
    <row r="97" spans="1:9" ht="15" customHeight="1" thickBot="1">
      <c r="A97" s="322"/>
      <c r="B97" s="1502" t="s">
        <v>595</v>
      </c>
      <c r="C97" s="1808"/>
      <c r="D97" s="2140">
        <f>(D95*100/D600)-60</f>
        <v>0.87922077922077335</v>
      </c>
      <c r="E97" s="1644">
        <f>(E95*100/E600)-60</f>
        <v>2.6405063291139257</v>
      </c>
      <c r="F97" s="1644">
        <f>(F95*100/F600)-60</f>
        <v>-3.5537313432835802</v>
      </c>
      <c r="G97" s="2142">
        <f>(G95*100/G600)-60</f>
        <v>-5.4127659574461973E-2</v>
      </c>
      <c r="H97" s="5"/>
      <c r="I97" s="5"/>
    </row>
    <row r="98" spans="1:9" ht="15" customHeight="1" thickBot="1">
      <c r="C98" s="6"/>
      <c r="H98" s="5"/>
      <c r="I98" s="5"/>
    </row>
    <row r="99" spans="1:9" ht="13.5" customHeight="1">
      <c r="A99" s="1063"/>
      <c r="B99" s="43" t="s">
        <v>450</v>
      </c>
      <c r="C99" s="1810"/>
      <c r="D99" s="200">
        <f>D83+D90</f>
        <v>41.882000000000005</v>
      </c>
      <c r="E99" s="328">
        <f>E83+E90</f>
        <v>41.944000000000003</v>
      </c>
      <c r="F99" s="328">
        <f>F83+F90</f>
        <v>137.84300000000002</v>
      </c>
      <c r="G99" s="1064">
        <f>G83+G90</f>
        <v>1062.268</v>
      </c>
      <c r="H99" s="2834"/>
      <c r="I99" s="31"/>
    </row>
    <row r="100" spans="1:9" ht="17.25" customHeight="1">
      <c r="A100" s="605"/>
      <c r="B100" s="1396" t="s">
        <v>11</v>
      </c>
      <c r="C100" s="1809">
        <v>0.45</v>
      </c>
      <c r="D100" s="1390">
        <v>34.65</v>
      </c>
      <c r="E100" s="1391">
        <v>35.549999999999997</v>
      </c>
      <c r="F100" s="1392">
        <v>150.75</v>
      </c>
      <c r="G100" s="1393">
        <v>1057.5</v>
      </c>
      <c r="H100" s="2370"/>
      <c r="I100" s="5"/>
    </row>
    <row r="101" spans="1:9" ht="17.25" customHeight="1" thickBot="1">
      <c r="A101" s="322"/>
      <c r="B101" s="1502" t="s">
        <v>595</v>
      </c>
      <c r="C101" s="1808"/>
      <c r="D101" s="2140">
        <f>(D99*100/D600)-45</f>
        <v>9.3922077922077989</v>
      </c>
      <c r="E101" s="1644">
        <f>(E99*100/E600)-45</f>
        <v>8.0936708860759552</v>
      </c>
      <c r="F101" s="1644">
        <f>(F99*100/F600)-45</f>
        <v>-3.8528358208955211</v>
      </c>
      <c r="G101" s="2142">
        <f>(G99*100/G600)-45</f>
        <v>0.20289361702127451</v>
      </c>
      <c r="H101" s="5"/>
      <c r="I101" s="5"/>
    </row>
    <row r="102" spans="1:9" ht="18" customHeight="1" thickBot="1">
      <c r="C102" s="6"/>
      <c r="H102" s="5"/>
      <c r="I102" s="5"/>
    </row>
    <row r="103" spans="1:9" ht="15.75" customHeight="1">
      <c r="A103" s="1063"/>
      <c r="B103" s="43" t="s">
        <v>333</v>
      </c>
      <c r="C103" s="1810"/>
      <c r="D103" s="200">
        <f>D72+D83+D90</f>
        <v>54.537000000000006</v>
      </c>
      <c r="E103" s="328">
        <f>E72+E83+E90</f>
        <v>59.151000000000003</v>
      </c>
      <c r="F103" s="328">
        <f>F72+F83+F90</f>
        <v>230.066</v>
      </c>
      <c r="G103" s="1064">
        <f>G72+G83+G90</f>
        <v>1648.6210000000001</v>
      </c>
      <c r="H103" s="2834"/>
      <c r="I103" s="31"/>
    </row>
    <row r="104" spans="1:9" ht="12.75" customHeight="1">
      <c r="A104" s="605"/>
      <c r="B104" s="1396" t="s">
        <v>11</v>
      </c>
      <c r="C104" s="1809">
        <v>0.7</v>
      </c>
      <c r="D104" s="1390">
        <v>53.9</v>
      </c>
      <c r="E104" s="1391">
        <v>55.3</v>
      </c>
      <c r="F104" s="1392">
        <v>234.5</v>
      </c>
      <c r="G104" s="1393">
        <v>1645</v>
      </c>
      <c r="H104" s="2370"/>
      <c r="I104" s="5"/>
    </row>
    <row r="105" spans="1:9" ht="16.5" customHeight="1" thickBot="1">
      <c r="A105" s="322"/>
      <c r="B105" s="1502" t="s">
        <v>595</v>
      </c>
      <c r="C105" s="1808"/>
      <c r="D105" s="2140">
        <f>(D103*100/D600)-70</f>
        <v>0.82727272727274226</v>
      </c>
      <c r="E105" s="1644">
        <f>(E103*100/E600)-70</f>
        <v>4.8746835443038066</v>
      </c>
      <c r="F105" s="1644">
        <f>(F103*100/F600)-70</f>
        <v>-1.3235820895522465</v>
      </c>
      <c r="G105" s="2142">
        <f>(G103*100/G600)-70</f>
        <v>0.15408510638297912</v>
      </c>
      <c r="H105" s="5"/>
      <c r="I105" s="5"/>
    </row>
    <row r="106" spans="1:9" ht="12.75" customHeight="1"/>
    <row r="107" spans="1:9" ht="14.25" customHeight="1"/>
    <row r="108" spans="1:9" ht="15" customHeight="1"/>
    <row r="109" spans="1:9" ht="14.25" customHeight="1"/>
    <row r="110" spans="1:9" ht="19.5" customHeight="1">
      <c r="C110" s="12" t="s">
        <v>265</v>
      </c>
    </row>
    <row r="111" spans="1:9" ht="16.5" customHeight="1">
      <c r="A111" s="2884" t="s">
        <v>611</v>
      </c>
      <c r="B111" s="2884"/>
      <c r="C111" s="2884"/>
      <c r="D111" s="2884"/>
      <c r="E111" s="2884"/>
      <c r="F111" s="2884"/>
      <c r="G111" s="2884"/>
      <c r="H111" s="2884"/>
      <c r="I111" s="2884"/>
    </row>
    <row r="112" spans="1:9" ht="21.75" customHeight="1">
      <c r="B112" s="25" t="s">
        <v>260</v>
      </c>
      <c r="D112"/>
      <c r="E112"/>
      <c r="F112" s="25"/>
      <c r="G112" s="25"/>
      <c r="H112" s="26"/>
      <c r="I112" s="26"/>
    </row>
    <row r="113" spans="1:9" ht="17.25" customHeight="1">
      <c r="A113" s="28" t="s">
        <v>261</v>
      </c>
      <c r="B113" s="26"/>
      <c r="C113"/>
      <c r="D113" s="29" t="s">
        <v>0</v>
      </c>
      <c r="E113"/>
      <c r="F113" s="2" t="s">
        <v>840</v>
      </c>
      <c r="G113" s="26"/>
      <c r="H113" s="26"/>
      <c r="I113" s="33"/>
    </row>
    <row r="114" spans="1:9" ht="18.75" customHeight="1">
      <c r="C114" s="32" t="s">
        <v>1</v>
      </c>
    </row>
    <row r="115" spans="1:9" ht="19.5" customHeight="1" thickBot="1"/>
    <row r="116" spans="1:9" ht="15" customHeight="1" thickBot="1">
      <c r="A116" s="615" t="s">
        <v>233</v>
      </c>
      <c r="B116" s="116"/>
      <c r="C116" s="616" t="s">
        <v>234</v>
      </c>
      <c r="D116" s="504" t="s">
        <v>235</v>
      </c>
      <c r="E116" s="504"/>
      <c r="F116" s="504"/>
      <c r="G116" s="617" t="s">
        <v>236</v>
      </c>
      <c r="H116" s="618" t="s">
        <v>237</v>
      </c>
      <c r="I116" s="619" t="s">
        <v>238</v>
      </c>
    </row>
    <row r="117" spans="1:9" ht="14.25" customHeight="1">
      <c r="A117" s="620" t="s">
        <v>239</v>
      </c>
      <c r="B117" s="621" t="s">
        <v>240</v>
      </c>
      <c r="C117" s="622" t="s">
        <v>241</v>
      </c>
      <c r="D117" s="623" t="s">
        <v>242</v>
      </c>
      <c r="E117" s="623" t="s">
        <v>55</v>
      </c>
      <c r="F117" s="623" t="s">
        <v>56</v>
      </c>
      <c r="G117" s="624" t="s">
        <v>243</v>
      </c>
      <c r="H117" s="625" t="s">
        <v>244</v>
      </c>
      <c r="I117" s="626" t="s">
        <v>523</v>
      </c>
    </row>
    <row r="118" spans="1:9" ht="14.25" customHeight="1" thickBot="1">
      <c r="A118" s="627"/>
      <c r="B118" s="667"/>
      <c r="C118" s="628"/>
      <c r="D118" s="629" t="s">
        <v>6</v>
      </c>
      <c r="E118" s="629" t="s">
        <v>7</v>
      </c>
      <c r="F118" s="629" t="s">
        <v>8</v>
      </c>
      <c r="G118" s="630" t="s">
        <v>245</v>
      </c>
      <c r="H118" s="631" t="s">
        <v>594</v>
      </c>
      <c r="I118" s="632" t="s">
        <v>522</v>
      </c>
    </row>
    <row r="119" spans="1:9">
      <c r="A119" s="116"/>
      <c r="B119" s="828" t="s">
        <v>189</v>
      </c>
      <c r="C119" s="634"/>
      <c r="D119" s="635"/>
      <c r="E119" s="636"/>
      <c r="F119" s="636"/>
      <c r="G119" s="829"/>
      <c r="H119" s="677"/>
      <c r="I119" s="639"/>
    </row>
    <row r="120" spans="1:9">
      <c r="A120" s="641" t="s">
        <v>246</v>
      </c>
      <c r="B120" s="1243" t="s">
        <v>345</v>
      </c>
      <c r="C120" s="1247">
        <v>60</v>
      </c>
      <c r="D120" s="302">
        <v>0.7</v>
      </c>
      <c r="E120" s="482">
        <v>0.1</v>
      </c>
      <c r="F120" s="482">
        <v>2.2999999999999998</v>
      </c>
      <c r="G120" s="2081">
        <v>12.8</v>
      </c>
      <c r="H120" s="647">
        <v>2</v>
      </c>
      <c r="I120" s="719" t="s">
        <v>544</v>
      </c>
    </row>
    <row r="121" spans="1:9">
      <c r="A121" s="644" t="s">
        <v>247</v>
      </c>
      <c r="B121" s="670" t="s">
        <v>109</v>
      </c>
      <c r="C121" s="651">
        <v>190</v>
      </c>
      <c r="D121" s="2118">
        <v>15.085000000000001</v>
      </c>
      <c r="E121" s="2087">
        <v>15.414999999999999</v>
      </c>
      <c r="F121" s="2100">
        <v>38.994</v>
      </c>
      <c r="G121" s="1454">
        <v>358.19400000000002</v>
      </c>
      <c r="H121" s="668">
        <v>49</v>
      </c>
      <c r="I121" s="648" t="s">
        <v>735</v>
      </c>
    </row>
    <row r="122" spans="1:9" ht="15.6">
      <c r="A122" s="645" t="s">
        <v>12</v>
      </c>
      <c r="B122" s="646" t="s">
        <v>197</v>
      </c>
      <c r="C122" s="651">
        <v>200</v>
      </c>
      <c r="D122" s="2089">
        <v>0.4</v>
      </c>
      <c r="E122" s="488">
        <v>0</v>
      </c>
      <c r="F122" s="488">
        <v>19.86</v>
      </c>
      <c r="G122" s="1454">
        <v>80.766000000000005</v>
      </c>
      <c r="H122" s="652">
        <v>73</v>
      </c>
      <c r="I122" s="640" t="s">
        <v>799</v>
      </c>
    </row>
    <row r="123" spans="1:9" ht="13.5" customHeight="1">
      <c r="A123" s="649" t="s">
        <v>250</v>
      </c>
      <c r="B123" s="650" t="s">
        <v>10</v>
      </c>
      <c r="C123" s="651">
        <v>40</v>
      </c>
      <c r="D123" s="302">
        <v>2.1040000000000001</v>
      </c>
      <c r="E123" s="482">
        <v>0.28000000000000003</v>
      </c>
      <c r="F123" s="482">
        <v>16.32</v>
      </c>
      <c r="G123" s="1454">
        <v>76.215999999999994</v>
      </c>
      <c r="H123" s="652">
        <v>12</v>
      </c>
      <c r="I123" s="648" t="s">
        <v>9</v>
      </c>
    </row>
    <row r="124" spans="1:9" ht="13.5" customHeight="1" thickBot="1">
      <c r="A124" s="1397"/>
      <c r="B124" s="673" t="s">
        <v>581</v>
      </c>
      <c r="C124" s="663">
        <v>30</v>
      </c>
      <c r="D124" s="2089">
        <v>1.6950000000000001</v>
      </c>
      <c r="E124" s="488">
        <v>0.36</v>
      </c>
      <c r="F124" s="488">
        <v>12.56</v>
      </c>
      <c r="G124" s="1454">
        <v>60.26</v>
      </c>
      <c r="H124" s="1078">
        <v>13</v>
      </c>
      <c r="I124" s="648" t="s">
        <v>9</v>
      </c>
    </row>
    <row r="125" spans="1:9" ht="12.75" customHeight="1">
      <c r="A125" s="654" t="s">
        <v>262</v>
      </c>
      <c r="C125" s="1382">
        <f>SUM(C120:C124)</f>
        <v>520</v>
      </c>
      <c r="D125" s="655">
        <f>SUM(D120:D124)</f>
        <v>19.983999999999998</v>
      </c>
      <c r="E125" s="1441">
        <f>SUM(E120:E124)</f>
        <v>16.154999999999998</v>
      </c>
      <c r="F125" s="657">
        <f>SUM(F120:F124)</f>
        <v>90.033999999999992</v>
      </c>
      <c r="G125" s="2141">
        <f>SUM(G120:G124)</f>
        <v>588.23599999999999</v>
      </c>
      <c r="H125" s="2833"/>
      <c r="I125" s="2714"/>
    </row>
    <row r="126" spans="1:9" ht="13.5" customHeight="1">
      <c r="A126" s="605"/>
      <c r="B126" s="1396" t="s">
        <v>11</v>
      </c>
      <c r="C126" s="1809">
        <v>0.25</v>
      </c>
      <c r="D126" s="1390">
        <v>19.25</v>
      </c>
      <c r="E126" s="1391">
        <v>19.75</v>
      </c>
      <c r="F126" s="1392">
        <v>83.75</v>
      </c>
      <c r="G126" s="1393">
        <v>587.5</v>
      </c>
      <c r="H126" s="2143"/>
      <c r="I126" s="1826"/>
    </row>
    <row r="127" spans="1:9" ht="13.5" customHeight="1" thickBot="1">
      <c r="A127" s="322"/>
      <c r="B127" s="1502" t="s">
        <v>595</v>
      </c>
      <c r="C127" s="1808"/>
      <c r="D127" s="2140">
        <f>(D125*100/D600)-25</f>
        <v>0.95324675324675212</v>
      </c>
      <c r="E127" s="1644">
        <f>(E125*100/E600)-25</f>
        <v>-4.5506329113924089</v>
      </c>
      <c r="F127" s="1644">
        <f>(F125*100/F600)-25</f>
        <v>1.8758208955223878</v>
      </c>
      <c r="G127" s="2142">
        <f>(G125*100/G600)-25</f>
        <v>3.1319148936169938E-2</v>
      </c>
      <c r="H127" s="658"/>
      <c r="I127" s="666"/>
    </row>
    <row r="128" spans="1:9" ht="12.75" customHeight="1">
      <c r="A128" s="116"/>
      <c r="B128" s="633" t="s">
        <v>144</v>
      </c>
      <c r="C128" s="116"/>
      <c r="D128" s="5"/>
      <c r="E128" s="659"/>
      <c r="F128" s="659"/>
      <c r="G128" s="659"/>
      <c r="H128" s="661"/>
      <c r="I128" s="661"/>
    </row>
    <row r="129" spans="1:9">
      <c r="A129" s="106"/>
      <c r="B129" s="670" t="s">
        <v>545</v>
      </c>
      <c r="C129" s="1620">
        <v>60</v>
      </c>
      <c r="D129" s="302">
        <v>1.2</v>
      </c>
      <c r="E129" s="482">
        <v>4.2</v>
      </c>
      <c r="F129" s="482">
        <v>6</v>
      </c>
      <c r="G129" s="2855">
        <v>67.95</v>
      </c>
      <c r="H129" s="689">
        <v>7</v>
      </c>
      <c r="I129" s="672" t="s">
        <v>546</v>
      </c>
    </row>
    <row r="130" spans="1:9" ht="13.5" customHeight="1">
      <c r="A130" s="641" t="s">
        <v>246</v>
      </c>
      <c r="B130" s="682" t="s">
        <v>347</v>
      </c>
      <c r="C130" s="678">
        <v>200</v>
      </c>
      <c r="D130" s="2095">
        <v>5.8739999999999997</v>
      </c>
      <c r="E130" s="1534">
        <v>3.621</v>
      </c>
      <c r="F130" s="1534">
        <v>14.823</v>
      </c>
      <c r="G130" s="1454">
        <v>120.40300000000001</v>
      </c>
      <c r="H130" s="832">
        <v>21</v>
      </c>
      <c r="I130" s="640" t="s">
        <v>737</v>
      </c>
    </row>
    <row r="131" spans="1:9" ht="16.5" customHeight="1">
      <c r="A131" s="644" t="s">
        <v>247</v>
      </c>
      <c r="B131" s="688" t="s">
        <v>387</v>
      </c>
      <c r="C131" s="642">
        <v>160</v>
      </c>
      <c r="D131" s="1455">
        <v>11.041</v>
      </c>
      <c r="E131" s="1534">
        <v>18.414000000000001</v>
      </c>
      <c r="F131" s="2104">
        <v>2.2890000000000001</v>
      </c>
      <c r="G131" s="2116">
        <v>324.18099999999998</v>
      </c>
      <c r="H131" s="692">
        <v>42</v>
      </c>
      <c r="I131" s="643" t="s">
        <v>738</v>
      </c>
    </row>
    <row r="132" spans="1:9" ht="16.5" customHeight="1">
      <c r="A132" s="645" t="s">
        <v>12</v>
      </c>
      <c r="B132" s="646" t="s">
        <v>314</v>
      </c>
      <c r="C132" s="651">
        <v>200</v>
      </c>
      <c r="D132" s="302">
        <v>5.3150000000000004</v>
      </c>
      <c r="E132" s="482">
        <v>4.8179999999999996</v>
      </c>
      <c r="F132" s="488">
        <v>15.183999999999999</v>
      </c>
      <c r="G132" s="1454">
        <v>125.604</v>
      </c>
      <c r="H132" s="662">
        <v>66</v>
      </c>
      <c r="I132" s="640" t="s">
        <v>739</v>
      </c>
    </row>
    <row r="133" spans="1:9" ht="12.75" customHeight="1">
      <c r="A133" s="649" t="s">
        <v>250</v>
      </c>
      <c r="B133" s="533" t="s">
        <v>10</v>
      </c>
      <c r="C133" s="2475">
        <v>50</v>
      </c>
      <c r="D133" s="302">
        <v>2.63</v>
      </c>
      <c r="E133" s="482">
        <v>0.35</v>
      </c>
      <c r="F133" s="482">
        <v>20.399999999999999</v>
      </c>
      <c r="G133" s="2092">
        <v>95.284000000000006</v>
      </c>
      <c r="H133" s="652">
        <v>12</v>
      </c>
      <c r="I133" s="648" t="s">
        <v>9</v>
      </c>
    </row>
    <row r="134" spans="1:9" ht="12.75" customHeight="1">
      <c r="A134" s="106"/>
      <c r="B134" s="646" t="s">
        <v>581</v>
      </c>
      <c r="C134" s="642">
        <v>20</v>
      </c>
      <c r="D134" s="302">
        <v>1.1299999999999999</v>
      </c>
      <c r="E134" s="482">
        <v>0.24</v>
      </c>
      <c r="F134" s="482">
        <v>8.3699999999999992</v>
      </c>
      <c r="G134" s="830">
        <v>40.159999999999997</v>
      </c>
      <c r="H134" s="652">
        <v>13</v>
      </c>
      <c r="I134" s="648" t="s">
        <v>9</v>
      </c>
    </row>
    <row r="135" spans="1:9" ht="13.5" customHeight="1" thickBot="1">
      <c r="A135" s="1400"/>
      <c r="B135" s="2375" t="s">
        <v>637</v>
      </c>
      <c r="C135" s="663">
        <v>110</v>
      </c>
      <c r="D135" s="674">
        <v>0.44</v>
      </c>
      <c r="E135" s="675">
        <v>0.44</v>
      </c>
      <c r="F135" s="676">
        <v>10.78</v>
      </c>
      <c r="G135" s="2124">
        <v>48.4</v>
      </c>
      <c r="H135" s="1386">
        <v>78</v>
      </c>
      <c r="I135" s="640" t="s">
        <v>642</v>
      </c>
    </row>
    <row r="136" spans="1:9" ht="15" customHeight="1">
      <c r="A136" s="654" t="s">
        <v>249</v>
      </c>
      <c r="B136" s="43"/>
      <c r="C136" s="1387">
        <f>SUM(C129:C135)</f>
        <v>800</v>
      </c>
      <c r="D136" s="664">
        <f>SUM(D129:D135)</f>
        <v>27.630000000000003</v>
      </c>
      <c r="E136" s="1441">
        <f>SUM(E129:E135)</f>
        <v>32.082999999999998</v>
      </c>
      <c r="F136" s="665">
        <f>SUM(F129:F135)</f>
        <v>77.846000000000004</v>
      </c>
      <c r="G136" s="2141">
        <f>SUM(G129:G135)</f>
        <v>821.98199999999997</v>
      </c>
      <c r="H136" s="2833"/>
      <c r="I136" s="2714"/>
    </row>
    <row r="137" spans="1:9" ht="14.25" customHeight="1">
      <c r="A137" s="1504"/>
      <c r="B137" s="1505" t="s">
        <v>11</v>
      </c>
      <c r="C137" s="1809">
        <v>0.35</v>
      </c>
      <c r="D137" s="1390">
        <v>26.95</v>
      </c>
      <c r="E137" s="1391">
        <v>27.65</v>
      </c>
      <c r="F137" s="1392">
        <v>117.25</v>
      </c>
      <c r="G137" s="1393">
        <v>822.5</v>
      </c>
      <c r="H137" s="2143"/>
      <c r="I137" s="1826"/>
    </row>
    <row r="138" spans="1:9" ht="13.5" customHeight="1" thickBot="1">
      <c r="A138" s="322"/>
      <c r="B138" s="1502" t="s">
        <v>595</v>
      </c>
      <c r="C138" s="1808"/>
      <c r="D138" s="2140">
        <f>(D136*100/D600)-35</f>
        <v>0.88311688311689096</v>
      </c>
      <c r="E138" s="1644">
        <f>(E136*100/E600)-35</f>
        <v>5.6113924050632846</v>
      </c>
      <c r="F138" s="1644">
        <f>(F136*100/F600)-35</f>
        <v>-11.762388059701493</v>
      </c>
      <c r="G138" s="2142">
        <f>(G136*100/G600)-35</f>
        <v>-2.2042553191489844E-2</v>
      </c>
      <c r="H138" s="658"/>
      <c r="I138" s="666"/>
    </row>
    <row r="139" spans="1:9" ht="17.25" customHeight="1">
      <c r="A139" s="694" t="s">
        <v>246</v>
      </c>
      <c r="B139" s="227" t="s">
        <v>304</v>
      </c>
      <c r="C139" s="116"/>
      <c r="D139" s="65"/>
      <c r="E139" s="659"/>
      <c r="F139" s="659"/>
      <c r="G139" s="660"/>
      <c r="H139" s="661"/>
      <c r="I139" s="661"/>
    </row>
    <row r="140" spans="1:9" ht="12.75" customHeight="1">
      <c r="A140" s="644" t="s">
        <v>247</v>
      </c>
      <c r="B140" s="646" t="s">
        <v>305</v>
      </c>
      <c r="C140" s="651">
        <v>180</v>
      </c>
      <c r="D140" s="484">
        <v>5.22</v>
      </c>
      <c r="E140" s="481">
        <v>4.5</v>
      </c>
      <c r="F140" s="481">
        <v>7.2</v>
      </c>
      <c r="G140" s="1454">
        <v>90.18</v>
      </c>
      <c r="H140" s="647">
        <v>77</v>
      </c>
      <c r="I140" s="648" t="s">
        <v>741</v>
      </c>
    </row>
    <row r="141" spans="1:9" ht="18" customHeight="1">
      <c r="A141" s="645" t="s">
        <v>12</v>
      </c>
      <c r="B141" s="834" t="s">
        <v>453</v>
      </c>
      <c r="C141" s="651" t="s">
        <v>355</v>
      </c>
      <c r="D141" s="302">
        <v>1.72</v>
      </c>
      <c r="E141" s="482">
        <v>2.5299999999999998</v>
      </c>
      <c r="F141" s="488">
        <v>21.105</v>
      </c>
      <c r="G141" s="1454">
        <v>87.87</v>
      </c>
      <c r="H141" s="304">
        <v>29</v>
      </c>
      <c r="I141" s="672" t="s">
        <v>800</v>
      </c>
    </row>
    <row r="142" spans="1:9" ht="15.75" customHeight="1" thickBot="1">
      <c r="A142" s="1397" t="s">
        <v>250</v>
      </c>
      <c r="B142" s="533" t="s">
        <v>10</v>
      </c>
      <c r="C142" s="651">
        <v>30</v>
      </c>
      <c r="D142" s="302">
        <v>1.58</v>
      </c>
      <c r="E142" s="482">
        <v>0.21</v>
      </c>
      <c r="F142" s="482">
        <v>12.24</v>
      </c>
      <c r="G142" s="1454">
        <v>57.161999999999999</v>
      </c>
      <c r="H142" s="304">
        <v>12</v>
      </c>
      <c r="I142" s="648" t="s">
        <v>9</v>
      </c>
    </row>
    <row r="143" spans="1:9">
      <c r="A143" s="654" t="s">
        <v>332</v>
      </c>
      <c r="B143" s="43"/>
      <c r="C143" s="1383">
        <f>C140+C142+80+20</f>
        <v>310</v>
      </c>
      <c r="D143" s="664">
        <f>SUM(D140:D142)</f>
        <v>8.52</v>
      </c>
      <c r="E143" s="1441">
        <f>SUM(E140:E142)</f>
        <v>7.2399999999999993</v>
      </c>
      <c r="F143" s="665">
        <f>SUM(F140:F142)</f>
        <v>40.545000000000002</v>
      </c>
      <c r="G143" s="2141">
        <f>SUM(G140:G142)</f>
        <v>235.21200000000002</v>
      </c>
      <c r="H143" s="2833"/>
      <c r="I143" s="2714"/>
    </row>
    <row r="144" spans="1:9" ht="15" customHeight="1">
      <c r="A144" s="1504"/>
      <c r="B144" s="1505" t="s">
        <v>11</v>
      </c>
      <c r="C144" s="1809">
        <v>0.1</v>
      </c>
      <c r="D144" s="1390">
        <v>7.7</v>
      </c>
      <c r="E144" s="1391">
        <v>7.9</v>
      </c>
      <c r="F144" s="1392">
        <v>33.5</v>
      </c>
      <c r="G144" s="1393">
        <v>235</v>
      </c>
      <c r="H144" s="2143"/>
      <c r="I144" s="1826"/>
    </row>
    <row r="145" spans="1:9" ht="15" customHeight="1" thickBot="1">
      <c r="A145" s="322"/>
      <c r="B145" s="1502" t="s">
        <v>595</v>
      </c>
      <c r="C145" s="1808"/>
      <c r="D145" s="2140">
        <f>(D143*100/D600)-10</f>
        <v>1.0649350649350655</v>
      </c>
      <c r="E145" s="1644">
        <f>(E143*100/E600)-10</f>
        <v>-0.83544303797468444</v>
      </c>
      <c r="F145" s="1644">
        <f>(F143*100/F600)-10</f>
        <v>2.102985074626865</v>
      </c>
      <c r="G145" s="2142">
        <f>(G143*100/G600)-10</f>
        <v>9.0212765957442542E-3</v>
      </c>
      <c r="H145" s="658"/>
      <c r="I145" s="666"/>
    </row>
    <row r="146" spans="1:9" ht="16.5" customHeight="1" thickBot="1"/>
    <row r="147" spans="1:9" ht="14.25" customHeight="1" thickBot="1">
      <c r="A147" s="2835"/>
      <c r="B147" s="2836"/>
      <c r="C147" s="1174"/>
      <c r="D147" s="2837" t="s">
        <v>6</v>
      </c>
      <c r="E147" s="2837" t="s">
        <v>7</v>
      </c>
      <c r="F147" s="2837" t="s">
        <v>8</v>
      </c>
      <c r="G147" s="2838" t="s">
        <v>830</v>
      </c>
      <c r="H147" s="2834"/>
      <c r="I147" s="31"/>
    </row>
    <row r="148" spans="1:9" ht="12.75" customHeight="1">
      <c r="A148" s="1063"/>
      <c r="B148" s="43" t="s">
        <v>451</v>
      </c>
      <c r="C148" s="44"/>
      <c r="D148" s="200">
        <f>D125+D136</f>
        <v>47.614000000000004</v>
      </c>
      <c r="E148" s="328">
        <f>E125+E136</f>
        <v>48.238</v>
      </c>
      <c r="F148" s="328">
        <f>F125+F136</f>
        <v>167.88</v>
      </c>
      <c r="G148" s="1064">
        <f>G125+G136</f>
        <v>1410.2179999999998</v>
      </c>
      <c r="H148" s="1385"/>
      <c r="I148" s="5"/>
    </row>
    <row r="149" spans="1:9" ht="13.5" customHeight="1">
      <c r="A149" s="605"/>
      <c r="B149" s="1396" t="s">
        <v>11</v>
      </c>
      <c r="C149" s="1809">
        <v>0.6</v>
      </c>
      <c r="D149" s="1059">
        <v>46.2</v>
      </c>
      <c r="E149" s="1060">
        <v>47.4</v>
      </c>
      <c r="F149" s="1061">
        <v>201</v>
      </c>
      <c r="G149" s="1062">
        <v>1410</v>
      </c>
      <c r="H149" s="5"/>
      <c r="I149" s="5"/>
    </row>
    <row r="150" spans="1:9" ht="15" thickBot="1">
      <c r="A150" s="322"/>
      <c r="B150" s="1502" t="s">
        <v>595</v>
      </c>
      <c r="C150" s="1808"/>
      <c r="D150" s="2140">
        <f>(D148*100/D600)-60</f>
        <v>1.8363636363636431</v>
      </c>
      <c r="E150" s="1644">
        <f>(E148*100/E600)-60</f>
        <v>1.0607594936708864</v>
      </c>
      <c r="F150" s="1644">
        <f>(F148*100/F600)-60</f>
        <v>-9.8865671641791053</v>
      </c>
      <c r="G150" s="2142">
        <f>(G148*100/G600)-60</f>
        <v>9.2765957446729885E-3</v>
      </c>
      <c r="H150" s="5"/>
      <c r="I150" s="5"/>
    </row>
    <row r="151" spans="1:9" ht="13.5" customHeight="1" thickBot="1">
      <c r="H151" s="2834"/>
      <c r="I151" s="31"/>
    </row>
    <row r="152" spans="1:9" ht="16.5" customHeight="1">
      <c r="A152" s="1063"/>
      <c r="B152" s="43" t="s">
        <v>450</v>
      </c>
      <c r="C152" s="44"/>
      <c r="D152" s="200">
        <f>D136+D143</f>
        <v>36.150000000000006</v>
      </c>
      <c r="E152" s="328">
        <f>E136+E143</f>
        <v>39.323</v>
      </c>
      <c r="F152" s="328">
        <f>F136+F143</f>
        <v>118.39100000000001</v>
      </c>
      <c r="G152" s="1064">
        <f>G136+G143</f>
        <v>1057.194</v>
      </c>
      <c r="H152" s="1385"/>
      <c r="I152" s="5"/>
    </row>
    <row r="153" spans="1:9" ht="12.75" customHeight="1">
      <c r="A153" s="605"/>
      <c r="B153" s="1396" t="s">
        <v>11</v>
      </c>
      <c r="C153" s="1809">
        <v>0.45</v>
      </c>
      <c r="D153" s="1390">
        <v>34.65</v>
      </c>
      <c r="E153" s="1391">
        <v>35.549999999999997</v>
      </c>
      <c r="F153" s="1392">
        <v>150.75</v>
      </c>
      <c r="G153" s="1393">
        <v>1057.5</v>
      </c>
      <c r="H153" s="5"/>
      <c r="I153" s="5"/>
    </row>
    <row r="154" spans="1:9" ht="12" customHeight="1" thickBot="1">
      <c r="A154" s="322"/>
      <c r="B154" s="1502" t="s">
        <v>595</v>
      </c>
      <c r="C154" s="1808"/>
      <c r="D154" s="2140">
        <f>(D152*100/D600)-45</f>
        <v>1.9480519480519547</v>
      </c>
      <c r="E154" s="1644">
        <f>(E152*100/E600)-45</f>
        <v>4.7759493670886073</v>
      </c>
      <c r="F154" s="1644">
        <f>(F152*100/F600)-45</f>
        <v>-9.6594029850746281</v>
      </c>
      <c r="G154" s="2142">
        <f>(G152*100/G600)-45</f>
        <v>-1.3021276595743814E-2</v>
      </c>
      <c r="H154" s="5"/>
      <c r="I154" s="5"/>
    </row>
    <row r="155" spans="1:9" ht="13.5" customHeight="1" thickBot="1">
      <c r="H155" s="2834"/>
      <c r="I155" s="31"/>
    </row>
    <row r="156" spans="1:9" ht="15" customHeight="1" thickBot="1">
      <c r="A156" s="1063"/>
      <c r="B156" s="43" t="s">
        <v>333</v>
      </c>
      <c r="C156" s="44"/>
      <c r="D156" s="200">
        <f>D125+D136+D143</f>
        <v>56.134</v>
      </c>
      <c r="E156" s="328">
        <f>E125+E136+E143</f>
        <v>55.478000000000002</v>
      </c>
      <c r="F156" s="328">
        <f>F125+F136+F143</f>
        <v>208.42500000000001</v>
      </c>
      <c r="G156" s="866">
        <f>G125+G136+G143</f>
        <v>1645.4299999999998</v>
      </c>
      <c r="H156" s="1385"/>
      <c r="I156" s="5"/>
    </row>
    <row r="157" spans="1:9">
      <c r="A157" s="102"/>
      <c r="B157" s="1389" t="s">
        <v>11</v>
      </c>
      <c r="C157" s="1809">
        <v>0.7</v>
      </c>
      <c r="D157" s="1390">
        <v>53.9</v>
      </c>
      <c r="E157" s="1391">
        <v>55.3</v>
      </c>
      <c r="F157" s="1392">
        <v>234.5</v>
      </c>
      <c r="G157" s="1393">
        <v>1645</v>
      </c>
      <c r="H157" s="5"/>
      <c r="I157" s="5"/>
    </row>
    <row r="158" spans="1:9" ht="15" thickBot="1">
      <c r="A158" s="322"/>
      <c r="B158" s="1502" t="s">
        <v>595</v>
      </c>
      <c r="C158" s="1808"/>
      <c r="D158" s="2140">
        <f>(D156*100/D600)-70</f>
        <v>2.9012987012986997</v>
      </c>
      <c r="E158" s="1644">
        <f>(E156*100/E600)-70</f>
        <v>0.22531645569620196</v>
      </c>
      <c r="F158" s="1644">
        <f>(F156*100/F600)-70</f>
        <v>-7.7835820895522403</v>
      </c>
      <c r="G158" s="2142">
        <f>(G156*100/G600)-70</f>
        <v>1.8297872340411914E-2</v>
      </c>
    </row>
    <row r="163" spans="1:9">
      <c r="C163" s="12" t="s">
        <v>265</v>
      </c>
    </row>
    <row r="164" spans="1:9" ht="18.75" customHeight="1">
      <c r="A164" s="2884" t="s">
        <v>611</v>
      </c>
      <c r="B164" s="2884"/>
      <c r="C164" s="2884"/>
      <c r="D164" s="2884"/>
      <c r="E164" s="2884"/>
      <c r="F164" s="2884"/>
      <c r="G164" s="2884"/>
      <c r="H164" s="2884"/>
      <c r="I164" s="2884"/>
    </row>
    <row r="165" spans="1:9" ht="18.75" customHeight="1">
      <c r="B165" s="25" t="s">
        <v>260</v>
      </c>
      <c r="D165"/>
      <c r="E165"/>
      <c r="F165" s="25"/>
      <c r="G165" s="25"/>
      <c r="H165" s="26"/>
      <c r="I165" s="26"/>
    </row>
    <row r="166" spans="1:9" ht="15" customHeight="1">
      <c r="A166" s="28" t="s">
        <v>261</v>
      </c>
      <c r="B166" s="26"/>
      <c r="C166"/>
      <c r="D166" s="29" t="s">
        <v>0</v>
      </c>
      <c r="E166"/>
      <c r="F166" s="2" t="s">
        <v>840</v>
      </c>
      <c r="G166" s="26"/>
      <c r="H166" s="26"/>
      <c r="I166" s="33"/>
    </row>
    <row r="167" spans="1:9" ht="17.25" customHeight="1" thickBot="1">
      <c r="C167" s="32" t="s">
        <v>1</v>
      </c>
    </row>
    <row r="168" spans="1:9" ht="18.75" customHeight="1" thickBot="1">
      <c r="A168" s="615" t="s">
        <v>233</v>
      </c>
      <c r="B168" s="116"/>
      <c r="C168" s="616" t="s">
        <v>234</v>
      </c>
      <c r="D168" s="504" t="s">
        <v>235</v>
      </c>
      <c r="E168" s="504"/>
      <c r="F168" s="504"/>
      <c r="G168" s="617" t="s">
        <v>236</v>
      </c>
      <c r="H168" s="618" t="s">
        <v>237</v>
      </c>
      <c r="I168" s="619" t="s">
        <v>238</v>
      </c>
    </row>
    <row r="169" spans="1:9" ht="17.25" customHeight="1">
      <c r="A169" s="620" t="s">
        <v>239</v>
      </c>
      <c r="B169" s="621" t="s">
        <v>240</v>
      </c>
      <c r="C169" s="622" t="s">
        <v>241</v>
      </c>
      <c r="D169" s="623" t="s">
        <v>242</v>
      </c>
      <c r="E169" s="623" t="s">
        <v>55</v>
      </c>
      <c r="F169" s="623" t="s">
        <v>56</v>
      </c>
      <c r="G169" s="624" t="s">
        <v>243</v>
      </c>
      <c r="H169" s="625" t="s">
        <v>244</v>
      </c>
      <c r="I169" s="626" t="s">
        <v>523</v>
      </c>
    </row>
    <row r="170" spans="1:9" ht="18.75" customHeight="1" thickBot="1">
      <c r="A170" s="627"/>
      <c r="B170" s="667"/>
      <c r="C170" s="628"/>
      <c r="D170" s="629" t="s">
        <v>6</v>
      </c>
      <c r="E170" s="629" t="s">
        <v>7</v>
      </c>
      <c r="F170" s="629" t="s">
        <v>8</v>
      </c>
      <c r="G170" s="630" t="s">
        <v>245</v>
      </c>
      <c r="H170" s="631" t="s">
        <v>594</v>
      </c>
      <c r="I170" s="632" t="s">
        <v>522</v>
      </c>
    </row>
    <row r="171" spans="1:9" ht="15" customHeight="1">
      <c r="A171" s="116"/>
      <c r="B171" s="828" t="s">
        <v>189</v>
      </c>
      <c r="C171" s="634"/>
      <c r="D171" s="635"/>
      <c r="E171" s="636"/>
      <c r="F171" s="636"/>
      <c r="G171" s="837"/>
      <c r="H171" s="677"/>
      <c r="I171" s="707"/>
    </row>
    <row r="172" spans="1:9" ht="13.5" customHeight="1">
      <c r="A172" s="641" t="s">
        <v>246</v>
      </c>
      <c r="B172" s="1243" t="s">
        <v>793</v>
      </c>
      <c r="C172" s="1247">
        <v>60</v>
      </c>
      <c r="D172" s="302">
        <v>0.48</v>
      </c>
      <c r="E172" s="482">
        <v>0.12</v>
      </c>
      <c r="F172" s="482">
        <v>1.5</v>
      </c>
      <c r="G172" s="2081">
        <v>8.52</v>
      </c>
      <c r="H172" s="647">
        <v>1</v>
      </c>
      <c r="I172" s="719" t="s">
        <v>543</v>
      </c>
    </row>
    <row r="173" spans="1:9" ht="15.75" customHeight="1">
      <c r="A173" s="644" t="s">
        <v>247</v>
      </c>
      <c r="B173" s="688" t="s">
        <v>196</v>
      </c>
      <c r="C173" s="374" t="s">
        <v>354</v>
      </c>
      <c r="D173" s="2085">
        <v>11.628</v>
      </c>
      <c r="E173" s="488">
        <v>6.9459999999999997</v>
      </c>
      <c r="F173" s="488">
        <v>15.760999999999999</v>
      </c>
      <c r="G173" s="1454">
        <v>203.697</v>
      </c>
      <c r="H173" s="668">
        <v>57</v>
      </c>
      <c r="I173" s="643" t="s">
        <v>743</v>
      </c>
    </row>
    <row r="174" spans="1:9" ht="13.5" customHeight="1">
      <c r="A174" s="645" t="s">
        <v>12</v>
      </c>
      <c r="B174" s="898" t="s">
        <v>744</v>
      </c>
      <c r="C174" s="642">
        <v>120</v>
      </c>
      <c r="D174" s="800">
        <v>2.589</v>
      </c>
      <c r="E174" s="491">
        <v>5.9870000000000001</v>
      </c>
      <c r="F174" s="2094">
        <v>28.475000000000001</v>
      </c>
      <c r="G174" s="1456">
        <v>153.58500000000001</v>
      </c>
      <c r="H174" s="680">
        <v>39</v>
      </c>
      <c r="I174" s="838" t="s">
        <v>773</v>
      </c>
    </row>
    <row r="175" spans="1:9" ht="12.75" customHeight="1">
      <c r="A175" s="649" t="s">
        <v>251</v>
      </c>
      <c r="B175" s="1044" t="s">
        <v>802</v>
      </c>
      <c r="C175" s="2471">
        <v>30</v>
      </c>
      <c r="D175" s="2105">
        <v>0.58499999999999996</v>
      </c>
      <c r="E175" s="2106">
        <v>1.06</v>
      </c>
      <c r="F175" s="2107">
        <v>1.4319999999999999</v>
      </c>
      <c r="G175" s="2108">
        <v>23.466000000000001</v>
      </c>
      <c r="H175" s="686">
        <v>39</v>
      </c>
      <c r="I175" s="2472" t="s">
        <v>803</v>
      </c>
    </row>
    <row r="176" spans="1:9" ht="14.25" customHeight="1">
      <c r="A176" s="106"/>
      <c r="B176" s="1760" t="s">
        <v>567</v>
      </c>
      <c r="C176" s="651">
        <v>200</v>
      </c>
      <c r="D176" s="2080">
        <v>0.52200000000000002</v>
      </c>
      <c r="E176" s="488">
        <v>0.122</v>
      </c>
      <c r="F176" s="488">
        <v>31.123000000000001</v>
      </c>
      <c r="G176" s="1454">
        <v>99.674999999999997</v>
      </c>
      <c r="H176" s="668">
        <v>75</v>
      </c>
      <c r="I176" s="640" t="s">
        <v>804</v>
      </c>
    </row>
    <row r="177" spans="1:9" ht="14.25" customHeight="1">
      <c r="A177" s="106"/>
      <c r="B177" s="646" t="s">
        <v>10</v>
      </c>
      <c r="C177" s="651">
        <v>30</v>
      </c>
      <c r="D177" s="302">
        <v>1.58</v>
      </c>
      <c r="E177" s="482">
        <v>0.21</v>
      </c>
      <c r="F177" s="482">
        <v>12.24</v>
      </c>
      <c r="G177" s="1454">
        <v>57.161999999999999</v>
      </c>
      <c r="H177" s="304">
        <v>12</v>
      </c>
      <c r="I177" s="648" t="s">
        <v>9</v>
      </c>
    </row>
    <row r="178" spans="1:9" ht="15" thickBot="1">
      <c r="A178" s="1397"/>
      <c r="B178" s="653" t="s">
        <v>581</v>
      </c>
      <c r="C178" s="663">
        <v>20</v>
      </c>
      <c r="D178" s="302">
        <v>1.1299999999999999</v>
      </c>
      <c r="E178" s="482">
        <v>0.24</v>
      </c>
      <c r="F178" s="482">
        <v>8.3699999999999992</v>
      </c>
      <c r="G178" s="830">
        <v>40.159999999999997</v>
      </c>
      <c r="H178" s="652">
        <v>13</v>
      </c>
      <c r="I178" s="648" t="s">
        <v>9</v>
      </c>
    </row>
    <row r="179" spans="1:9">
      <c r="A179" s="654" t="s">
        <v>262</v>
      </c>
      <c r="C179" s="233">
        <f>C172+C176+C177+C178+90+20+120+30</f>
        <v>570</v>
      </c>
      <c r="D179" s="655">
        <f>SUM(D172:D178)</f>
        <v>18.513999999999999</v>
      </c>
      <c r="E179" s="656">
        <f>SUM(E172:E178)</f>
        <v>14.685000000000002</v>
      </c>
      <c r="F179" s="657">
        <f>SUM(F172:F178)</f>
        <v>98.90100000000001</v>
      </c>
      <c r="G179" s="831">
        <f>SUM(G172:G178)</f>
        <v>586.26499999999999</v>
      </c>
      <c r="H179" s="2833"/>
      <c r="I179" s="2714"/>
    </row>
    <row r="180" spans="1:9">
      <c r="A180" s="1504"/>
      <c r="B180" s="1505" t="s">
        <v>11</v>
      </c>
      <c r="C180" s="1809">
        <v>0.25</v>
      </c>
      <c r="D180" s="1390">
        <v>19.25</v>
      </c>
      <c r="E180" s="1391">
        <v>19.75</v>
      </c>
      <c r="F180" s="1392">
        <v>83.75</v>
      </c>
      <c r="G180" s="1393">
        <v>587.5</v>
      </c>
      <c r="H180" s="2143"/>
      <c r="I180" s="1826"/>
    </row>
    <row r="181" spans="1:9" ht="15" thickBot="1">
      <c r="A181" s="322"/>
      <c r="B181" s="1502" t="s">
        <v>595</v>
      </c>
      <c r="C181" s="1808"/>
      <c r="D181" s="2140">
        <f>(D179*100/D600)-25</f>
        <v>-0.95584415584415794</v>
      </c>
      <c r="E181" s="1644">
        <f>(E179*100/E600)-25</f>
        <v>-6.4113924050632889</v>
      </c>
      <c r="F181" s="1644">
        <f>(F179*100/F600)-25</f>
        <v>4.5226865671641789</v>
      </c>
      <c r="G181" s="2142">
        <f>(G179*100/G600)-25</f>
        <v>-5.2553191489362661E-2</v>
      </c>
      <c r="H181" s="658"/>
      <c r="I181" s="666"/>
    </row>
    <row r="182" spans="1:9" ht="18" customHeight="1">
      <c r="A182" s="116"/>
      <c r="B182" s="633" t="s">
        <v>144</v>
      </c>
      <c r="C182" s="116"/>
      <c r="D182" s="5"/>
      <c r="E182" s="659"/>
      <c r="F182" s="659"/>
      <c r="G182" s="659"/>
      <c r="H182" s="661"/>
      <c r="I182" s="661"/>
    </row>
    <row r="183" spans="1:9" ht="16.5" customHeight="1">
      <c r="A183" s="641" t="s">
        <v>246</v>
      </c>
      <c r="B183" s="380" t="s">
        <v>551</v>
      </c>
      <c r="C183" s="651">
        <v>60</v>
      </c>
      <c r="D183" s="2080">
        <v>1.3</v>
      </c>
      <c r="E183" s="482">
        <v>4.2</v>
      </c>
      <c r="F183" s="482">
        <v>7.2919999999999998</v>
      </c>
      <c r="G183" s="1453">
        <v>73.325000000000003</v>
      </c>
      <c r="H183" s="647">
        <v>8</v>
      </c>
      <c r="I183" s="719" t="s">
        <v>553</v>
      </c>
    </row>
    <row r="184" spans="1:9">
      <c r="A184" s="644" t="s">
        <v>247</v>
      </c>
      <c r="B184" s="880" t="s">
        <v>183</v>
      </c>
      <c r="C184" s="374">
        <v>200</v>
      </c>
      <c r="D184" s="2080">
        <v>1.825</v>
      </c>
      <c r="E184" s="488">
        <v>3.6389999999999998</v>
      </c>
      <c r="F184" s="488">
        <v>19.891999999999999</v>
      </c>
      <c r="G184" s="1454">
        <v>67.409000000000006</v>
      </c>
      <c r="H184" s="832">
        <v>19</v>
      </c>
      <c r="I184" s="640" t="s">
        <v>805</v>
      </c>
    </row>
    <row r="185" spans="1:9" ht="15.6">
      <c r="A185" s="645" t="s">
        <v>12</v>
      </c>
      <c r="B185" s="2133" t="s">
        <v>346</v>
      </c>
      <c r="C185" s="642" t="s">
        <v>577</v>
      </c>
      <c r="D185" s="2094">
        <v>11.2</v>
      </c>
      <c r="E185" s="490">
        <v>17.38</v>
      </c>
      <c r="F185" s="2094">
        <v>2.56</v>
      </c>
      <c r="G185" s="1454">
        <v>235</v>
      </c>
      <c r="H185" s="647">
        <v>53</v>
      </c>
      <c r="I185" s="643" t="s">
        <v>806</v>
      </c>
    </row>
    <row r="186" spans="1:9">
      <c r="A186" s="649" t="s">
        <v>251</v>
      </c>
      <c r="B186" s="501" t="s">
        <v>667</v>
      </c>
      <c r="C186" s="683">
        <v>150</v>
      </c>
      <c r="D186" s="2094">
        <v>3.2450000000000001</v>
      </c>
      <c r="E186" s="490">
        <v>3.5779999999999998</v>
      </c>
      <c r="F186" s="2101">
        <v>32.93</v>
      </c>
      <c r="G186" s="2081">
        <v>175.00700000000001</v>
      </c>
      <c r="H186" s="668">
        <v>27</v>
      </c>
      <c r="I186" s="643" t="s">
        <v>807</v>
      </c>
    </row>
    <row r="187" spans="1:9">
      <c r="A187" s="106"/>
      <c r="B187" s="646" t="s">
        <v>665</v>
      </c>
      <c r="C187" s="651">
        <v>200</v>
      </c>
      <c r="D187" s="2080">
        <v>0.6</v>
      </c>
      <c r="E187" s="488">
        <v>0.2</v>
      </c>
      <c r="F187" s="488">
        <v>15.2</v>
      </c>
      <c r="G187" s="1454">
        <v>65.3</v>
      </c>
      <c r="H187" s="652">
        <v>76</v>
      </c>
      <c r="I187" s="648" t="s">
        <v>666</v>
      </c>
    </row>
    <row r="188" spans="1:9">
      <c r="A188" s="106"/>
      <c r="B188" s="670" t="s">
        <v>10</v>
      </c>
      <c r="C188" s="2475">
        <v>50</v>
      </c>
      <c r="D188" s="302">
        <v>2.63</v>
      </c>
      <c r="E188" s="482">
        <v>0.35</v>
      </c>
      <c r="F188" s="482">
        <v>20.399999999999999</v>
      </c>
      <c r="G188" s="2092">
        <v>95.284000000000006</v>
      </c>
      <c r="H188" s="652">
        <v>12</v>
      </c>
      <c r="I188" s="648" t="s">
        <v>9</v>
      </c>
    </row>
    <row r="189" spans="1:9">
      <c r="A189" s="106"/>
      <c r="B189" s="597" t="s">
        <v>581</v>
      </c>
      <c r="C189" s="642">
        <v>30</v>
      </c>
      <c r="D189" s="2089">
        <v>1.6950000000000001</v>
      </c>
      <c r="E189" s="488">
        <v>0.36</v>
      </c>
      <c r="F189" s="488">
        <v>12.56</v>
      </c>
      <c r="G189" s="1454">
        <v>60.26</v>
      </c>
      <c r="H189" s="680">
        <v>13</v>
      </c>
      <c r="I189" s="643" t="s">
        <v>9</v>
      </c>
    </row>
    <row r="190" spans="1:9" ht="15" thickBot="1">
      <c r="A190" s="1400"/>
      <c r="B190" s="2375" t="s">
        <v>637</v>
      </c>
      <c r="C190" s="663">
        <v>110</v>
      </c>
      <c r="D190" s="674">
        <v>0.44</v>
      </c>
      <c r="E190" s="675">
        <v>0.44</v>
      </c>
      <c r="F190" s="676">
        <v>10.78</v>
      </c>
      <c r="G190" s="2124">
        <v>48.4</v>
      </c>
      <c r="H190" s="1386">
        <v>78</v>
      </c>
      <c r="I190" s="640" t="s">
        <v>642</v>
      </c>
    </row>
    <row r="191" spans="1:9">
      <c r="A191" s="654" t="s">
        <v>249</v>
      </c>
      <c r="B191" s="43"/>
      <c r="C191" s="1384">
        <f>C183+C184+C186+C187+C188+C189+C190+50+50</f>
        <v>900</v>
      </c>
      <c r="D191" s="664">
        <f>SUM(D183:D190)</f>
        <v>22.935000000000002</v>
      </c>
      <c r="E191" s="1441">
        <f>SUM(E183:E190)</f>
        <v>30.147000000000002</v>
      </c>
      <c r="F191" s="665">
        <f>SUM(F183:F190)</f>
        <v>121.614</v>
      </c>
      <c r="G191" s="2141">
        <f>SUM(G183:G190)</f>
        <v>819.9849999999999</v>
      </c>
      <c r="H191" s="2833"/>
      <c r="I191" s="2714"/>
    </row>
    <row r="192" spans="1:9">
      <c r="A192" s="1504"/>
      <c r="B192" s="1505" t="s">
        <v>11</v>
      </c>
      <c r="C192" s="1809">
        <v>0.35</v>
      </c>
      <c r="D192" s="1390">
        <v>26.95</v>
      </c>
      <c r="E192" s="1391">
        <v>27.65</v>
      </c>
      <c r="F192" s="1392">
        <v>117.25</v>
      </c>
      <c r="G192" s="1393">
        <v>822.5</v>
      </c>
      <c r="H192" s="2143"/>
      <c r="I192" s="1826"/>
    </row>
    <row r="193" spans="1:9" ht="15" thickBot="1">
      <c r="A193" s="322"/>
      <c r="B193" s="1502" t="s">
        <v>595</v>
      </c>
      <c r="C193" s="1808"/>
      <c r="D193" s="2140">
        <f>(D191*100/D600)-35</f>
        <v>-5.2142857142857153</v>
      </c>
      <c r="E193" s="1644">
        <f>(E191*100/E600)-35</f>
        <v>3.1607594936708878</v>
      </c>
      <c r="F193" s="1644">
        <f>(F191*100/F600)-35</f>
        <v>1.3026865671641801</v>
      </c>
      <c r="G193" s="2142">
        <f>(G191*100/G600)-35</f>
        <v>-0.10702127659575211</v>
      </c>
      <c r="H193" s="658"/>
      <c r="I193" s="666"/>
    </row>
    <row r="194" spans="1:9">
      <c r="A194" s="694" t="s">
        <v>246</v>
      </c>
      <c r="B194" s="227" t="s">
        <v>304</v>
      </c>
      <c r="C194" s="116"/>
      <c r="D194" s="65"/>
      <c r="E194" s="659"/>
      <c r="F194" s="659"/>
      <c r="G194" s="660"/>
      <c r="H194" s="681"/>
      <c r="I194" s="681"/>
    </row>
    <row r="195" spans="1:9">
      <c r="A195" s="644" t="s">
        <v>247</v>
      </c>
      <c r="B195" s="650" t="s">
        <v>455</v>
      </c>
      <c r="C195" s="651">
        <v>200</v>
      </c>
      <c r="D195" s="2080">
        <v>0.248</v>
      </c>
      <c r="E195" s="492">
        <v>4.8000000000000001E-2</v>
      </c>
      <c r="F195" s="488">
        <v>7.6760000000000002</v>
      </c>
      <c r="G195" s="1454">
        <v>32.130000000000003</v>
      </c>
      <c r="H195" s="647">
        <v>70</v>
      </c>
      <c r="I195" s="1436" t="s">
        <v>586</v>
      </c>
    </row>
    <row r="196" spans="1:9" ht="15.6">
      <c r="A196" s="645" t="s">
        <v>12</v>
      </c>
      <c r="B196" s="1799" t="s">
        <v>604</v>
      </c>
      <c r="C196" s="1362">
        <v>90</v>
      </c>
      <c r="D196" s="2114">
        <v>10.25</v>
      </c>
      <c r="E196" s="1642">
        <v>4.6858000000000004</v>
      </c>
      <c r="F196" s="2101">
        <v>18.920100000000001</v>
      </c>
      <c r="G196" s="2093">
        <v>151.18899999999999</v>
      </c>
      <c r="H196" s="680">
        <v>58</v>
      </c>
      <c r="I196" s="838" t="s">
        <v>808</v>
      </c>
    </row>
    <row r="197" spans="1:9">
      <c r="A197" s="649"/>
      <c r="B197" s="533" t="s">
        <v>10</v>
      </c>
      <c r="C197" s="651">
        <v>20</v>
      </c>
      <c r="D197" s="302">
        <v>1.054</v>
      </c>
      <c r="E197" s="482">
        <v>0.14000000000000001</v>
      </c>
      <c r="F197" s="482">
        <v>8.16</v>
      </c>
      <c r="G197" s="2093">
        <v>38.11</v>
      </c>
      <c r="H197" s="304">
        <v>12</v>
      </c>
      <c r="I197" s="648" t="s">
        <v>9</v>
      </c>
    </row>
    <row r="198" spans="1:9" ht="18" customHeight="1" thickBot="1">
      <c r="A198" s="1397" t="s">
        <v>251</v>
      </c>
      <c r="B198" s="1403" t="s">
        <v>662</v>
      </c>
      <c r="C198" s="663">
        <v>15</v>
      </c>
      <c r="D198" s="302">
        <v>0.75</v>
      </c>
      <c r="E198" s="488">
        <v>0.61599999999999999</v>
      </c>
      <c r="F198" s="488">
        <v>1.0124</v>
      </c>
      <c r="G198" s="1439">
        <v>12.39</v>
      </c>
      <c r="H198" s="304">
        <v>14</v>
      </c>
      <c r="I198" s="648" t="s">
        <v>9</v>
      </c>
    </row>
    <row r="199" spans="1:9" ht="14.25" customHeight="1">
      <c r="A199" s="654" t="s">
        <v>332</v>
      </c>
      <c r="B199" s="43"/>
      <c r="C199" s="1384">
        <f>SUM(C195:C198)</f>
        <v>325</v>
      </c>
      <c r="D199" s="664">
        <f>SUM(D195:D198)</f>
        <v>12.302</v>
      </c>
      <c r="E199" s="656">
        <f>SUM(E195:E198)</f>
        <v>5.4897999999999998</v>
      </c>
      <c r="F199" s="665">
        <f>SUM(F195:F198)</f>
        <v>35.768500000000003</v>
      </c>
      <c r="G199" s="2141">
        <f>SUM(G195:G198)</f>
        <v>233.81899999999996</v>
      </c>
      <c r="H199" s="2833"/>
      <c r="I199" s="2714"/>
    </row>
    <row r="200" spans="1:9" ht="12.75" customHeight="1">
      <c r="A200" s="1504"/>
      <c r="B200" s="1505" t="s">
        <v>11</v>
      </c>
      <c r="C200" s="1809">
        <v>0.1</v>
      </c>
      <c r="D200" s="1390">
        <v>7.7</v>
      </c>
      <c r="E200" s="1391">
        <v>7.9</v>
      </c>
      <c r="F200" s="1392">
        <v>33.5</v>
      </c>
      <c r="G200" s="1393">
        <v>235</v>
      </c>
      <c r="H200" s="2143"/>
      <c r="I200" s="1826"/>
    </row>
    <row r="201" spans="1:9" ht="15.75" customHeight="1" thickBot="1">
      <c r="A201" s="322"/>
      <c r="B201" s="1502" t="s">
        <v>595</v>
      </c>
      <c r="C201" s="1808"/>
      <c r="D201" s="2140">
        <f>(D199*100/D600)-10</f>
        <v>5.9766233766233778</v>
      </c>
      <c r="E201" s="1644">
        <f>(E199*100/E600)-10</f>
        <v>-3.050886075949367</v>
      </c>
      <c r="F201" s="1644">
        <f>(F199*100/F600)-10</f>
        <v>0.67716417910447824</v>
      </c>
      <c r="G201" s="2142">
        <f>(G199*100/G600)-10</f>
        <v>-5.0255319148938327E-2</v>
      </c>
      <c r="H201" s="658"/>
      <c r="I201" s="666"/>
    </row>
    <row r="202" spans="1:9" ht="15" customHeight="1" thickBot="1"/>
    <row r="203" spans="1:9" ht="16.2" thickBot="1">
      <c r="A203" s="2835"/>
      <c r="B203" s="2836"/>
      <c r="C203" s="1174"/>
      <c r="D203" s="2837" t="s">
        <v>6</v>
      </c>
      <c r="E203" s="2837" t="s">
        <v>7</v>
      </c>
      <c r="F203" s="2837" t="s">
        <v>8</v>
      </c>
      <c r="G203" s="2838" t="s">
        <v>830</v>
      </c>
      <c r="H203" s="835"/>
      <c r="I203" s="31"/>
    </row>
    <row r="204" spans="1:9" ht="17.25" customHeight="1">
      <c r="A204" s="1063"/>
      <c r="B204" s="43" t="s">
        <v>451</v>
      </c>
      <c r="C204" s="44"/>
      <c r="D204" s="200">
        <f>D179+D191</f>
        <v>41.448999999999998</v>
      </c>
      <c r="E204" s="328">
        <f>E179+E191</f>
        <v>44.832000000000008</v>
      </c>
      <c r="F204" s="328">
        <f>F179+F191</f>
        <v>220.51500000000001</v>
      </c>
      <c r="G204" s="1064">
        <f>G179+G191</f>
        <v>1406.25</v>
      </c>
      <c r="H204" s="1385"/>
      <c r="I204" s="5"/>
    </row>
    <row r="205" spans="1:9">
      <c r="A205" s="605"/>
      <c r="B205" s="1396" t="s">
        <v>11</v>
      </c>
      <c r="C205" s="1809">
        <v>0.6</v>
      </c>
      <c r="D205" s="1059">
        <v>46.2</v>
      </c>
      <c r="E205" s="1060">
        <v>47.4</v>
      </c>
      <c r="F205" s="1061">
        <v>201</v>
      </c>
      <c r="G205" s="1062">
        <v>1410</v>
      </c>
      <c r="H205" s="5"/>
      <c r="I205" s="5"/>
    </row>
    <row r="206" spans="1:9" ht="17.25" customHeight="1" thickBot="1">
      <c r="A206" s="322"/>
      <c r="B206" s="1502" t="s">
        <v>595</v>
      </c>
      <c r="C206" s="1808"/>
      <c r="D206" s="2140">
        <f>(D204*100/D600)-60</f>
        <v>-6.1701298701298768</v>
      </c>
      <c r="E206" s="1644">
        <f>(E204*100/E600)-60</f>
        <v>-3.250632911392394</v>
      </c>
      <c r="F206" s="1644">
        <f>(F204*100/F600)-60</f>
        <v>5.825373134328359</v>
      </c>
      <c r="G206" s="2142">
        <f>(G204*100/G600)-60</f>
        <v>-0.15957446808510412</v>
      </c>
      <c r="H206" s="5"/>
      <c r="I206" s="5"/>
    </row>
    <row r="207" spans="1:9" ht="15" thickBot="1">
      <c r="H207" s="835"/>
      <c r="I207" s="31"/>
    </row>
    <row r="208" spans="1:9">
      <c r="A208" s="1063"/>
      <c r="B208" s="43" t="s">
        <v>450</v>
      </c>
      <c r="C208" s="44"/>
      <c r="D208" s="200">
        <f>D191+D199</f>
        <v>35.237000000000002</v>
      </c>
      <c r="E208" s="328">
        <f>E191+E199</f>
        <v>35.636800000000001</v>
      </c>
      <c r="F208" s="328">
        <f>F191+F199</f>
        <v>157.38249999999999</v>
      </c>
      <c r="G208" s="1064">
        <f>G191+G199</f>
        <v>1053.8039999999999</v>
      </c>
      <c r="H208" s="1385"/>
      <c r="I208" s="5"/>
    </row>
    <row r="209" spans="1:9" ht="15.75" customHeight="1">
      <c r="A209" s="605"/>
      <c r="B209" s="1396" t="s">
        <v>11</v>
      </c>
      <c r="C209" s="1809">
        <v>0.45</v>
      </c>
      <c r="D209" s="1390">
        <v>34.65</v>
      </c>
      <c r="E209" s="1391">
        <v>35.549999999999997</v>
      </c>
      <c r="F209" s="1392">
        <v>150.75</v>
      </c>
      <c r="G209" s="1393">
        <v>1057.5</v>
      </c>
      <c r="H209" s="5"/>
      <c r="I209" s="5"/>
    </row>
    <row r="210" spans="1:9" ht="15" thickBot="1">
      <c r="A210" s="322"/>
      <c r="B210" s="1502" t="s">
        <v>595</v>
      </c>
      <c r="C210" s="1808"/>
      <c r="D210" s="2140">
        <f>(D208*100/D600)-45</f>
        <v>0.76233766233766431</v>
      </c>
      <c r="E210" s="1644">
        <f>(E208*100/E600)-45</f>
        <v>0.10987341772152348</v>
      </c>
      <c r="F210" s="1644">
        <f>(F208*100/F600)-45</f>
        <v>1.9798507462686601</v>
      </c>
      <c r="G210" s="2142">
        <f>(G208*100/G600)-45</f>
        <v>-0.15727659574469044</v>
      </c>
      <c r="H210" s="5"/>
      <c r="I210" s="5"/>
    </row>
    <row r="211" spans="1:9" ht="15" thickBot="1">
      <c r="H211" s="835"/>
      <c r="I211" s="31"/>
    </row>
    <row r="212" spans="1:9" ht="12.75" customHeight="1">
      <c r="A212" s="1063"/>
      <c r="B212" s="43" t="s">
        <v>333</v>
      </c>
      <c r="C212" s="44"/>
      <c r="D212" s="207">
        <f>D179+D191+D199</f>
        <v>53.750999999999998</v>
      </c>
      <c r="E212" s="127">
        <f>E179+E191+E199</f>
        <v>50.32180000000001</v>
      </c>
      <c r="F212" s="127">
        <f>F179+F191+F199</f>
        <v>256.2835</v>
      </c>
      <c r="G212" s="867">
        <f>G179+G191+G199</f>
        <v>1640.069</v>
      </c>
      <c r="H212" s="1385"/>
      <c r="I212" s="5"/>
    </row>
    <row r="213" spans="1:9" ht="15.75" customHeight="1">
      <c r="A213" s="605"/>
      <c r="B213" s="1396" t="s">
        <v>11</v>
      </c>
      <c r="C213" s="1809">
        <v>0.7</v>
      </c>
      <c r="D213" s="1390">
        <v>53.9</v>
      </c>
      <c r="E213" s="1391">
        <v>55.3</v>
      </c>
      <c r="F213" s="1392">
        <v>234.5</v>
      </c>
      <c r="G213" s="1393">
        <v>1645</v>
      </c>
      <c r="H213" s="5"/>
      <c r="I213" s="5"/>
    </row>
    <row r="214" spans="1:9" ht="16.5" customHeight="1" thickBot="1">
      <c r="A214" s="322"/>
      <c r="B214" s="1502" t="s">
        <v>595</v>
      </c>
      <c r="C214" s="1808"/>
      <c r="D214" s="2140">
        <f>(D212*100/D600)-70</f>
        <v>-0.19350649350650428</v>
      </c>
      <c r="E214" s="1644">
        <f>(E212*100/E600)-70</f>
        <v>-6.3015189873417583</v>
      </c>
      <c r="F214" s="1644">
        <f>(F212*100/F600)-70</f>
        <v>6.5025373134328248</v>
      </c>
      <c r="G214" s="2142">
        <f>(G212*100/G600)-70</f>
        <v>-0.20982978723404244</v>
      </c>
    </row>
    <row r="215" spans="1:9" ht="15.75" customHeight="1">
      <c r="D215" s="836"/>
      <c r="E215" s="836"/>
      <c r="F215" s="836"/>
      <c r="G215" s="836"/>
    </row>
    <row r="217" spans="1:9" ht="15" customHeight="1">
      <c r="C217" s="12" t="s">
        <v>265</v>
      </c>
    </row>
    <row r="218" spans="1:9" ht="16.5" customHeight="1">
      <c r="A218" s="2884" t="s">
        <v>612</v>
      </c>
      <c r="B218" s="2884"/>
      <c r="C218" s="2884"/>
      <c r="D218" s="2884"/>
      <c r="E218" s="2884"/>
      <c r="F218" s="2884"/>
      <c r="G218" s="2884"/>
      <c r="H218" s="2884"/>
      <c r="I218" s="2884"/>
    </row>
    <row r="219" spans="1:9" ht="22.5" customHeight="1">
      <c r="B219" s="25" t="s">
        <v>260</v>
      </c>
      <c r="D219"/>
      <c r="E219"/>
      <c r="F219" s="25"/>
      <c r="G219" s="25"/>
      <c r="H219" s="26"/>
      <c r="I219" s="26"/>
    </row>
    <row r="220" spans="1:9" ht="21" customHeight="1">
      <c r="A220" s="28" t="s">
        <v>261</v>
      </c>
      <c r="B220" s="26"/>
      <c r="C220"/>
      <c r="D220" s="29" t="s">
        <v>0</v>
      </c>
      <c r="E220"/>
      <c r="F220" s="2" t="s">
        <v>840</v>
      </c>
      <c r="G220" s="26"/>
      <c r="H220" s="26"/>
      <c r="I220" s="33"/>
    </row>
    <row r="221" spans="1:9" ht="18" customHeight="1">
      <c r="C221" s="32" t="s">
        <v>1</v>
      </c>
    </row>
    <row r="222" spans="1:9" ht="15" thickBot="1"/>
    <row r="223" spans="1:9" ht="15" thickBot="1">
      <c r="A223" s="615" t="s">
        <v>233</v>
      </c>
      <c r="B223" s="116"/>
      <c r="C223" s="616" t="s">
        <v>234</v>
      </c>
      <c r="D223" s="504" t="s">
        <v>235</v>
      </c>
      <c r="E223" s="504"/>
      <c r="F223" s="504"/>
      <c r="G223" s="617" t="s">
        <v>236</v>
      </c>
      <c r="H223" s="618" t="s">
        <v>237</v>
      </c>
      <c r="I223" s="619" t="s">
        <v>238</v>
      </c>
    </row>
    <row r="224" spans="1:9">
      <c r="A224" s="620" t="s">
        <v>239</v>
      </c>
      <c r="B224" s="621" t="s">
        <v>240</v>
      </c>
      <c r="C224" s="622" t="s">
        <v>241</v>
      </c>
      <c r="D224" s="623" t="s">
        <v>242</v>
      </c>
      <c r="E224" s="623" t="s">
        <v>55</v>
      </c>
      <c r="F224" s="623" t="s">
        <v>56</v>
      </c>
      <c r="G224" s="624" t="s">
        <v>243</v>
      </c>
      <c r="H224" s="625" t="s">
        <v>244</v>
      </c>
      <c r="I224" s="626" t="s">
        <v>523</v>
      </c>
    </row>
    <row r="225" spans="1:9" ht="15" thickBot="1">
      <c r="A225" s="627"/>
      <c r="B225" s="667"/>
      <c r="C225" s="628"/>
      <c r="D225" s="629" t="s">
        <v>6</v>
      </c>
      <c r="E225" s="629" t="s">
        <v>7</v>
      </c>
      <c r="F225" s="629" t="s">
        <v>8</v>
      </c>
      <c r="G225" s="630" t="s">
        <v>245</v>
      </c>
      <c r="H225" s="631" t="s">
        <v>594</v>
      </c>
      <c r="I225" s="632" t="s">
        <v>522</v>
      </c>
    </row>
    <row r="226" spans="1:9">
      <c r="A226" s="116"/>
      <c r="B226" s="828" t="s">
        <v>189</v>
      </c>
      <c r="C226" s="634"/>
      <c r="D226" s="635"/>
      <c r="E226" s="636"/>
      <c r="F226" s="636"/>
      <c r="G226" s="829"/>
      <c r="H226" s="677"/>
      <c r="I226" s="639"/>
    </row>
    <row r="227" spans="1:9" ht="15.75" customHeight="1">
      <c r="A227" s="641" t="s">
        <v>246</v>
      </c>
      <c r="B227" s="688" t="s">
        <v>521</v>
      </c>
      <c r="C227" s="642" t="s">
        <v>572</v>
      </c>
      <c r="D227" s="2114">
        <v>16.937000000000001</v>
      </c>
      <c r="E227" s="1642">
        <v>14.62</v>
      </c>
      <c r="F227" s="2101">
        <v>47.12</v>
      </c>
      <c r="G227" s="1456">
        <v>363.738</v>
      </c>
      <c r="H227" s="680">
        <v>62</v>
      </c>
      <c r="I227" s="838" t="s">
        <v>810</v>
      </c>
    </row>
    <row r="228" spans="1:9">
      <c r="A228" s="644" t="s">
        <v>247</v>
      </c>
      <c r="B228" s="646" t="s">
        <v>13</v>
      </c>
      <c r="C228" s="651">
        <v>200</v>
      </c>
      <c r="D228" s="2089">
        <v>0.2</v>
      </c>
      <c r="E228" s="488">
        <v>0</v>
      </c>
      <c r="F228" s="488">
        <v>6.5</v>
      </c>
      <c r="G228" s="1454">
        <v>26.8</v>
      </c>
      <c r="H228" s="662">
        <v>67</v>
      </c>
      <c r="I228" s="648" t="s">
        <v>561</v>
      </c>
    </row>
    <row r="229" spans="1:9" ht="15.6">
      <c r="A229" s="645" t="s">
        <v>12</v>
      </c>
      <c r="B229" s="1028" t="s">
        <v>292</v>
      </c>
      <c r="C229" s="671">
        <v>10</v>
      </c>
      <c r="D229" s="302">
        <v>0.08</v>
      </c>
      <c r="E229" s="482">
        <v>7.25</v>
      </c>
      <c r="F229" s="482">
        <v>0.13</v>
      </c>
      <c r="G229" s="1454">
        <v>66.09</v>
      </c>
      <c r="H229" s="706">
        <v>9</v>
      </c>
      <c r="I229" s="672" t="s">
        <v>811</v>
      </c>
    </row>
    <row r="230" spans="1:9" ht="15.6">
      <c r="A230" s="645"/>
      <c r="B230" s="646" t="s">
        <v>10</v>
      </c>
      <c r="C230" s="651">
        <v>30</v>
      </c>
      <c r="D230" s="1560">
        <v>1.58</v>
      </c>
      <c r="E230" s="1561">
        <v>0.21</v>
      </c>
      <c r="F230" s="1561">
        <v>12.24</v>
      </c>
      <c r="G230" s="1454">
        <v>57.17</v>
      </c>
      <c r="H230" s="304">
        <v>12</v>
      </c>
      <c r="I230" s="648" t="s">
        <v>9</v>
      </c>
    </row>
    <row r="231" spans="1:9" ht="15" thickBot="1">
      <c r="A231" s="1397" t="s">
        <v>252</v>
      </c>
      <c r="B231" s="653" t="s">
        <v>637</v>
      </c>
      <c r="C231" s="663">
        <v>150</v>
      </c>
      <c r="D231" s="1643">
        <v>0.62</v>
      </c>
      <c r="E231" s="1644">
        <v>0.62</v>
      </c>
      <c r="F231" s="1637">
        <v>15.19</v>
      </c>
      <c r="G231" s="2124">
        <v>70.5</v>
      </c>
      <c r="H231" s="1386">
        <v>78</v>
      </c>
      <c r="I231" s="640" t="s">
        <v>642</v>
      </c>
    </row>
    <row r="232" spans="1:9">
      <c r="A232" s="654" t="s">
        <v>262</v>
      </c>
      <c r="C232" s="233">
        <f>C228+C229+C230+C231+135+15</f>
        <v>540</v>
      </c>
      <c r="D232" s="655">
        <f>SUM(D227:D231)</f>
        <v>19.416999999999998</v>
      </c>
      <c r="E232" s="1441">
        <f>SUM(E227:E231)</f>
        <v>22.7</v>
      </c>
      <c r="F232" s="657">
        <f>SUM(F227:F231)</f>
        <v>81.179999999999993</v>
      </c>
      <c r="G232" s="2141">
        <f>SUM(G227:G231)</f>
        <v>584.298</v>
      </c>
      <c r="H232" s="2833"/>
      <c r="I232" s="2714"/>
    </row>
    <row r="233" spans="1:9">
      <c r="A233" s="1504"/>
      <c r="B233" s="1505" t="s">
        <v>11</v>
      </c>
      <c r="C233" s="1809">
        <v>0.25</v>
      </c>
      <c r="D233" s="1390">
        <v>19.25</v>
      </c>
      <c r="E233" s="1391">
        <v>19.75</v>
      </c>
      <c r="F233" s="1392">
        <v>83.75</v>
      </c>
      <c r="G233" s="1393">
        <v>587.5</v>
      </c>
      <c r="H233" s="2143"/>
      <c r="I233" s="1826"/>
    </row>
    <row r="234" spans="1:9" ht="12.75" customHeight="1" thickBot="1">
      <c r="A234" s="322"/>
      <c r="B234" s="1502" t="s">
        <v>595</v>
      </c>
      <c r="C234" s="1808"/>
      <c r="D234" s="2140">
        <f>(D232*100/D600)-25</f>
        <v>0.21688311688311401</v>
      </c>
      <c r="E234" s="1644">
        <f>(E232*100/E600)-25</f>
        <v>3.7341772151898738</v>
      </c>
      <c r="F234" s="1644">
        <f>(F232*100/F600)-25</f>
        <v>-0.76716417910447987</v>
      </c>
      <c r="G234" s="2142">
        <f>(G232*100/G600)-25</f>
        <v>-0.1362553191489333</v>
      </c>
      <c r="H234" s="658"/>
      <c r="I234" s="666"/>
    </row>
    <row r="235" spans="1:9">
      <c r="A235" s="116"/>
      <c r="B235" s="828" t="s">
        <v>144</v>
      </c>
      <c r="C235" s="116"/>
      <c r="D235" s="5"/>
      <c r="E235" s="659"/>
      <c r="F235" s="659"/>
      <c r="G235" s="659"/>
      <c r="H235" s="661"/>
      <c r="I235" s="661"/>
    </row>
    <row r="236" spans="1:9">
      <c r="A236" s="641" t="s">
        <v>246</v>
      </c>
      <c r="B236" s="1243" t="s">
        <v>335</v>
      </c>
      <c r="C236" s="1247">
        <v>60</v>
      </c>
      <c r="D236" s="302">
        <v>0.48</v>
      </c>
      <c r="E236" s="482">
        <v>0.12</v>
      </c>
      <c r="F236" s="482">
        <v>1.5</v>
      </c>
      <c r="G236" s="2081">
        <v>8.52</v>
      </c>
      <c r="H236" s="647">
        <v>1</v>
      </c>
      <c r="I236" s="719" t="s">
        <v>543</v>
      </c>
    </row>
    <row r="237" spans="1:9">
      <c r="A237" s="644" t="s">
        <v>247</v>
      </c>
      <c r="B237" s="2131" t="s">
        <v>130</v>
      </c>
      <c r="C237" s="1247">
        <v>200</v>
      </c>
      <c r="D237" s="484">
        <v>4.2350000000000003</v>
      </c>
      <c r="E237" s="482">
        <v>3.27</v>
      </c>
      <c r="F237" s="482">
        <v>23.86</v>
      </c>
      <c r="G237" s="2081">
        <v>101.786</v>
      </c>
      <c r="H237" s="832">
        <v>20</v>
      </c>
      <c r="I237" s="640" t="s">
        <v>753</v>
      </c>
    </row>
    <row r="238" spans="1:9" ht="15.6">
      <c r="A238" s="645" t="s">
        <v>12</v>
      </c>
      <c r="B238" s="2132" t="s">
        <v>318</v>
      </c>
      <c r="C238" s="1247">
        <v>195</v>
      </c>
      <c r="D238" s="2080">
        <v>10.018000000000001</v>
      </c>
      <c r="E238" s="488">
        <v>12.955</v>
      </c>
      <c r="F238" s="488">
        <v>39.960999999999999</v>
      </c>
      <c r="G238" s="2081">
        <v>355.24</v>
      </c>
      <c r="H238" s="668">
        <v>51</v>
      </c>
      <c r="I238" s="648" t="s">
        <v>754</v>
      </c>
    </row>
    <row r="239" spans="1:9" ht="15.6">
      <c r="A239" s="645"/>
      <c r="B239" s="818" t="s">
        <v>651</v>
      </c>
      <c r="C239" s="1247">
        <v>200</v>
      </c>
      <c r="D239" s="1560">
        <v>5.8970000000000002</v>
      </c>
      <c r="E239" s="1807">
        <v>4.7880000000000003</v>
      </c>
      <c r="F239" s="1807">
        <v>15.401999999999999</v>
      </c>
      <c r="G239" s="2081">
        <v>127.486</v>
      </c>
      <c r="H239" s="668">
        <v>65</v>
      </c>
      <c r="I239" s="640" t="s">
        <v>652</v>
      </c>
    </row>
    <row r="240" spans="1:9" ht="15.6">
      <c r="A240" s="645"/>
      <c r="B240" s="2139" t="s">
        <v>633</v>
      </c>
      <c r="C240" s="1247">
        <v>20</v>
      </c>
      <c r="D240" s="2089">
        <v>4.6669999999999998</v>
      </c>
      <c r="E240" s="488">
        <v>5.867</v>
      </c>
      <c r="F240" s="488">
        <v>0</v>
      </c>
      <c r="G240" s="2081">
        <v>71.471000000000004</v>
      </c>
      <c r="H240" s="647">
        <v>10</v>
      </c>
      <c r="I240" s="672" t="s">
        <v>559</v>
      </c>
    </row>
    <row r="241" spans="1:9">
      <c r="A241" s="649" t="s">
        <v>252</v>
      </c>
      <c r="B241" s="1358" t="s">
        <v>10</v>
      </c>
      <c r="C241" s="2475">
        <v>50</v>
      </c>
      <c r="D241" s="302">
        <v>2.63</v>
      </c>
      <c r="E241" s="482">
        <v>0.35</v>
      </c>
      <c r="F241" s="482">
        <v>20.399999999999999</v>
      </c>
      <c r="G241" s="2092">
        <v>95.284000000000006</v>
      </c>
      <c r="H241" s="652">
        <v>12</v>
      </c>
      <c r="I241" s="648" t="s">
        <v>9</v>
      </c>
    </row>
    <row r="242" spans="1:9" ht="15" thickBot="1">
      <c r="A242" s="1400"/>
      <c r="B242" s="653" t="s">
        <v>581</v>
      </c>
      <c r="C242" s="642">
        <v>30</v>
      </c>
      <c r="D242" s="2089">
        <v>1.6950000000000001</v>
      </c>
      <c r="E242" s="488">
        <v>0.36</v>
      </c>
      <c r="F242" s="488">
        <v>12.56</v>
      </c>
      <c r="G242" s="1454">
        <v>60.26</v>
      </c>
      <c r="H242" s="680">
        <v>13</v>
      </c>
      <c r="I242" s="643" t="s">
        <v>9</v>
      </c>
    </row>
    <row r="243" spans="1:9">
      <c r="A243" s="654" t="s">
        <v>249</v>
      </c>
      <c r="B243" s="1469"/>
      <c r="C243" s="1384">
        <f>SUM(C236:C242)</f>
        <v>755</v>
      </c>
      <c r="D243" s="664">
        <f>SUM(D236:D242)</f>
        <v>29.622000000000003</v>
      </c>
      <c r="E243" s="656">
        <f>SUM(E236:E242)</f>
        <v>27.71</v>
      </c>
      <c r="F243" s="1069">
        <f>SUM(F236:F242)</f>
        <v>113.68299999999999</v>
      </c>
      <c r="G243" s="831">
        <f>SUM(G236:G242)</f>
        <v>820.04700000000003</v>
      </c>
      <c r="H243" s="2833"/>
      <c r="I243" s="2714"/>
    </row>
    <row r="244" spans="1:9">
      <c r="A244" s="1504"/>
      <c r="B244" s="1505" t="s">
        <v>11</v>
      </c>
      <c r="C244" s="1809">
        <v>0.35</v>
      </c>
      <c r="D244" s="1390">
        <v>26.95</v>
      </c>
      <c r="E244" s="1391">
        <v>27.65</v>
      </c>
      <c r="F244" s="1392">
        <v>117.25</v>
      </c>
      <c r="G244" s="1393">
        <v>822.5</v>
      </c>
      <c r="H244" s="2143"/>
      <c r="I244" s="1826"/>
    </row>
    <row r="245" spans="1:9" ht="15" thickBot="1">
      <c r="A245" s="322"/>
      <c r="B245" s="1502" t="s">
        <v>595</v>
      </c>
      <c r="C245" s="1808"/>
      <c r="D245" s="2140">
        <f>(D243*100/D600)-35</f>
        <v>3.470129870129874</v>
      </c>
      <c r="E245" s="1644">
        <f>(E243*100/E600)-35</f>
        <v>7.5949367088604447E-2</v>
      </c>
      <c r="F245" s="1644">
        <f>(F243*100/F600)-35</f>
        <v>-1.0647761194029854</v>
      </c>
      <c r="G245" s="2142">
        <f>(G243*100/G600)-35</f>
        <v>-0.1043829787234074</v>
      </c>
      <c r="H245" s="658"/>
      <c r="I245" s="666"/>
    </row>
    <row r="246" spans="1:9">
      <c r="A246" s="694" t="s">
        <v>246</v>
      </c>
      <c r="B246" s="227" t="s">
        <v>304</v>
      </c>
      <c r="C246" s="116"/>
      <c r="D246" s="65"/>
      <c r="E246" s="659"/>
      <c r="F246" s="659"/>
      <c r="G246" s="660"/>
      <c r="H246" s="681"/>
      <c r="I246" s="681"/>
    </row>
    <row r="247" spans="1:9">
      <c r="A247" s="644" t="s">
        <v>247</v>
      </c>
      <c r="B247" s="533" t="s">
        <v>565</v>
      </c>
      <c r="C247" s="651">
        <v>180</v>
      </c>
      <c r="D247" s="484">
        <v>0.18</v>
      </c>
      <c r="E247" s="482">
        <v>0</v>
      </c>
      <c r="F247" s="482">
        <v>0.09</v>
      </c>
      <c r="G247" s="1454">
        <v>1.26</v>
      </c>
      <c r="H247" s="662">
        <v>71</v>
      </c>
      <c r="I247" s="648" t="s">
        <v>585</v>
      </c>
    </row>
    <row r="248" spans="1:9" ht="14.25" customHeight="1">
      <c r="A248" s="645" t="s">
        <v>12</v>
      </c>
      <c r="B248" s="688" t="s">
        <v>813</v>
      </c>
      <c r="C248" s="642" t="s">
        <v>573</v>
      </c>
      <c r="D248" s="2102">
        <v>7.68</v>
      </c>
      <c r="E248" s="490">
        <v>7.79</v>
      </c>
      <c r="F248" s="2094">
        <v>33.052</v>
      </c>
      <c r="G248" s="1456">
        <v>233.03800000000001</v>
      </c>
      <c r="H248" s="680">
        <v>61</v>
      </c>
      <c r="I248" s="838" t="s">
        <v>812</v>
      </c>
    </row>
    <row r="249" spans="1:9" ht="15" thickBot="1">
      <c r="A249" s="1397" t="s">
        <v>252</v>
      </c>
      <c r="B249" s="1027" t="s">
        <v>814</v>
      </c>
      <c r="C249" s="1398"/>
      <c r="D249" s="801"/>
      <c r="E249" s="802"/>
      <c r="F249" s="452"/>
      <c r="G249" s="865"/>
      <c r="H249" s="686"/>
      <c r="I249" s="839"/>
    </row>
    <row r="250" spans="1:9" ht="13.5" customHeight="1">
      <c r="A250" s="1528" t="s">
        <v>332</v>
      </c>
      <c r="B250" s="43"/>
      <c r="C250" s="227">
        <f>C247+130+20</f>
        <v>330</v>
      </c>
      <c r="D250" s="664">
        <f>SUM(D247:D249)</f>
        <v>7.8599999999999994</v>
      </c>
      <c r="E250" s="656">
        <f>SUM(E247:E249)</f>
        <v>7.79</v>
      </c>
      <c r="F250" s="665">
        <f>SUM(F247:F249)</f>
        <v>33.142000000000003</v>
      </c>
      <c r="G250" s="831">
        <f>SUM(G247:G249)</f>
        <v>234.298</v>
      </c>
      <c r="H250" s="2833"/>
      <c r="I250" s="2714"/>
    </row>
    <row r="251" spans="1:9">
      <c r="A251" s="1504"/>
      <c r="B251" s="1505" t="s">
        <v>11</v>
      </c>
      <c r="C251" s="1809">
        <v>0.1</v>
      </c>
      <c r="D251" s="1390">
        <v>7.7</v>
      </c>
      <c r="E251" s="1391">
        <v>7.9</v>
      </c>
      <c r="F251" s="1392">
        <v>33.5</v>
      </c>
      <c r="G251" s="1393">
        <v>235</v>
      </c>
      <c r="H251" s="2143"/>
      <c r="I251" s="1826"/>
    </row>
    <row r="252" spans="1:9" ht="15" thickBot="1">
      <c r="A252" s="322"/>
      <c r="B252" s="1502" t="s">
        <v>595</v>
      </c>
      <c r="C252" s="1808"/>
      <c r="D252" s="2140">
        <f>(D250*100/D600)-10</f>
        <v>0.20779220779220786</v>
      </c>
      <c r="E252" s="1644">
        <f>(E250*100/E600)-10</f>
        <v>-0.13924050632911467</v>
      </c>
      <c r="F252" s="1644">
        <f>(F250*100/F600)-10</f>
        <v>-0.10686567164179017</v>
      </c>
      <c r="G252" s="2142">
        <f>(G250*100/G600)-10</f>
        <v>-2.9872340425532329E-2</v>
      </c>
      <c r="H252" s="658"/>
      <c r="I252" s="666"/>
    </row>
    <row r="253" spans="1:9" ht="15" thickBot="1"/>
    <row r="254" spans="1:9" ht="16.2" thickBot="1">
      <c r="A254" s="2835"/>
      <c r="B254" s="2836"/>
      <c r="C254" s="1174"/>
      <c r="D254" s="2837" t="s">
        <v>6</v>
      </c>
      <c r="E254" s="2837" t="s">
        <v>7</v>
      </c>
      <c r="F254" s="2837" t="s">
        <v>8</v>
      </c>
      <c r="G254" s="2838" t="s">
        <v>830</v>
      </c>
      <c r="H254" s="157"/>
      <c r="I254" s="157"/>
    </row>
    <row r="255" spans="1:9">
      <c r="A255" s="1063"/>
      <c r="B255" s="43" t="s">
        <v>451</v>
      </c>
      <c r="C255" s="44"/>
      <c r="D255" s="200">
        <f>D232+D243</f>
        <v>49.039000000000001</v>
      </c>
      <c r="E255" s="328">
        <f>E232+E243</f>
        <v>50.41</v>
      </c>
      <c r="F255" s="328">
        <f>F232+F243</f>
        <v>194.863</v>
      </c>
      <c r="G255" s="1064">
        <f>G232+G243</f>
        <v>1404.345</v>
      </c>
      <c r="H255" s="2834"/>
      <c r="I255" s="31"/>
    </row>
    <row r="256" spans="1:9">
      <c r="A256" s="605"/>
      <c r="B256" s="1396" t="s">
        <v>11</v>
      </c>
      <c r="C256" s="1809">
        <v>0.6</v>
      </c>
      <c r="D256" s="1059">
        <v>46.2</v>
      </c>
      <c r="E256" s="1060">
        <v>47.4</v>
      </c>
      <c r="F256" s="1061">
        <v>201</v>
      </c>
      <c r="G256" s="1062">
        <v>1410</v>
      </c>
      <c r="H256" s="1385"/>
      <c r="I256" s="5"/>
    </row>
    <row r="257" spans="1:9" ht="15" thickBot="1">
      <c r="A257" s="322"/>
      <c r="B257" s="1502" t="s">
        <v>595</v>
      </c>
      <c r="C257" s="1808"/>
      <c r="D257" s="2140">
        <f>(D255*100/D600)-60</f>
        <v>3.6870129870129915</v>
      </c>
      <c r="E257" s="1644">
        <f>(E255*100/E600)-60</f>
        <v>3.8101265822784782</v>
      </c>
      <c r="F257" s="1644">
        <f>(F255*100/F600)-60</f>
        <v>-1.8319402985074618</v>
      </c>
      <c r="G257" s="2142">
        <f>(G255*100/G600)-60</f>
        <v>-0.24063829787233715</v>
      </c>
      <c r="H257" s="5"/>
      <c r="I257" s="5"/>
    </row>
    <row r="258" spans="1:9" ht="15" thickBot="1">
      <c r="A258" s="11"/>
      <c r="B258" s="11"/>
      <c r="C258" s="5"/>
      <c r="D258" s="5"/>
      <c r="E258" s="5"/>
      <c r="F258" s="5"/>
      <c r="G258" s="5"/>
      <c r="H258" s="835"/>
      <c r="I258" s="5"/>
    </row>
    <row r="259" spans="1:9">
      <c r="A259" s="1063"/>
      <c r="B259" s="43" t="s">
        <v>450</v>
      </c>
      <c r="C259" s="44"/>
      <c r="D259" s="200">
        <f>D243+D250</f>
        <v>37.481999999999999</v>
      </c>
      <c r="E259" s="328">
        <f>E243+E250</f>
        <v>35.5</v>
      </c>
      <c r="F259" s="328">
        <f>F243+F250</f>
        <v>146.82499999999999</v>
      </c>
      <c r="G259" s="1064">
        <f>G243+G250</f>
        <v>1054.345</v>
      </c>
      <c r="H259" s="2834"/>
      <c r="I259" s="31"/>
    </row>
    <row r="260" spans="1:9">
      <c r="A260" s="605"/>
      <c r="B260" s="1396" t="s">
        <v>11</v>
      </c>
      <c r="C260" s="1809">
        <v>0.45</v>
      </c>
      <c r="D260" s="1390">
        <v>34.65</v>
      </c>
      <c r="E260" s="1391">
        <v>35.549999999999997</v>
      </c>
      <c r="F260" s="1392">
        <v>150.75</v>
      </c>
      <c r="G260" s="1393">
        <v>1057.5</v>
      </c>
      <c r="H260" s="1385"/>
      <c r="I260" s="5"/>
    </row>
    <row r="261" spans="1:9" ht="15" thickBot="1">
      <c r="A261" s="322"/>
      <c r="B261" s="1502" t="s">
        <v>595</v>
      </c>
      <c r="C261" s="1808"/>
      <c r="D261" s="2140">
        <f>(D259*100/D600)-45</f>
        <v>3.6779220779220765</v>
      </c>
      <c r="E261" s="1644">
        <f>(E259*100/E600)-45</f>
        <v>-6.329113924050489E-2</v>
      </c>
      <c r="F261" s="1644">
        <f>(F259*100/F600)-45</f>
        <v>-1.1716417910447845</v>
      </c>
      <c r="G261" s="2142">
        <f>(G259*100/G600)-45</f>
        <v>-0.1342553191489344</v>
      </c>
      <c r="H261" s="5"/>
      <c r="I261" s="5"/>
    </row>
    <row r="262" spans="1:9" ht="15" thickBot="1">
      <c r="H262" s="5"/>
      <c r="I262" s="5"/>
    </row>
    <row r="263" spans="1:9">
      <c r="A263" s="1063"/>
      <c r="B263" s="43" t="s">
        <v>333</v>
      </c>
      <c r="C263" s="44"/>
      <c r="D263" s="207">
        <f>D232+D243+D250</f>
        <v>56.899000000000001</v>
      </c>
      <c r="E263" s="127">
        <f>E232+E243+E250</f>
        <v>58.199999999999996</v>
      </c>
      <c r="F263" s="127">
        <f>F232+F243+F250</f>
        <v>228.005</v>
      </c>
      <c r="G263" s="329">
        <f>G232+G243+G250</f>
        <v>1638.643</v>
      </c>
      <c r="H263" s="2834"/>
      <c r="I263" s="31"/>
    </row>
    <row r="264" spans="1:9">
      <c r="A264" s="1504"/>
      <c r="B264" s="1505" t="s">
        <v>11</v>
      </c>
      <c r="C264" s="1809">
        <v>0.7</v>
      </c>
      <c r="D264" s="1390">
        <v>53.9</v>
      </c>
      <c r="E264" s="1391">
        <v>55.3</v>
      </c>
      <c r="F264" s="1392">
        <v>234.5</v>
      </c>
      <c r="G264" s="1393">
        <v>1645</v>
      </c>
      <c r="H264" s="1385"/>
      <c r="I264" s="5"/>
    </row>
    <row r="265" spans="1:9" ht="15" thickBot="1">
      <c r="A265" s="322"/>
      <c r="B265" s="1502" t="s">
        <v>595</v>
      </c>
      <c r="C265" s="1808"/>
      <c r="D265" s="2140">
        <f>(D263*100/D600)-70</f>
        <v>3.8948051948051869</v>
      </c>
      <c r="E265" s="1644">
        <f>(E263*100/E600)-70</f>
        <v>3.6708860759493689</v>
      </c>
      <c r="F265" s="1644">
        <f>(F263*100/F600)-70</f>
        <v>-1.9388059701492608</v>
      </c>
      <c r="G265" s="2142">
        <f>(G263*100/G600)-70</f>
        <v>-0.27051063829787836</v>
      </c>
      <c r="H265" s="5"/>
      <c r="I265" s="5"/>
    </row>
    <row r="270" spans="1:9">
      <c r="C270" s="12" t="s">
        <v>265</v>
      </c>
    </row>
    <row r="271" spans="1:9">
      <c r="A271" s="2884" t="s">
        <v>612</v>
      </c>
      <c r="B271" s="2884"/>
      <c r="C271" s="2884"/>
      <c r="D271" s="2884"/>
      <c r="E271" s="2884"/>
      <c r="F271" s="2884"/>
      <c r="G271" s="2884"/>
      <c r="H271" s="2884"/>
      <c r="I271" s="2884"/>
    </row>
    <row r="272" spans="1:9">
      <c r="B272" s="25" t="s">
        <v>260</v>
      </c>
      <c r="D272"/>
      <c r="E272"/>
      <c r="F272" s="25"/>
      <c r="G272" s="25"/>
      <c r="H272" s="26"/>
      <c r="I272" s="26"/>
    </row>
    <row r="273" spans="1:9" ht="15.6">
      <c r="A273" s="28" t="s">
        <v>261</v>
      </c>
      <c r="B273" s="26"/>
      <c r="C273"/>
      <c r="D273" s="29" t="s">
        <v>0</v>
      </c>
      <c r="E273"/>
      <c r="F273" s="2" t="s">
        <v>840</v>
      </c>
      <c r="G273" s="26"/>
      <c r="H273" s="26"/>
      <c r="I273" s="33"/>
    </row>
    <row r="274" spans="1:9" ht="21.6" thickBot="1">
      <c r="C274" s="32" t="s">
        <v>1</v>
      </c>
      <c r="D274" s="690"/>
      <c r="E274" s="690"/>
      <c r="F274" s="690"/>
      <c r="G274" s="690"/>
    </row>
    <row r="275" spans="1:9" ht="15" thickBot="1">
      <c r="A275" s="615" t="s">
        <v>233</v>
      </c>
      <c r="B275" s="116"/>
      <c r="C275" s="616" t="s">
        <v>234</v>
      </c>
      <c r="D275" s="504" t="s">
        <v>235</v>
      </c>
      <c r="E275" s="504"/>
      <c r="F275" s="504"/>
      <c r="G275" s="617" t="s">
        <v>236</v>
      </c>
      <c r="H275" s="618" t="s">
        <v>237</v>
      </c>
      <c r="I275" s="619" t="s">
        <v>238</v>
      </c>
    </row>
    <row r="276" spans="1:9">
      <c r="A276" s="620" t="s">
        <v>239</v>
      </c>
      <c r="B276" s="621" t="s">
        <v>240</v>
      </c>
      <c r="C276" s="622" t="s">
        <v>241</v>
      </c>
      <c r="D276" s="623" t="s">
        <v>242</v>
      </c>
      <c r="E276" s="623" t="s">
        <v>55</v>
      </c>
      <c r="F276" s="623" t="s">
        <v>56</v>
      </c>
      <c r="G276" s="624" t="s">
        <v>243</v>
      </c>
      <c r="H276" s="625" t="s">
        <v>244</v>
      </c>
      <c r="I276" s="626" t="s">
        <v>523</v>
      </c>
    </row>
    <row r="277" spans="1:9" ht="15" thickBot="1">
      <c r="A277" s="627"/>
      <c r="B277" s="667"/>
      <c r="C277" s="628"/>
      <c r="D277" s="629" t="s">
        <v>6</v>
      </c>
      <c r="E277" s="629" t="s">
        <v>7</v>
      </c>
      <c r="F277" s="629" t="s">
        <v>8</v>
      </c>
      <c r="G277" s="630" t="s">
        <v>245</v>
      </c>
      <c r="H277" s="631" t="s">
        <v>594</v>
      </c>
      <c r="I277" s="632" t="s">
        <v>522</v>
      </c>
    </row>
    <row r="278" spans="1:9">
      <c r="A278" s="116"/>
      <c r="B278" s="828" t="s">
        <v>189</v>
      </c>
      <c r="C278" s="634"/>
      <c r="D278" s="635"/>
      <c r="E278" s="636"/>
      <c r="F278" s="636"/>
      <c r="G278" s="829"/>
      <c r="H278" s="677"/>
      <c r="I278" s="639"/>
    </row>
    <row r="279" spans="1:9" ht="16.5" customHeight="1">
      <c r="A279" s="641" t="s">
        <v>246</v>
      </c>
      <c r="B279" s="380" t="s">
        <v>632</v>
      </c>
      <c r="C279" s="642">
        <v>60</v>
      </c>
      <c r="D279" s="2087">
        <v>1.0249999999999999</v>
      </c>
      <c r="E279" s="2087">
        <v>3.0030000000000001</v>
      </c>
      <c r="F279" s="2087">
        <v>5.0750000000000002</v>
      </c>
      <c r="G279" s="1454">
        <v>51.42</v>
      </c>
      <c r="H279" s="680">
        <v>6</v>
      </c>
      <c r="I279" s="1690" t="s">
        <v>757</v>
      </c>
    </row>
    <row r="280" spans="1:9" ht="14.25" customHeight="1">
      <c r="A280" s="644" t="s">
        <v>247</v>
      </c>
      <c r="B280" s="693" t="s">
        <v>464</v>
      </c>
      <c r="C280" s="642">
        <v>90</v>
      </c>
      <c r="D280" s="498">
        <v>10.195</v>
      </c>
      <c r="E280" s="488">
        <v>7.0346000000000002</v>
      </c>
      <c r="F280" s="499">
        <v>18.937999999999999</v>
      </c>
      <c r="G280" s="1454">
        <v>175.0504</v>
      </c>
      <c r="H280" s="668">
        <v>46</v>
      </c>
      <c r="I280" s="648" t="s">
        <v>815</v>
      </c>
    </row>
    <row r="281" spans="1:9" ht="15.75" customHeight="1">
      <c r="A281" s="645" t="s">
        <v>12</v>
      </c>
      <c r="B281" s="691" t="s">
        <v>349</v>
      </c>
      <c r="C281" s="651">
        <v>160</v>
      </c>
      <c r="D281" s="2080">
        <v>4.6120000000000001</v>
      </c>
      <c r="E281" s="488">
        <v>7.9279999999999999</v>
      </c>
      <c r="F281" s="488">
        <v>27.315000000000001</v>
      </c>
      <c r="G281" s="1454">
        <v>189.24799999999999</v>
      </c>
      <c r="H281" s="304">
        <v>35</v>
      </c>
      <c r="I281" s="648" t="s">
        <v>816</v>
      </c>
    </row>
    <row r="282" spans="1:9" ht="13.5" customHeight="1">
      <c r="A282" s="649" t="s">
        <v>253</v>
      </c>
      <c r="B282" s="670" t="s">
        <v>143</v>
      </c>
      <c r="C282" s="651">
        <v>200</v>
      </c>
      <c r="D282" s="302">
        <v>1</v>
      </c>
      <c r="E282" s="482">
        <v>0</v>
      </c>
      <c r="F282" s="482">
        <v>16.920000000000002</v>
      </c>
      <c r="G282" s="824">
        <v>71.680000000000007</v>
      </c>
      <c r="H282" s="668">
        <v>64</v>
      </c>
      <c r="I282" s="648" t="s">
        <v>684</v>
      </c>
    </row>
    <row r="283" spans="1:9">
      <c r="A283" s="649"/>
      <c r="B283" s="646" t="s">
        <v>10</v>
      </c>
      <c r="C283" s="651">
        <v>30</v>
      </c>
      <c r="D283" s="1560">
        <v>1.58</v>
      </c>
      <c r="E283" s="1561">
        <v>0.21</v>
      </c>
      <c r="F283" s="1561">
        <v>12.24</v>
      </c>
      <c r="G283" s="1454">
        <v>57.17</v>
      </c>
      <c r="H283" s="304">
        <v>12</v>
      </c>
      <c r="I283" s="648" t="s">
        <v>9</v>
      </c>
    </row>
    <row r="284" spans="1:9" ht="15" thickBot="1">
      <c r="A284" s="1400"/>
      <c r="B284" s="653" t="s">
        <v>581</v>
      </c>
      <c r="C284" s="663">
        <v>20</v>
      </c>
      <c r="D284" s="2080">
        <v>1.1299999999999999</v>
      </c>
      <c r="E284" s="482">
        <v>0.24</v>
      </c>
      <c r="F284" s="482">
        <v>8.3699999999999992</v>
      </c>
      <c r="G284" s="1439">
        <v>40.159999999999997</v>
      </c>
      <c r="H284" s="652">
        <v>13</v>
      </c>
      <c r="I284" s="648" t="s">
        <v>9</v>
      </c>
    </row>
    <row r="285" spans="1:9">
      <c r="A285" s="654" t="s">
        <v>262</v>
      </c>
      <c r="C285" s="2697">
        <f>SUM(C279:C284)</f>
        <v>560</v>
      </c>
      <c r="D285" s="655">
        <f>SUM(D279:D284)</f>
        <v>19.541999999999998</v>
      </c>
      <c r="E285" s="1441">
        <f>SUM(E279:E284)</f>
        <v>18.415600000000001</v>
      </c>
      <c r="F285" s="657">
        <f>SUM(F279:F284)</f>
        <v>88.858000000000004</v>
      </c>
      <c r="G285" s="2141">
        <f>SUM(G279:G284)</f>
        <v>584.72839999999997</v>
      </c>
      <c r="H285" s="2833"/>
      <c r="I285" s="2714"/>
    </row>
    <row r="286" spans="1:9" ht="17.25" customHeight="1">
      <c r="A286" s="1504"/>
      <c r="B286" s="1505" t="s">
        <v>11</v>
      </c>
      <c r="C286" s="1809">
        <v>0.25</v>
      </c>
      <c r="D286" s="1390">
        <v>19.25</v>
      </c>
      <c r="E286" s="1391">
        <v>19.75</v>
      </c>
      <c r="F286" s="1392">
        <v>83.75</v>
      </c>
      <c r="G286" s="1393">
        <v>587.5</v>
      </c>
      <c r="H286" s="2143"/>
      <c r="I286" s="1826"/>
    </row>
    <row r="287" spans="1:9" ht="16.5" customHeight="1" thickBot="1">
      <c r="A287" s="322"/>
      <c r="B287" s="1502" t="s">
        <v>595</v>
      </c>
      <c r="C287" s="1808"/>
      <c r="D287" s="2140">
        <f>(D285*100/D600)-25</f>
        <v>0.3792207792207769</v>
      </c>
      <c r="E287" s="1644">
        <f>(E285*100/E600)-25</f>
        <v>-1.6891139240506305</v>
      </c>
      <c r="F287" s="1644">
        <f>(F285*100/F600)-25</f>
        <v>1.5247761194029898</v>
      </c>
      <c r="G287" s="2142">
        <f>(G285*100/G600)-25</f>
        <v>-0.1179404255319163</v>
      </c>
      <c r="H287" s="658"/>
      <c r="I287" s="666"/>
    </row>
    <row r="288" spans="1:9" ht="17.25" customHeight="1">
      <c r="A288" s="116"/>
      <c r="B288" s="828" t="s">
        <v>144</v>
      </c>
      <c r="C288" s="116"/>
      <c r="D288" s="5"/>
      <c r="E288" s="659"/>
      <c r="F288" s="659"/>
      <c r="G288" s="659"/>
      <c r="H288" s="661"/>
      <c r="I288" s="661"/>
    </row>
    <row r="289" spans="1:9" ht="15.75" customHeight="1">
      <c r="A289" s="641" t="s">
        <v>246</v>
      </c>
      <c r="B289" s="688" t="s">
        <v>672</v>
      </c>
      <c r="C289" s="375">
        <v>60</v>
      </c>
      <c r="D289" s="489">
        <v>1.2</v>
      </c>
      <c r="E289" s="491">
        <v>0.15</v>
      </c>
      <c r="F289" s="491">
        <v>6.15</v>
      </c>
      <c r="G289" s="1456">
        <v>31.35</v>
      </c>
      <c r="H289" s="680">
        <v>4</v>
      </c>
      <c r="I289" s="1766" t="s">
        <v>671</v>
      </c>
    </row>
    <row r="290" spans="1:9" ht="15" customHeight="1">
      <c r="A290" s="644" t="s">
        <v>247</v>
      </c>
      <c r="B290" s="688" t="s">
        <v>674</v>
      </c>
      <c r="C290" s="2208">
        <v>200</v>
      </c>
      <c r="D290" s="2209">
        <v>1.82</v>
      </c>
      <c r="E290" s="2210">
        <v>2.5529999999999999</v>
      </c>
      <c r="F290" s="2211">
        <v>14.99</v>
      </c>
      <c r="G290" s="823">
        <v>82.8</v>
      </c>
      <c r="H290" s="668">
        <v>24</v>
      </c>
      <c r="I290" s="897" t="s">
        <v>673</v>
      </c>
    </row>
    <row r="291" spans="1:9" ht="15" customHeight="1">
      <c r="A291" s="645" t="s">
        <v>12</v>
      </c>
      <c r="B291" s="687" t="s">
        <v>675</v>
      </c>
      <c r="C291" s="201">
        <v>40</v>
      </c>
      <c r="D291" s="2212">
        <v>5.2220000000000004</v>
      </c>
      <c r="E291" s="2213">
        <v>0.69299999999999995</v>
      </c>
      <c r="F291" s="2214">
        <v>0.998</v>
      </c>
      <c r="G291" s="2698">
        <v>31.977</v>
      </c>
      <c r="H291" s="2701"/>
      <c r="I291" s="1685" t="s">
        <v>683</v>
      </c>
    </row>
    <row r="292" spans="1:9" ht="11.25" customHeight="1">
      <c r="A292" s="649" t="s">
        <v>253</v>
      </c>
      <c r="B292" s="2215" t="s">
        <v>677</v>
      </c>
      <c r="C292" s="411">
        <v>190</v>
      </c>
      <c r="D292" s="2216">
        <v>7.62</v>
      </c>
      <c r="E292" s="2217">
        <v>14.08</v>
      </c>
      <c r="F292" s="463">
        <v>48.5</v>
      </c>
      <c r="G292" s="2699">
        <v>366.2</v>
      </c>
      <c r="H292" s="1078">
        <v>63</v>
      </c>
      <c r="I292" s="2218" t="s">
        <v>676</v>
      </c>
    </row>
    <row r="293" spans="1:9" ht="13.5" customHeight="1">
      <c r="A293" s="644"/>
      <c r="B293" s="687" t="s">
        <v>678</v>
      </c>
      <c r="C293" s="2219"/>
      <c r="D293" s="801"/>
      <c r="E293" s="802"/>
      <c r="F293" s="452"/>
      <c r="G293" s="2700"/>
      <c r="H293" s="686"/>
      <c r="I293" s="1465"/>
    </row>
    <row r="294" spans="1:9" ht="13.5" customHeight="1">
      <c r="A294" s="645"/>
      <c r="B294" s="646" t="s">
        <v>314</v>
      </c>
      <c r="C294" s="651">
        <v>200</v>
      </c>
      <c r="D294" s="302">
        <v>5.3150000000000004</v>
      </c>
      <c r="E294" s="482">
        <v>4.8179999999999996</v>
      </c>
      <c r="F294" s="488">
        <v>15.183999999999999</v>
      </c>
      <c r="G294" s="1544">
        <v>125.604</v>
      </c>
      <c r="H294" s="662">
        <v>66</v>
      </c>
      <c r="I294" s="640" t="s">
        <v>739</v>
      </c>
    </row>
    <row r="295" spans="1:9" ht="14.25" customHeight="1">
      <c r="A295" s="649"/>
      <c r="B295" s="533" t="s">
        <v>10</v>
      </c>
      <c r="C295" s="651">
        <v>40</v>
      </c>
      <c r="D295" s="302">
        <v>2.1040000000000001</v>
      </c>
      <c r="E295" s="482">
        <v>0.28000000000000003</v>
      </c>
      <c r="F295" s="482">
        <v>16.32</v>
      </c>
      <c r="G295" s="1454">
        <v>76.215999999999994</v>
      </c>
      <c r="H295" s="647">
        <v>12</v>
      </c>
      <c r="I295" s="648" t="s">
        <v>9</v>
      </c>
    </row>
    <row r="296" spans="1:9" ht="13.5" customHeight="1">
      <c r="A296" s="106"/>
      <c r="B296" s="688" t="s">
        <v>581</v>
      </c>
      <c r="C296" s="642">
        <v>30</v>
      </c>
      <c r="D296" s="2089">
        <v>1.6950000000000001</v>
      </c>
      <c r="E296" s="488">
        <v>0.36</v>
      </c>
      <c r="F296" s="488">
        <v>12.56</v>
      </c>
      <c r="G296" s="1454">
        <v>60.26</v>
      </c>
      <c r="H296" s="680">
        <v>13</v>
      </c>
      <c r="I296" s="643" t="s">
        <v>9</v>
      </c>
    </row>
    <row r="297" spans="1:9" ht="14.25" customHeight="1" thickBot="1">
      <c r="A297" s="1400"/>
      <c r="B297" s="1052" t="s">
        <v>646</v>
      </c>
      <c r="C297" s="663">
        <v>105</v>
      </c>
      <c r="D297" s="674">
        <v>0.82</v>
      </c>
      <c r="E297" s="675">
        <v>0.154</v>
      </c>
      <c r="F297" s="675">
        <v>8.5540000000000003</v>
      </c>
      <c r="G297" s="2125">
        <v>48.881999999999998</v>
      </c>
      <c r="H297" s="896">
        <v>80</v>
      </c>
      <c r="I297" s="1690" t="s">
        <v>642</v>
      </c>
    </row>
    <row r="298" spans="1:9">
      <c r="A298" s="654" t="s">
        <v>249</v>
      </c>
      <c r="B298" s="1469"/>
      <c r="C298" s="215">
        <f>C289+C290+C291+C294+C295+C296+C297+145+30</f>
        <v>850</v>
      </c>
      <c r="D298" s="664">
        <f>SUM(D289:D297)</f>
        <v>25.796000000000003</v>
      </c>
      <c r="E298" s="1441">
        <f>SUM(E289:E297)</f>
        <v>23.087999999999997</v>
      </c>
      <c r="F298" s="665">
        <f>SUM(F289:F297)</f>
        <v>123.256</v>
      </c>
      <c r="G298" s="2141">
        <f>SUM(G289:G297)</f>
        <v>823.28899999999999</v>
      </c>
      <c r="H298" s="2833"/>
      <c r="I298" s="2714"/>
    </row>
    <row r="299" spans="1:9" ht="15" customHeight="1">
      <c r="A299" s="1504"/>
      <c r="B299" s="1505" t="s">
        <v>11</v>
      </c>
      <c r="C299" s="1809">
        <v>0.35</v>
      </c>
      <c r="D299" s="1390">
        <v>26.95</v>
      </c>
      <c r="E299" s="1391">
        <v>27.65</v>
      </c>
      <c r="F299" s="1392">
        <v>117.25</v>
      </c>
      <c r="G299" s="1393">
        <v>822.5</v>
      </c>
      <c r="H299" s="2143"/>
      <c r="I299" s="1826"/>
    </row>
    <row r="300" spans="1:9" ht="15" thickBot="1">
      <c r="A300" s="322"/>
      <c r="B300" s="1502" t="s">
        <v>595</v>
      </c>
      <c r="C300" s="1808"/>
      <c r="D300" s="2140">
        <f>(D298*100/D600)-35</f>
        <v>-1.4987012987012918</v>
      </c>
      <c r="E300" s="1644">
        <f>(E298*100/E600)-35</f>
        <v>-5.7746835443038016</v>
      </c>
      <c r="F300" s="1644">
        <f>(F298*100/F600)-35</f>
        <v>1.792835820895526</v>
      </c>
      <c r="G300" s="2142">
        <f>(G298*100/G600)-35</f>
        <v>3.3574468085106446E-2</v>
      </c>
      <c r="H300" s="658"/>
      <c r="I300" s="666"/>
    </row>
    <row r="301" spans="1:9">
      <c r="A301" s="694" t="s">
        <v>246</v>
      </c>
      <c r="B301" s="694" t="s">
        <v>304</v>
      </c>
      <c r="C301" s="116"/>
      <c r="D301" s="65"/>
      <c r="E301" s="659"/>
      <c r="F301" s="659"/>
      <c r="G301" s="660"/>
      <c r="H301" s="661"/>
      <c r="I301" s="661"/>
    </row>
    <row r="302" spans="1:9">
      <c r="A302" s="644" t="s">
        <v>247</v>
      </c>
      <c r="B302" s="688" t="s">
        <v>779</v>
      </c>
      <c r="C302" s="683">
        <v>200</v>
      </c>
      <c r="D302" s="2080">
        <v>0.2</v>
      </c>
      <c r="E302" s="488">
        <v>0</v>
      </c>
      <c r="F302" s="488">
        <v>6.65</v>
      </c>
      <c r="G302" s="1454">
        <v>27.2</v>
      </c>
      <c r="H302" s="647">
        <v>69</v>
      </c>
      <c r="I302" s="640" t="s">
        <v>778</v>
      </c>
    </row>
    <row r="303" spans="1:9" ht="12.75" customHeight="1">
      <c r="A303" s="645" t="s">
        <v>12</v>
      </c>
      <c r="B303" s="1801" t="s">
        <v>606</v>
      </c>
      <c r="C303" s="642">
        <v>90</v>
      </c>
      <c r="D303" s="2102">
        <v>4.0545</v>
      </c>
      <c r="E303" s="490">
        <v>10.818</v>
      </c>
      <c r="F303" s="2101">
        <v>19.157</v>
      </c>
      <c r="G303" s="2093">
        <v>171.15</v>
      </c>
      <c r="H303" s="680">
        <v>47</v>
      </c>
      <c r="I303" s="838" t="s">
        <v>607</v>
      </c>
    </row>
    <row r="304" spans="1:9" ht="18" customHeight="1" thickBot="1">
      <c r="A304" s="1397" t="s">
        <v>253</v>
      </c>
      <c r="B304" s="653" t="s">
        <v>581</v>
      </c>
      <c r="C304" s="663">
        <v>20</v>
      </c>
      <c r="D304" s="489">
        <v>1.1299999999999999</v>
      </c>
      <c r="E304" s="491">
        <v>0.24</v>
      </c>
      <c r="F304" s="491">
        <v>8.3699999999999992</v>
      </c>
      <c r="G304" s="1439">
        <v>40.159999999999997</v>
      </c>
      <c r="H304" s="652">
        <v>13</v>
      </c>
      <c r="I304" s="648" t="s">
        <v>9</v>
      </c>
    </row>
    <row r="305" spans="1:9" ht="17.25" customHeight="1">
      <c r="A305" s="654" t="s">
        <v>332</v>
      </c>
      <c r="B305" s="849"/>
      <c r="C305" s="233">
        <f>SUM(C302:C304)</f>
        <v>310</v>
      </c>
      <c r="D305" s="664">
        <f>SUM(D302:D304)</f>
        <v>5.3845000000000001</v>
      </c>
      <c r="E305" s="1441">
        <f>SUM(E302:E304)</f>
        <v>11.058</v>
      </c>
      <c r="F305" s="665">
        <f>SUM(F302:F304)</f>
        <v>34.177</v>
      </c>
      <c r="G305" s="1509">
        <f>SUM(G302:G304)</f>
        <v>238.51</v>
      </c>
      <c r="H305" s="2833"/>
      <c r="I305" s="2714"/>
    </row>
    <row r="306" spans="1:9" ht="18.75" customHeight="1">
      <c r="A306" s="1504"/>
      <c r="B306" s="1505" t="s">
        <v>11</v>
      </c>
      <c r="C306" s="1809">
        <v>0.1</v>
      </c>
      <c r="D306" s="1390">
        <v>7.7</v>
      </c>
      <c r="E306" s="1391">
        <v>7.9</v>
      </c>
      <c r="F306" s="1392">
        <v>33.5</v>
      </c>
      <c r="G306" s="1393">
        <v>235</v>
      </c>
      <c r="H306" s="2143"/>
      <c r="I306" s="1826"/>
    </row>
    <row r="307" spans="1:9" ht="12.75" customHeight="1" thickBot="1">
      <c r="A307" s="322"/>
      <c r="B307" s="1502" t="s">
        <v>595</v>
      </c>
      <c r="C307" s="1808"/>
      <c r="D307" s="2140">
        <f>(D305*100/D600)-10</f>
        <v>-3.0071428571428562</v>
      </c>
      <c r="E307" s="1644">
        <f>(E305*100/E600)-10</f>
        <v>3.9974683544303797</v>
      </c>
      <c r="F307" s="1644">
        <f>(F305*100/F600)-10</f>
        <v>0.20208955223880487</v>
      </c>
      <c r="G307" s="2142">
        <f>(G305*100/G600)-10</f>
        <v>0.14936170212765987</v>
      </c>
      <c r="H307" s="658"/>
      <c r="I307" s="666"/>
    </row>
    <row r="308" spans="1:9" ht="15.75" customHeight="1" thickBot="1"/>
    <row r="309" spans="1:9" ht="14.25" customHeight="1" thickBot="1">
      <c r="A309" s="2835"/>
      <c r="B309" s="2836"/>
      <c r="C309" s="1174"/>
      <c r="D309" s="2837" t="s">
        <v>6</v>
      </c>
      <c r="E309" s="2837" t="s">
        <v>7</v>
      </c>
      <c r="F309" s="2837" t="s">
        <v>8</v>
      </c>
      <c r="G309" s="2838" t="s">
        <v>830</v>
      </c>
      <c r="H309" s="157"/>
      <c r="I309" s="157"/>
    </row>
    <row r="310" spans="1:9">
      <c r="A310" s="1063"/>
      <c r="B310" s="43" t="s">
        <v>451</v>
      </c>
      <c r="C310" s="44"/>
      <c r="D310" s="200">
        <f>D285+D298</f>
        <v>45.338000000000001</v>
      </c>
      <c r="E310" s="328">
        <f>E285+E298</f>
        <v>41.503599999999999</v>
      </c>
      <c r="F310" s="328">
        <f>F285+F298</f>
        <v>212.114</v>
      </c>
      <c r="G310" s="1064">
        <f>G285+G298</f>
        <v>1408.0174</v>
      </c>
      <c r="H310" s="835"/>
      <c r="I310" s="31"/>
    </row>
    <row r="311" spans="1:9">
      <c r="A311" s="1504"/>
      <c r="B311" s="1505" t="s">
        <v>11</v>
      </c>
      <c r="C311" s="1809">
        <v>0.6</v>
      </c>
      <c r="D311" s="1823">
        <v>46.2</v>
      </c>
      <c r="E311" s="1523">
        <v>47.4</v>
      </c>
      <c r="F311" s="1520">
        <v>201</v>
      </c>
      <c r="G311" s="1749">
        <v>1410</v>
      </c>
      <c r="H311" s="1385"/>
      <c r="I311" s="5"/>
    </row>
    <row r="312" spans="1:9" ht="15" thickBot="1">
      <c r="A312" s="322"/>
      <c r="B312" s="1502" t="s">
        <v>595</v>
      </c>
      <c r="C312" s="1808"/>
      <c r="D312" s="2140">
        <f>(D310*100/D600)-60</f>
        <v>-1.1194805194805184</v>
      </c>
      <c r="E312" s="1644">
        <f>(E310*100/E600)-60</f>
        <v>-7.4637974683544357</v>
      </c>
      <c r="F312" s="1644">
        <f>(F310*100/F600)-60</f>
        <v>3.3176119402985123</v>
      </c>
      <c r="G312" s="2142">
        <f>(G310*100/G600)-60</f>
        <v>-8.4365957446813411E-2</v>
      </c>
      <c r="H312" s="5"/>
      <c r="I312" s="5"/>
    </row>
    <row r="313" spans="1:9" ht="16.5" customHeight="1" thickBot="1">
      <c r="A313" s="46"/>
      <c r="B313" s="47"/>
      <c r="C313" s="1394"/>
      <c r="D313" s="1427"/>
      <c r="E313" s="1427"/>
      <c r="F313" s="1427"/>
      <c r="G313" s="1427"/>
      <c r="H313" s="5"/>
      <c r="I313" s="5"/>
    </row>
    <row r="314" spans="1:9" ht="16.5" customHeight="1">
      <c r="A314" s="549"/>
      <c r="B314" s="849" t="s">
        <v>450</v>
      </c>
      <c r="C314" s="14"/>
      <c r="D314" s="200">
        <f>D298+D305</f>
        <v>31.180500000000002</v>
      </c>
      <c r="E314" s="328">
        <f>E298+E305</f>
        <v>34.146000000000001</v>
      </c>
      <c r="F314" s="328">
        <f>F298+F305</f>
        <v>157.43299999999999</v>
      </c>
      <c r="G314" s="1064">
        <f>G298+G305</f>
        <v>1061.799</v>
      </c>
      <c r="H314" s="835"/>
      <c r="I314" s="31"/>
    </row>
    <row r="315" spans="1:9" ht="15.75" customHeight="1">
      <c r="A315" s="605"/>
      <c r="B315" s="1396" t="s">
        <v>11</v>
      </c>
      <c r="C315" s="1809">
        <v>0.45</v>
      </c>
      <c r="D315" s="1390">
        <v>34.65</v>
      </c>
      <c r="E315" s="1391">
        <v>35.549999999999997</v>
      </c>
      <c r="F315" s="1392">
        <v>150.75</v>
      </c>
      <c r="G315" s="1393">
        <v>1057.5</v>
      </c>
      <c r="H315" s="1385"/>
      <c r="I315" s="5"/>
    </row>
    <row r="316" spans="1:9" ht="14.25" customHeight="1" thickBot="1">
      <c r="A316" s="322"/>
      <c r="B316" s="1502" t="s">
        <v>595</v>
      </c>
      <c r="C316" s="1808"/>
      <c r="D316" s="2140">
        <f>(D314*100/D600)-45</f>
        <v>-4.5058441558441515</v>
      </c>
      <c r="E316" s="1644">
        <f>(E314*100/E600)-45</f>
        <v>-1.7772151898734165</v>
      </c>
      <c r="F316" s="1644">
        <f>(F314*100/F600)-45</f>
        <v>1.994925373134329</v>
      </c>
      <c r="G316" s="2142">
        <f>(G314*100/G600)-45</f>
        <v>0.18293617021276276</v>
      </c>
      <c r="H316" s="5"/>
      <c r="I316" s="5"/>
    </row>
    <row r="317" spans="1:9" ht="15" thickBot="1">
      <c r="H317" s="5"/>
      <c r="I317" s="5"/>
    </row>
    <row r="318" spans="1:9" ht="13.5" customHeight="1">
      <c r="A318" s="1063"/>
      <c r="B318" s="43" t="s">
        <v>333</v>
      </c>
      <c r="C318" s="44"/>
      <c r="D318" s="207">
        <f>D285+D298+D305</f>
        <v>50.722500000000004</v>
      </c>
      <c r="E318" s="127">
        <f>E285+E298+E305</f>
        <v>52.561599999999999</v>
      </c>
      <c r="F318" s="127">
        <f>F285+F298+F305</f>
        <v>246.291</v>
      </c>
      <c r="G318" s="329">
        <f>G285+G298+G305</f>
        <v>1646.5273999999999</v>
      </c>
      <c r="H318" s="835"/>
      <c r="I318" s="31"/>
    </row>
    <row r="319" spans="1:9" ht="13.5" customHeight="1">
      <c r="A319" s="1504"/>
      <c r="B319" s="1505" t="s">
        <v>11</v>
      </c>
      <c r="C319" s="1809">
        <v>0.7</v>
      </c>
      <c r="D319" s="1390">
        <v>53.9</v>
      </c>
      <c r="E319" s="1391">
        <v>55.3</v>
      </c>
      <c r="F319" s="1392">
        <v>234.5</v>
      </c>
      <c r="G319" s="1393">
        <v>1645</v>
      </c>
      <c r="H319" s="1385"/>
      <c r="I319" s="5"/>
    </row>
    <row r="320" spans="1:9" ht="15" customHeight="1" thickBot="1">
      <c r="A320" s="322"/>
      <c r="B320" s="1502" t="s">
        <v>595</v>
      </c>
      <c r="C320" s="1808"/>
      <c r="D320" s="2140">
        <f>(D318*100/D600)-70</f>
        <v>-4.1266233766233711</v>
      </c>
      <c r="E320" s="1644">
        <f>(E318*100/E600)-70</f>
        <v>-3.4663291139240471</v>
      </c>
      <c r="F320" s="1644">
        <f>(F318*100/F600)-70</f>
        <v>3.5197014925373082</v>
      </c>
      <c r="G320" s="2142">
        <f>(G318*100/G600)-70</f>
        <v>6.4995744680842904E-2</v>
      </c>
      <c r="H320" s="5"/>
      <c r="I320" s="5"/>
    </row>
    <row r="321" spans="1:9" ht="14.25" customHeight="1"/>
    <row r="325" spans="1:9" ht="14.25" customHeight="1">
      <c r="C325" s="12" t="s">
        <v>265</v>
      </c>
    </row>
    <row r="326" spans="1:9" ht="13.5" customHeight="1">
      <c r="A326" s="2884" t="s">
        <v>612</v>
      </c>
      <c r="B326" s="2884"/>
      <c r="C326" s="2884"/>
      <c r="D326" s="2884"/>
      <c r="E326" s="2884"/>
      <c r="F326" s="2884"/>
      <c r="G326" s="2884"/>
      <c r="H326" s="2884"/>
      <c r="I326" s="2884"/>
    </row>
    <row r="327" spans="1:9" ht="19.5" customHeight="1">
      <c r="B327" s="25" t="s">
        <v>260</v>
      </c>
      <c r="D327"/>
      <c r="E327"/>
      <c r="F327" s="25"/>
      <c r="G327" s="25"/>
      <c r="H327" s="26"/>
      <c r="I327" s="26"/>
    </row>
    <row r="328" spans="1:9" ht="15.6">
      <c r="A328" s="28" t="s">
        <v>261</v>
      </c>
      <c r="B328" s="26"/>
      <c r="C328"/>
      <c r="D328" s="29" t="s">
        <v>0</v>
      </c>
      <c r="E328"/>
      <c r="F328" s="2" t="s">
        <v>840</v>
      </c>
      <c r="G328" s="26"/>
      <c r="H328" s="26"/>
      <c r="I328" s="33"/>
    </row>
    <row r="329" spans="1:9" ht="19.5" customHeight="1">
      <c r="C329" s="32" t="s">
        <v>614</v>
      </c>
    </row>
    <row r="330" spans="1:9" ht="15" thickBot="1"/>
    <row r="331" spans="1:9" ht="12" customHeight="1" thickBot="1">
      <c r="A331" s="615" t="s">
        <v>233</v>
      </c>
      <c r="B331" s="116"/>
      <c r="C331" s="616" t="s">
        <v>234</v>
      </c>
      <c r="D331" s="504" t="s">
        <v>235</v>
      </c>
      <c r="E331" s="504"/>
      <c r="F331" s="504"/>
      <c r="G331" s="617" t="s">
        <v>236</v>
      </c>
      <c r="H331" s="618" t="s">
        <v>237</v>
      </c>
      <c r="I331" s="619" t="s">
        <v>238</v>
      </c>
    </row>
    <row r="332" spans="1:9">
      <c r="A332" s="620" t="s">
        <v>239</v>
      </c>
      <c r="B332" s="621" t="s">
        <v>240</v>
      </c>
      <c r="C332" s="622" t="s">
        <v>241</v>
      </c>
      <c r="D332" s="623" t="s">
        <v>242</v>
      </c>
      <c r="E332" s="623" t="s">
        <v>55</v>
      </c>
      <c r="F332" s="623" t="s">
        <v>56</v>
      </c>
      <c r="G332" s="624" t="s">
        <v>243</v>
      </c>
      <c r="H332" s="625" t="s">
        <v>244</v>
      </c>
      <c r="I332" s="626" t="s">
        <v>523</v>
      </c>
    </row>
    <row r="333" spans="1:9" ht="15" thickBot="1">
      <c r="A333" s="627"/>
      <c r="B333" s="667"/>
      <c r="C333" s="628"/>
      <c r="D333" s="629" t="s">
        <v>6</v>
      </c>
      <c r="E333" s="629" t="s">
        <v>7</v>
      </c>
      <c r="F333" s="629" t="s">
        <v>8</v>
      </c>
      <c r="G333" s="630" t="s">
        <v>245</v>
      </c>
      <c r="H333" s="631" t="s">
        <v>594</v>
      </c>
      <c r="I333" s="632" t="s">
        <v>522</v>
      </c>
    </row>
    <row r="334" spans="1:9" ht="14.25" customHeight="1">
      <c r="A334" s="116"/>
      <c r="B334" s="828" t="s">
        <v>189</v>
      </c>
      <c r="C334" s="634"/>
      <c r="D334" s="635"/>
      <c r="E334" s="636"/>
      <c r="F334" s="636"/>
      <c r="G334" s="829"/>
      <c r="H334" s="677"/>
      <c r="I334" s="639"/>
    </row>
    <row r="335" spans="1:9" ht="15" customHeight="1">
      <c r="A335" s="641" t="s">
        <v>246</v>
      </c>
      <c r="B335" s="1774" t="s">
        <v>345</v>
      </c>
      <c r="C335" s="1247">
        <v>60</v>
      </c>
      <c r="D335" s="302">
        <v>0.7</v>
      </c>
      <c r="E335" s="482">
        <v>0.1</v>
      </c>
      <c r="F335" s="482">
        <v>2.2999999999999998</v>
      </c>
      <c r="G335" s="2081">
        <v>12.8</v>
      </c>
      <c r="H335" s="647">
        <v>2</v>
      </c>
      <c r="I335" s="719" t="s">
        <v>818</v>
      </c>
    </row>
    <row r="336" spans="1:9" ht="12" customHeight="1">
      <c r="A336" s="644" t="s">
        <v>461</v>
      </c>
      <c r="B336" s="688" t="s">
        <v>387</v>
      </c>
      <c r="C336" s="1362">
        <v>155</v>
      </c>
      <c r="D336" s="1455">
        <v>10.106249999999999</v>
      </c>
      <c r="E336" s="2103">
        <v>17.632000000000001</v>
      </c>
      <c r="F336" s="2115">
        <v>2.29</v>
      </c>
      <c r="G336" s="2474">
        <v>228.91300000000001</v>
      </c>
      <c r="H336" s="692">
        <v>41</v>
      </c>
      <c r="I336" s="643" t="s">
        <v>819</v>
      </c>
    </row>
    <row r="337" spans="1:9" ht="15.6">
      <c r="A337" s="645" t="s">
        <v>12</v>
      </c>
      <c r="B337" s="646" t="s">
        <v>314</v>
      </c>
      <c r="C337" s="651">
        <v>200</v>
      </c>
      <c r="D337" s="302">
        <v>5.3150000000000004</v>
      </c>
      <c r="E337" s="482">
        <v>4.8179999999999996</v>
      </c>
      <c r="F337" s="488">
        <v>15.183999999999999</v>
      </c>
      <c r="G337" s="1544">
        <v>125.604</v>
      </c>
      <c r="H337" s="662">
        <v>66</v>
      </c>
      <c r="I337" s="640" t="s">
        <v>739</v>
      </c>
    </row>
    <row r="338" spans="1:9" ht="12" customHeight="1">
      <c r="A338" s="649" t="s">
        <v>254</v>
      </c>
      <c r="B338" s="646" t="s">
        <v>10</v>
      </c>
      <c r="C338" s="651">
        <v>40</v>
      </c>
      <c r="D338" s="302">
        <v>2.1040000000000001</v>
      </c>
      <c r="E338" s="482">
        <v>0.28000000000000003</v>
      </c>
      <c r="F338" s="482">
        <v>16.32</v>
      </c>
      <c r="G338" s="1454">
        <v>76.215999999999994</v>
      </c>
      <c r="H338" s="652">
        <v>12</v>
      </c>
      <c r="I338" s="648" t="s">
        <v>9</v>
      </c>
    </row>
    <row r="339" spans="1:9">
      <c r="A339" s="649"/>
      <c r="B339" s="688" t="s">
        <v>581</v>
      </c>
      <c r="C339" s="642">
        <v>20</v>
      </c>
      <c r="D339" s="489">
        <v>1.1299999999999999</v>
      </c>
      <c r="E339" s="491">
        <v>0.24</v>
      </c>
      <c r="F339" s="491">
        <v>8.3699999999999992</v>
      </c>
      <c r="G339" s="1439">
        <v>40.159999999999997</v>
      </c>
      <c r="H339" s="680">
        <v>13</v>
      </c>
      <c r="I339" s="643" t="s">
        <v>9</v>
      </c>
    </row>
    <row r="340" spans="1:9" ht="17.25" customHeight="1" thickBot="1">
      <c r="A340" s="1400"/>
      <c r="B340" s="1052" t="s">
        <v>647</v>
      </c>
      <c r="C340" s="663">
        <v>100</v>
      </c>
      <c r="D340" s="326">
        <v>1.575</v>
      </c>
      <c r="E340" s="2087">
        <v>3.9350000000000001</v>
      </c>
      <c r="F340" s="2087">
        <v>20.507999999999999</v>
      </c>
      <c r="G340" s="1439">
        <v>103.53</v>
      </c>
      <c r="H340" s="896">
        <v>79</v>
      </c>
      <c r="I340" s="640" t="s">
        <v>642</v>
      </c>
    </row>
    <row r="341" spans="1:9" ht="15.75" customHeight="1">
      <c r="A341" s="654" t="s">
        <v>262</v>
      </c>
      <c r="C341" s="1382">
        <f>SUM(C335:C340)</f>
        <v>575</v>
      </c>
      <c r="D341" s="655">
        <f>SUM(D335:D340)</f>
        <v>20.930249999999997</v>
      </c>
      <c r="E341" s="1441">
        <f>SUM(E335:E340)</f>
        <v>27.005000000000003</v>
      </c>
      <c r="F341" s="657">
        <f>SUM(F335:F340)</f>
        <v>64.971999999999994</v>
      </c>
      <c r="G341" s="2141">
        <f>SUM(G335:G340)</f>
        <v>587.22299999999996</v>
      </c>
      <c r="H341" s="2833"/>
      <c r="I341" s="2714"/>
    </row>
    <row r="342" spans="1:9">
      <c r="A342" s="1504"/>
      <c r="B342" s="1505" t="s">
        <v>11</v>
      </c>
      <c r="C342" s="1809">
        <v>0.25</v>
      </c>
      <c r="D342" s="1390">
        <v>19.25</v>
      </c>
      <c r="E342" s="1391">
        <v>19.75</v>
      </c>
      <c r="F342" s="1392">
        <v>83.75</v>
      </c>
      <c r="G342" s="1393">
        <v>587.5</v>
      </c>
      <c r="H342" s="2143"/>
      <c r="I342" s="1826"/>
    </row>
    <row r="343" spans="1:9" ht="14.25" customHeight="1" thickBot="1">
      <c r="A343" s="322"/>
      <c r="B343" s="1502" t="s">
        <v>595</v>
      </c>
      <c r="C343" s="1808"/>
      <c r="D343" s="2140">
        <f>(D341*100/D600)-25</f>
        <v>2.1821428571428534</v>
      </c>
      <c r="E343" s="1644">
        <f>(E341*100/E600)-25</f>
        <v>9.1835443037974755</v>
      </c>
      <c r="F343" s="1644">
        <f>(F341*100/F600)-25</f>
        <v>-5.6053731343283602</v>
      </c>
      <c r="G343" s="2142">
        <f>(G341*100/G600)-25</f>
        <v>-1.1787234042554218E-2</v>
      </c>
      <c r="H343" s="658"/>
      <c r="I343" s="666"/>
    </row>
    <row r="344" spans="1:9" ht="13.5" customHeight="1">
      <c r="A344" s="116"/>
      <c r="B344" s="633" t="s">
        <v>144</v>
      </c>
      <c r="C344" s="116"/>
      <c r="D344" s="5"/>
      <c r="E344" s="659"/>
      <c r="F344" s="659"/>
      <c r="G344" s="659"/>
      <c r="H344" s="661"/>
      <c r="I344" s="661"/>
    </row>
    <row r="345" spans="1:9" ht="12.75" customHeight="1">
      <c r="A345" s="106"/>
      <c r="B345" s="1243" t="s">
        <v>793</v>
      </c>
      <c r="C345" s="1247">
        <v>60</v>
      </c>
      <c r="D345" s="302">
        <v>0.48</v>
      </c>
      <c r="E345" s="482">
        <v>0.12</v>
      </c>
      <c r="F345" s="482">
        <v>1.5</v>
      </c>
      <c r="G345" s="2081">
        <v>8.52</v>
      </c>
      <c r="H345" s="647">
        <v>1</v>
      </c>
      <c r="I345" s="719" t="s">
        <v>559</v>
      </c>
    </row>
    <row r="346" spans="1:9">
      <c r="A346" s="106"/>
      <c r="B346" s="688" t="s">
        <v>339</v>
      </c>
      <c r="C346" s="374">
        <v>200</v>
      </c>
      <c r="D346" s="2080">
        <v>2.1616</v>
      </c>
      <c r="E346" s="488">
        <v>2.8767999999999998</v>
      </c>
      <c r="F346" s="488">
        <v>23.279199999999999</v>
      </c>
      <c r="G346" s="1454">
        <v>115.14400000000001</v>
      </c>
      <c r="H346" s="832">
        <v>18</v>
      </c>
      <c r="I346" s="640" t="s">
        <v>820</v>
      </c>
    </row>
    <row r="347" spans="1:9">
      <c r="A347" s="641" t="s">
        <v>246</v>
      </c>
      <c r="B347" s="646" t="s">
        <v>226</v>
      </c>
      <c r="C347" s="651">
        <v>180</v>
      </c>
      <c r="D347" s="2080">
        <v>3.62</v>
      </c>
      <c r="E347" s="2089">
        <v>21.245000000000001</v>
      </c>
      <c r="F347" s="488">
        <v>17.753</v>
      </c>
      <c r="G347" s="1439">
        <v>296.14999999999998</v>
      </c>
      <c r="H347" s="647">
        <v>33</v>
      </c>
      <c r="I347" s="648" t="s">
        <v>765</v>
      </c>
    </row>
    <row r="348" spans="1:9">
      <c r="A348" s="644" t="s">
        <v>461</v>
      </c>
      <c r="B348" s="902" t="s">
        <v>441</v>
      </c>
      <c r="C348" s="651">
        <v>90</v>
      </c>
      <c r="D348" s="2080">
        <v>12.329000000000001</v>
      </c>
      <c r="E348" s="488">
        <v>9.9619999999999997</v>
      </c>
      <c r="F348" s="488">
        <v>16.082000000000001</v>
      </c>
      <c r="G348" s="1456">
        <v>194.714</v>
      </c>
      <c r="H348" s="647">
        <v>48</v>
      </c>
      <c r="I348" s="648" t="s">
        <v>766</v>
      </c>
    </row>
    <row r="349" spans="1:9" ht="12.75" customHeight="1">
      <c r="A349" s="645" t="s">
        <v>12</v>
      </c>
      <c r="B349" s="650" t="s">
        <v>143</v>
      </c>
      <c r="C349" s="651">
        <v>200</v>
      </c>
      <c r="D349" s="302">
        <v>1</v>
      </c>
      <c r="E349" s="482">
        <v>0</v>
      </c>
      <c r="F349" s="482">
        <v>16.920000000000002</v>
      </c>
      <c r="G349" s="824">
        <v>71.680000000000007</v>
      </c>
      <c r="H349" s="647">
        <v>64</v>
      </c>
      <c r="I349" s="648" t="s">
        <v>684</v>
      </c>
    </row>
    <row r="350" spans="1:9" ht="12.75" customHeight="1">
      <c r="A350" s="649" t="s">
        <v>254</v>
      </c>
      <c r="B350" s="670" t="s">
        <v>10</v>
      </c>
      <c r="C350" s="651">
        <v>40</v>
      </c>
      <c r="D350" s="302">
        <v>2.1040000000000001</v>
      </c>
      <c r="E350" s="482">
        <v>0.28000000000000003</v>
      </c>
      <c r="F350" s="482">
        <v>16.32</v>
      </c>
      <c r="G350" s="1454">
        <v>76.215999999999994</v>
      </c>
      <c r="H350" s="652">
        <v>12</v>
      </c>
      <c r="I350" s="648" t="s">
        <v>9</v>
      </c>
    </row>
    <row r="351" spans="1:9" ht="15" thickBot="1">
      <c r="A351" s="1400"/>
      <c r="B351" s="597" t="s">
        <v>581</v>
      </c>
      <c r="C351" s="642">
        <v>30</v>
      </c>
      <c r="D351" s="2089">
        <v>1.6950000000000001</v>
      </c>
      <c r="E351" s="488">
        <v>0.36</v>
      </c>
      <c r="F351" s="488">
        <v>12.56</v>
      </c>
      <c r="G351" s="1454">
        <v>60.26</v>
      </c>
      <c r="H351" s="680">
        <v>13</v>
      </c>
      <c r="I351" s="643" t="s">
        <v>9</v>
      </c>
    </row>
    <row r="352" spans="1:9" ht="18.75" customHeight="1">
      <c r="A352" s="654" t="s">
        <v>249</v>
      </c>
      <c r="B352" s="861"/>
      <c r="C352" s="1384">
        <f>SUM(C345:C351)</f>
        <v>800</v>
      </c>
      <c r="D352" s="664">
        <f>SUM(D345:D351)</f>
        <v>23.389600000000002</v>
      </c>
      <c r="E352" s="1441">
        <f>SUM(E345:E351)</f>
        <v>34.843800000000002</v>
      </c>
      <c r="F352" s="665">
        <f>SUM(F345:F351)</f>
        <v>104.41419999999999</v>
      </c>
      <c r="G352" s="2141">
        <f>SUM(G345:G351)</f>
        <v>822.68400000000008</v>
      </c>
      <c r="H352" s="2833"/>
      <c r="I352" s="2714"/>
    </row>
    <row r="353" spans="1:9" ht="14.25" customHeight="1">
      <c r="A353" s="1504"/>
      <c r="B353" s="1505" t="s">
        <v>11</v>
      </c>
      <c r="C353" s="1809">
        <v>0.35</v>
      </c>
      <c r="D353" s="1390">
        <v>26.95</v>
      </c>
      <c r="E353" s="1391">
        <v>27.65</v>
      </c>
      <c r="F353" s="1392">
        <v>117.25</v>
      </c>
      <c r="G353" s="1393">
        <v>822.5</v>
      </c>
      <c r="H353" s="2143"/>
      <c r="I353" s="1826"/>
    </row>
    <row r="354" spans="1:9" ht="18.75" customHeight="1" thickBot="1">
      <c r="A354" s="322"/>
      <c r="B354" s="1502" t="s">
        <v>595</v>
      </c>
      <c r="C354" s="1808"/>
      <c r="D354" s="2140">
        <f>(D352*100/D600)-35</f>
        <v>-4.6238961038961044</v>
      </c>
      <c r="E354" s="1644">
        <f>(E352*100/E600)-35</f>
        <v>9.1060759493670886</v>
      </c>
      <c r="F354" s="1644">
        <f>(F352*100/F600)-35</f>
        <v>-3.8315820895522386</v>
      </c>
      <c r="G354" s="2142">
        <f>(G352*100/G600)-35</f>
        <v>7.8297872340442609E-3</v>
      </c>
      <c r="H354" s="658"/>
      <c r="I354" s="666"/>
    </row>
    <row r="355" spans="1:9" ht="14.25" customHeight="1">
      <c r="A355" s="116"/>
      <c r="B355" s="227" t="s">
        <v>304</v>
      </c>
      <c r="C355" s="116"/>
      <c r="D355" s="5"/>
      <c r="E355" s="879"/>
      <c r="F355" s="879"/>
      <c r="G355" s="2716"/>
      <c r="H355" s="661"/>
      <c r="I355" s="661"/>
    </row>
    <row r="356" spans="1:9" ht="18" customHeight="1">
      <c r="A356" s="106"/>
      <c r="B356" s="646" t="s">
        <v>314</v>
      </c>
      <c r="C356" s="651">
        <v>200</v>
      </c>
      <c r="D356" s="302">
        <v>5.3150000000000004</v>
      </c>
      <c r="E356" s="482">
        <v>4.8179999999999996</v>
      </c>
      <c r="F356" s="488">
        <v>15.183999999999999</v>
      </c>
      <c r="G356" s="1544">
        <v>125.604</v>
      </c>
      <c r="H356" s="662">
        <v>66</v>
      </c>
      <c r="I356" s="643" t="s">
        <v>817</v>
      </c>
    </row>
    <row r="357" spans="1:9" ht="18.75" customHeight="1" thickBot="1">
      <c r="A357" s="1400"/>
      <c r="B357" s="1363" t="s">
        <v>425</v>
      </c>
      <c r="C357" s="663" t="s">
        <v>572</v>
      </c>
      <c r="D357" s="2101">
        <v>3.4792000000000001</v>
      </c>
      <c r="E357" s="490">
        <v>5.0590000000000002</v>
      </c>
      <c r="F357" s="2094">
        <v>22.327999999999999</v>
      </c>
      <c r="G357" s="2093">
        <v>108.7598</v>
      </c>
      <c r="H357" s="896">
        <v>32</v>
      </c>
      <c r="I357" s="643" t="s">
        <v>767</v>
      </c>
    </row>
    <row r="358" spans="1:9" ht="18" customHeight="1">
      <c r="A358" s="1528" t="s">
        <v>332</v>
      </c>
      <c r="B358" s="43"/>
      <c r="C358" s="227">
        <f>C356+135+15</f>
        <v>350</v>
      </c>
      <c r="D358" s="664">
        <f>SUM(D356:D357)</f>
        <v>8.7942</v>
      </c>
      <c r="E358" s="656">
        <f>SUM(E356:E357)</f>
        <v>9.8769999999999989</v>
      </c>
      <c r="F358" s="665">
        <f>SUM(F356:F357)</f>
        <v>37.512</v>
      </c>
      <c r="G358" s="2141">
        <f>SUM(G356:G357)</f>
        <v>234.3638</v>
      </c>
      <c r="H358" s="2833"/>
      <c r="I358" s="2714"/>
    </row>
    <row r="359" spans="1:9">
      <c r="A359" s="1504"/>
      <c r="B359" s="1505" t="s">
        <v>11</v>
      </c>
      <c r="C359" s="1809">
        <v>0.1</v>
      </c>
      <c r="D359" s="1390">
        <v>7.7</v>
      </c>
      <c r="E359" s="1391">
        <v>7.9</v>
      </c>
      <c r="F359" s="1392">
        <v>33.5</v>
      </c>
      <c r="G359" s="1393">
        <v>235</v>
      </c>
      <c r="H359" s="2143"/>
      <c r="I359" s="1826"/>
    </row>
    <row r="360" spans="1:9" ht="15" thickBot="1">
      <c r="A360" s="322"/>
      <c r="B360" s="1502" t="s">
        <v>595</v>
      </c>
      <c r="C360" s="1808"/>
      <c r="D360" s="2140">
        <f>(D358*100/D600)-10</f>
        <v>1.4210389610389598</v>
      </c>
      <c r="E360" s="1644">
        <f>(E358*100/E600)-10</f>
        <v>2.5025316455696203</v>
      </c>
      <c r="F360" s="1644">
        <f>(F358*100/F600)-10</f>
        <v>1.1976119402985077</v>
      </c>
      <c r="G360" s="2142">
        <f>(G358*100/G600)-10</f>
        <v>-2.7072340425531749E-2</v>
      </c>
      <c r="H360" s="658"/>
      <c r="I360" s="666"/>
    </row>
    <row r="361" spans="1:9" ht="14.25" customHeight="1" thickBot="1"/>
    <row r="362" spans="1:9" ht="12.75" customHeight="1" thickBot="1">
      <c r="A362" s="2835"/>
      <c r="B362" s="2836"/>
      <c r="C362" s="1174"/>
      <c r="D362" s="2837" t="s">
        <v>6</v>
      </c>
      <c r="E362" s="2837" t="s">
        <v>7</v>
      </c>
      <c r="F362" s="2837" t="s">
        <v>8</v>
      </c>
      <c r="G362" s="2838" t="s">
        <v>830</v>
      </c>
      <c r="H362" s="157"/>
      <c r="I362" s="157"/>
    </row>
    <row r="363" spans="1:9" ht="17.25" customHeight="1">
      <c r="A363" s="1063"/>
      <c r="B363" s="43" t="s">
        <v>451</v>
      </c>
      <c r="C363" s="44"/>
      <c r="D363" s="200">
        <f>D341+D352</f>
        <v>44.319850000000002</v>
      </c>
      <c r="E363" s="328">
        <f>E341+E352</f>
        <v>61.848800000000004</v>
      </c>
      <c r="F363" s="328">
        <f>F341+F352</f>
        <v>169.38619999999997</v>
      </c>
      <c r="G363" s="1064">
        <f>G341+G352</f>
        <v>1409.9070000000002</v>
      </c>
      <c r="H363" s="835"/>
      <c r="I363" s="31"/>
    </row>
    <row r="364" spans="1:9" ht="15.75" customHeight="1">
      <c r="A364" s="605"/>
      <c r="B364" s="1396" t="s">
        <v>11</v>
      </c>
      <c r="C364" s="1809">
        <v>0.6</v>
      </c>
      <c r="D364" s="1059">
        <v>46.2</v>
      </c>
      <c r="E364" s="1060">
        <v>47.4</v>
      </c>
      <c r="F364" s="1061">
        <v>201</v>
      </c>
      <c r="G364" s="1062">
        <v>1410</v>
      </c>
      <c r="H364" s="1385"/>
      <c r="I364" s="808"/>
    </row>
    <row r="365" spans="1:9" ht="17.25" customHeight="1" thickBot="1">
      <c r="A365" s="322"/>
      <c r="B365" s="1502" t="s">
        <v>595</v>
      </c>
      <c r="C365" s="1808"/>
      <c r="D365" s="2140">
        <f>(D363*100/D600)-60</f>
        <v>-2.4417532467532368</v>
      </c>
      <c r="E365" s="1644">
        <f>(E363*100/E600)-60</f>
        <v>18.289620253164557</v>
      </c>
      <c r="F365" s="1644">
        <f>(F363*100/F600)-60</f>
        <v>-9.4369552238806023</v>
      </c>
      <c r="G365" s="2142">
        <f>(G363*100/G600)-60</f>
        <v>-3.9574468085064041E-3</v>
      </c>
      <c r="H365" s="5"/>
      <c r="I365" s="5"/>
    </row>
    <row r="366" spans="1:9" ht="15" customHeight="1" thickBot="1">
      <c r="A366" s="11"/>
      <c r="B366" s="11"/>
      <c r="C366" s="5"/>
      <c r="D366" s="5"/>
      <c r="E366" s="5"/>
      <c r="F366" s="5"/>
      <c r="G366" s="5"/>
      <c r="H366" s="835"/>
      <c r="I366" s="5"/>
    </row>
    <row r="367" spans="1:9" ht="15.75" customHeight="1">
      <c r="A367" s="1063"/>
      <c r="B367" s="43" t="s">
        <v>450</v>
      </c>
      <c r="C367" s="44"/>
      <c r="D367" s="200">
        <f>D352+D358</f>
        <v>32.183800000000005</v>
      </c>
      <c r="E367" s="328">
        <f>E352+E358</f>
        <v>44.720799999999997</v>
      </c>
      <c r="F367" s="328">
        <f>F352+F358</f>
        <v>141.92619999999999</v>
      </c>
      <c r="G367" s="1064">
        <f>G352+G358</f>
        <v>1057.0478000000001</v>
      </c>
      <c r="H367" s="835"/>
      <c r="I367" s="31"/>
    </row>
    <row r="368" spans="1:9" ht="14.25" customHeight="1">
      <c r="A368" s="605"/>
      <c r="B368" s="1396" t="s">
        <v>11</v>
      </c>
      <c r="C368" s="1809">
        <v>0.45</v>
      </c>
      <c r="D368" s="1390">
        <v>34.65</v>
      </c>
      <c r="E368" s="1391">
        <v>35.549999999999997</v>
      </c>
      <c r="F368" s="1392">
        <v>150.75</v>
      </c>
      <c r="G368" s="1393">
        <v>1057.5</v>
      </c>
      <c r="H368" s="1385"/>
      <c r="I368" s="808"/>
    </row>
    <row r="369" spans="1:9" ht="16.5" customHeight="1" thickBot="1">
      <c r="A369" s="322"/>
      <c r="B369" s="1502" t="s">
        <v>595</v>
      </c>
      <c r="C369" s="1808"/>
      <c r="D369" s="2140">
        <f>(D367*100/D600)-45</f>
        <v>-3.202857142857134</v>
      </c>
      <c r="E369" s="1644">
        <f>(E367*100/E600)-45</f>
        <v>11.608607594936707</v>
      </c>
      <c r="F369" s="1644">
        <f>(F367*100/F600)-45</f>
        <v>-2.6339701492537344</v>
      </c>
      <c r="G369" s="2142">
        <f>(G367*100/G600)-45</f>
        <v>-1.9242553191489264E-2</v>
      </c>
      <c r="H369" s="5"/>
      <c r="I369" s="5"/>
    </row>
    <row r="370" spans="1:9" ht="13.5" customHeight="1" thickBot="1">
      <c r="H370" s="5"/>
      <c r="I370" s="5"/>
    </row>
    <row r="371" spans="1:9" ht="17.25" customHeight="1" thickBot="1">
      <c r="A371" s="1063"/>
      <c r="B371" s="43" t="s">
        <v>333</v>
      </c>
      <c r="C371" s="44"/>
      <c r="D371" s="207">
        <f>D341+D352+D358</f>
        <v>53.114050000000006</v>
      </c>
      <c r="E371" s="127">
        <f>E341+E352+E358</f>
        <v>71.725800000000007</v>
      </c>
      <c r="F371" s="127">
        <f>F341+F352+F358</f>
        <v>206.89819999999997</v>
      </c>
      <c r="G371" s="329">
        <f>G341+G352+G358</f>
        <v>1644.2708000000002</v>
      </c>
      <c r="H371" s="835"/>
      <c r="I371" s="31"/>
    </row>
    <row r="372" spans="1:9" ht="15" customHeight="1">
      <c r="A372" s="102"/>
      <c r="B372" s="1389" t="s">
        <v>11</v>
      </c>
      <c r="C372" s="1809">
        <v>0.7</v>
      </c>
      <c r="D372" s="1390">
        <v>53.9</v>
      </c>
      <c r="E372" s="1391">
        <v>55.3</v>
      </c>
      <c r="F372" s="1392">
        <v>234.5</v>
      </c>
      <c r="G372" s="1393">
        <v>1645</v>
      </c>
      <c r="H372" s="1385"/>
      <c r="I372" s="808"/>
    </row>
    <row r="373" spans="1:9" ht="15" customHeight="1" thickBot="1">
      <c r="A373" s="322"/>
      <c r="B373" s="1502" t="s">
        <v>595</v>
      </c>
      <c r="C373" s="1808"/>
      <c r="D373" s="2140">
        <f>(D371*100/D600)-70</f>
        <v>-1.020714285714277</v>
      </c>
      <c r="E373" s="1644">
        <f>(E371*100/E600)-70</f>
        <v>20.79215189873419</v>
      </c>
      <c r="F373" s="1644">
        <f>(F371*100/F600)-70</f>
        <v>-8.2393432835821017</v>
      </c>
      <c r="G373" s="2142">
        <f>(G371*100/G600)-70</f>
        <v>-3.1029787234032824E-2</v>
      </c>
      <c r="H373" s="5"/>
      <c r="I373" s="5"/>
    </row>
    <row r="374" spans="1:9" ht="16.5" customHeight="1"/>
    <row r="376" spans="1:9" ht="13.5" customHeight="1"/>
    <row r="378" spans="1:9">
      <c r="D378" s="836"/>
      <c r="E378" s="836"/>
      <c r="F378" s="836"/>
      <c r="G378" s="5"/>
    </row>
    <row r="379" spans="1:9" ht="14.25" customHeight="1">
      <c r="C379" s="12" t="s">
        <v>265</v>
      </c>
    </row>
    <row r="380" spans="1:9" ht="14.25" customHeight="1">
      <c r="A380" s="2884" t="s">
        <v>612</v>
      </c>
      <c r="B380" s="2884"/>
      <c r="C380" s="2884"/>
      <c r="D380" s="2884"/>
      <c r="E380" s="2884"/>
      <c r="F380" s="2884"/>
      <c r="G380" s="2884"/>
      <c r="H380" s="2884"/>
      <c r="I380" s="2884"/>
    </row>
    <row r="381" spans="1:9" ht="12" customHeight="1">
      <c r="B381" s="25" t="s">
        <v>260</v>
      </c>
      <c r="D381"/>
      <c r="E381"/>
      <c r="F381" s="25"/>
      <c r="G381" s="25"/>
      <c r="H381" s="26"/>
      <c r="I381" s="26"/>
    </row>
    <row r="382" spans="1:9" ht="12.75" customHeight="1">
      <c r="A382" s="28" t="s">
        <v>261</v>
      </c>
      <c r="B382" s="26"/>
      <c r="C382"/>
      <c r="D382" s="29" t="s">
        <v>0</v>
      </c>
      <c r="E382"/>
      <c r="F382" s="2" t="s">
        <v>840</v>
      </c>
      <c r="G382" s="26"/>
      <c r="H382" s="26"/>
      <c r="I382" s="33"/>
    </row>
    <row r="383" spans="1:9" ht="21.6" thickBot="1">
      <c r="C383" s="32" t="s">
        <v>614</v>
      </c>
    </row>
    <row r="384" spans="1:9" ht="18" customHeight="1" thickBot="1">
      <c r="A384" s="615" t="s">
        <v>233</v>
      </c>
      <c r="B384" s="116"/>
      <c r="C384" s="616" t="s">
        <v>234</v>
      </c>
      <c r="D384" s="504" t="s">
        <v>235</v>
      </c>
      <c r="E384" s="504"/>
      <c r="F384" s="504"/>
      <c r="G384" s="617" t="s">
        <v>236</v>
      </c>
      <c r="H384" s="618" t="s">
        <v>237</v>
      </c>
      <c r="I384" s="619" t="s">
        <v>238</v>
      </c>
    </row>
    <row r="385" spans="1:9" ht="16.5" customHeight="1">
      <c r="A385" s="620" t="s">
        <v>239</v>
      </c>
      <c r="B385" s="621" t="s">
        <v>240</v>
      </c>
      <c r="C385" s="622" t="s">
        <v>241</v>
      </c>
      <c r="D385" s="623" t="s">
        <v>242</v>
      </c>
      <c r="E385" s="623" t="s">
        <v>55</v>
      </c>
      <c r="F385" s="623" t="s">
        <v>56</v>
      </c>
      <c r="G385" s="624" t="s">
        <v>243</v>
      </c>
      <c r="H385" s="625" t="s">
        <v>244</v>
      </c>
      <c r="I385" s="626" t="s">
        <v>523</v>
      </c>
    </row>
    <row r="386" spans="1:9" ht="18.75" customHeight="1" thickBot="1">
      <c r="A386" s="627"/>
      <c r="B386" s="667"/>
      <c r="C386" s="628"/>
      <c r="D386" s="629" t="s">
        <v>6</v>
      </c>
      <c r="E386" s="629" t="s">
        <v>7</v>
      </c>
      <c r="F386" s="629" t="s">
        <v>8</v>
      </c>
      <c r="G386" s="630" t="s">
        <v>245</v>
      </c>
      <c r="H386" s="631" t="s">
        <v>594</v>
      </c>
      <c r="I386" s="632" t="s">
        <v>522</v>
      </c>
    </row>
    <row r="387" spans="1:9">
      <c r="A387" s="116"/>
      <c r="B387" s="828" t="s">
        <v>189</v>
      </c>
      <c r="C387" s="634"/>
      <c r="D387" s="635"/>
      <c r="E387" s="636"/>
      <c r="F387" s="636"/>
      <c r="G387" s="829"/>
      <c r="H387" s="677"/>
      <c r="I387" s="639"/>
    </row>
    <row r="388" spans="1:9">
      <c r="A388" s="641" t="s">
        <v>246</v>
      </c>
      <c r="B388" s="2731" t="s">
        <v>793</v>
      </c>
      <c r="C388" s="1247">
        <v>60</v>
      </c>
      <c r="D388" s="302">
        <v>0.48</v>
      </c>
      <c r="E388" s="482">
        <v>0.12</v>
      </c>
      <c r="F388" s="482">
        <v>1.5</v>
      </c>
      <c r="G388" s="2081">
        <v>8.52</v>
      </c>
      <c r="H388" s="647">
        <v>1</v>
      </c>
      <c r="I388" s="719" t="s">
        <v>559</v>
      </c>
    </row>
    <row r="389" spans="1:9">
      <c r="A389" s="644" t="s">
        <v>461</v>
      </c>
      <c r="B389" s="1124" t="s">
        <v>331</v>
      </c>
      <c r="C389" s="642">
        <v>150</v>
      </c>
      <c r="D389" s="1455">
        <v>5.59</v>
      </c>
      <c r="E389" s="1534">
        <v>6.2190000000000003</v>
      </c>
      <c r="F389" s="2104">
        <v>34.945</v>
      </c>
      <c r="G389" s="1456">
        <v>188.886</v>
      </c>
      <c r="H389" s="680">
        <v>31</v>
      </c>
      <c r="I389" s="643" t="s">
        <v>821</v>
      </c>
    </row>
    <row r="390" spans="1:9" ht="15.6">
      <c r="A390" s="645" t="s">
        <v>12</v>
      </c>
      <c r="B390" s="597" t="s">
        <v>686</v>
      </c>
      <c r="C390" s="2254">
        <v>100</v>
      </c>
      <c r="D390" s="302">
        <v>13.52</v>
      </c>
      <c r="E390" s="482">
        <v>13.99</v>
      </c>
      <c r="F390" s="482">
        <v>6.048</v>
      </c>
      <c r="G390" s="1439">
        <v>212.18199999999999</v>
      </c>
      <c r="H390" s="2733">
        <v>55</v>
      </c>
      <c r="I390" s="719" t="s">
        <v>711</v>
      </c>
    </row>
    <row r="391" spans="1:9">
      <c r="A391" s="649" t="s">
        <v>255</v>
      </c>
      <c r="B391" s="646" t="s">
        <v>197</v>
      </c>
      <c r="C391" s="651">
        <v>200</v>
      </c>
      <c r="D391" s="2089">
        <v>0.4</v>
      </c>
      <c r="E391" s="488">
        <v>0</v>
      </c>
      <c r="F391" s="488">
        <v>19.86</v>
      </c>
      <c r="G391" s="1454">
        <v>80.766000000000005</v>
      </c>
      <c r="H391" s="652">
        <v>73</v>
      </c>
      <c r="I391" s="648" t="s">
        <v>799</v>
      </c>
    </row>
    <row r="392" spans="1:9">
      <c r="A392" s="649"/>
      <c r="B392" s="650" t="s">
        <v>10</v>
      </c>
      <c r="C392" s="651">
        <v>30</v>
      </c>
      <c r="D392" s="1560">
        <v>1.58</v>
      </c>
      <c r="E392" s="1561">
        <v>0.21</v>
      </c>
      <c r="F392" s="1561">
        <v>12.24</v>
      </c>
      <c r="G392" s="1454">
        <v>57.17</v>
      </c>
      <c r="H392" s="652">
        <v>12</v>
      </c>
      <c r="I392" s="648" t="s">
        <v>9</v>
      </c>
    </row>
    <row r="393" spans="1:9" ht="15" thickBot="1">
      <c r="A393" s="1400"/>
      <c r="B393" s="653" t="s">
        <v>581</v>
      </c>
      <c r="C393" s="663">
        <v>20</v>
      </c>
      <c r="D393" s="2080">
        <v>1.1299999999999999</v>
      </c>
      <c r="E393" s="482">
        <v>0.24</v>
      </c>
      <c r="F393" s="482">
        <v>8.3699999999999992</v>
      </c>
      <c r="G393" s="1439">
        <v>40.159999999999997</v>
      </c>
      <c r="H393" s="680">
        <v>13</v>
      </c>
      <c r="I393" s="643" t="s">
        <v>9</v>
      </c>
    </row>
    <row r="394" spans="1:9">
      <c r="A394" s="654" t="s">
        <v>262</v>
      </c>
      <c r="C394" s="1382">
        <f>C388+C389+C391+C392+C393+70+20</f>
        <v>550</v>
      </c>
      <c r="D394" s="655">
        <f>SUM(D388:D393)</f>
        <v>22.7</v>
      </c>
      <c r="E394" s="1441">
        <f>SUM(E388:E393)</f>
        <v>20.779</v>
      </c>
      <c r="F394" s="657">
        <f>SUM(F388:F393)</f>
        <v>82.963000000000008</v>
      </c>
      <c r="G394" s="2141">
        <f>SUM(G388:G393)</f>
        <v>587.68399999999997</v>
      </c>
      <c r="H394" s="2833"/>
      <c r="I394" s="2714"/>
    </row>
    <row r="395" spans="1:9">
      <c r="A395" s="1504"/>
      <c r="B395" s="1505" t="s">
        <v>11</v>
      </c>
      <c r="C395" s="1809">
        <v>0.25</v>
      </c>
      <c r="D395" s="1390">
        <v>19.25</v>
      </c>
      <c r="E395" s="1391">
        <v>19.75</v>
      </c>
      <c r="F395" s="1392">
        <v>83.75</v>
      </c>
      <c r="G395" s="1393">
        <v>587.5</v>
      </c>
      <c r="H395" s="2143"/>
      <c r="I395" s="1826"/>
    </row>
    <row r="396" spans="1:9" ht="15" thickBot="1">
      <c r="A396" s="322"/>
      <c r="B396" s="1502" t="s">
        <v>595</v>
      </c>
      <c r="C396" s="1808"/>
      <c r="D396" s="2140">
        <f>(D394*100/D600)-25</f>
        <v>4.4805194805194795</v>
      </c>
      <c r="E396" s="1644">
        <f>(E394*100/E600)-25</f>
        <v>1.3025316455696228</v>
      </c>
      <c r="F396" s="1644">
        <f>(F394*100/F600)-25</f>
        <v>-0.23492537313432393</v>
      </c>
      <c r="G396" s="2142">
        <f>(G394*100/G600)-25</f>
        <v>7.8297872340407082E-3</v>
      </c>
      <c r="H396" s="658"/>
      <c r="I396" s="666"/>
    </row>
    <row r="397" spans="1:9">
      <c r="A397" s="116"/>
      <c r="B397" s="228" t="s">
        <v>144</v>
      </c>
      <c r="C397" s="116"/>
      <c r="D397" s="5"/>
      <c r="E397" s="659"/>
      <c r="F397" s="659"/>
      <c r="G397" s="659"/>
      <c r="H397" s="661"/>
      <c r="I397" s="661"/>
    </row>
    <row r="398" spans="1:9">
      <c r="A398" s="641" t="s">
        <v>246</v>
      </c>
      <c r="B398" s="2255" t="s">
        <v>712</v>
      </c>
      <c r="C398" s="642">
        <v>60</v>
      </c>
      <c r="D398" s="2087">
        <v>1.3</v>
      </c>
      <c r="E398" s="2087">
        <v>6.1</v>
      </c>
      <c r="F398" s="2087">
        <v>6.7</v>
      </c>
      <c r="G398" s="1454">
        <v>92.763000000000005</v>
      </c>
      <c r="H398" s="680">
        <v>5</v>
      </c>
      <c r="I398" s="1690" t="s">
        <v>691</v>
      </c>
    </row>
    <row r="399" spans="1:9">
      <c r="A399" s="644" t="s">
        <v>461</v>
      </c>
      <c r="B399" s="2732" t="s">
        <v>713</v>
      </c>
      <c r="C399" s="642">
        <v>200</v>
      </c>
      <c r="D399" s="2097">
        <v>2.83</v>
      </c>
      <c r="E399" s="1642">
        <v>3.1789999999999998</v>
      </c>
      <c r="F399" s="1642">
        <v>23.262</v>
      </c>
      <c r="G399" s="1454">
        <v>133.096</v>
      </c>
      <c r="H399" s="669">
        <v>23</v>
      </c>
      <c r="I399" s="1649" t="s">
        <v>770</v>
      </c>
    </row>
    <row r="400" spans="1:9" ht="15.6">
      <c r="A400" s="645" t="s">
        <v>12</v>
      </c>
      <c r="B400" s="1028" t="s">
        <v>714</v>
      </c>
      <c r="C400" s="651">
        <v>90</v>
      </c>
      <c r="D400" s="498">
        <v>9.9459999999999997</v>
      </c>
      <c r="E400" s="492">
        <v>6.4080000000000004</v>
      </c>
      <c r="F400" s="499">
        <v>3.3860000000000001</v>
      </c>
      <c r="G400" s="2256">
        <v>134.863</v>
      </c>
      <c r="H400" s="680">
        <v>60</v>
      </c>
      <c r="I400" s="643" t="s">
        <v>695</v>
      </c>
    </row>
    <row r="401" spans="1:9">
      <c r="A401" s="649" t="s">
        <v>255</v>
      </c>
      <c r="B401" s="402" t="s">
        <v>698</v>
      </c>
      <c r="C401" s="2254">
        <v>180</v>
      </c>
      <c r="D401" s="2257">
        <v>3.0230000000000001</v>
      </c>
      <c r="E401" s="899">
        <v>7.12</v>
      </c>
      <c r="F401" s="1084">
        <v>17.635000000000002</v>
      </c>
      <c r="G401" s="824">
        <v>146.31460000000001</v>
      </c>
      <c r="H401" s="662">
        <v>36</v>
      </c>
      <c r="I401" s="643" t="s">
        <v>697</v>
      </c>
    </row>
    <row r="402" spans="1:9">
      <c r="A402" s="106"/>
      <c r="B402" s="1028" t="s">
        <v>475</v>
      </c>
      <c r="C402" s="651">
        <v>200</v>
      </c>
      <c r="D402" s="1560">
        <v>1</v>
      </c>
      <c r="E402" s="1561">
        <v>0</v>
      </c>
      <c r="F402" s="1561">
        <v>25.4</v>
      </c>
      <c r="G402" s="1454">
        <v>105.6</v>
      </c>
      <c r="H402" s="669">
        <v>64</v>
      </c>
      <c r="I402" s="648" t="s">
        <v>684</v>
      </c>
    </row>
    <row r="403" spans="1:9">
      <c r="A403" s="106"/>
      <c r="B403" s="646" t="s">
        <v>10</v>
      </c>
      <c r="C403" s="2475">
        <v>50</v>
      </c>
      <c r="D403" s="302">
        <v>2.63</v>
      </c>
      <c r="E403" s="482">
        <v>0.35</v>
      </c>
      <c r="F403" s="482">
        <v>20.399999999999999</v>
      </c>
      <c r="G403" s="2092">
        <v>95.284000000000006</v>
      </c>
      <c r="H403" s="652">
        <v>12</v>
      </c>
      <c r="I403" s="648" t="s">
        <v>9</v>
      </c>
    </row>
    <row r="404" spans="1:9">
      <c r="A404" s="106"/>
      <c r="B404" s="688" t="s">
        <v>581</v>
      </c>
      <c r="C404" s="642">
        <v>30</v>
      </c>
      <c r="D404" s="2089">
        <v>1.6950000000000001</v>
      </c>
      <c r="E404" s="488">
        <v>0.36</v>
      </c>
      <c r="F404" s="488">
        <v>12.56</v>
      </c>
      <c r="G404" s="1454">
        <v>60.26</v>
      </c>
      <c r="H404" s="896">
        <v>13</v>
      </c>
      <c r="I404" s="643" t="s">
        <v>9</v>
      </c>
    </row>
    <row r="405" spans="1:9" ht="15" thickBot="1">
      <c r="A405" s="1400"/>
      <c r="B405" s="653" t="s">
        <v>648</v>
      </c>
      <c r="C405" s="642">
        <v>115</v>
      </c>
      <c r="D405" s="1641">
        <v>0.46</v>
      </c>
      <c r="E405" s="1642">
        <v>0.46</v>
      </c>
      <c r="F405" s="1562">
        <v>11.27</v>
      </c>
      <c r="G405" s="2084">
        <v>54.05</v>
      </c>
      <c r="H405" s="1386">
        <v>78</v>
      </c>
      <c r="I405" s="1690" t="s">
        <v>642</v>
      </c>
    </row>
    <row r="406" spans="1:9">
      <c r="A406" s="654" t="s">
        <v>249</v>
      </c>
      <c r="B406" s="43"/>
      <c r="C406" s="1384">
        <f>SUM(C398:C405)</f>
        <v>925</v>
      </c>
      <c r="D406" s="664">
        <f>SUM(D398:D405)</f>
        <v>22.884</v>
      </c>
      <c r="E406" s="1441">
        <f>SUM(E398:E405)</f>
        <v>23.977000000000004</v>
      </c>
      <c r="F406" s="665">
        <f>SUM(F398:F405)</f>
        <v>120.61300000000001</v>
      </c>
      <c r="G406" s="2141">
        <f>SUM(G398:G405)</f>
        <v>822.23059999999998</v>
      </c>
      <c r="H406" s="2833"/>
      <c r="I406" s="2714"/>
    </row>
    <row r="407" spans="1:9">
      <c r="A407" s="1504"/>
      <c r="B407" s="1505" t="s">
        <v>11</v>
      </c>
      <c r="C407" s="1809">
        <v>0.35</v>
      </c>
      <c r="D407" s="1390">
        <v>26.95</v>
      </c>
      <c r="E407" s="1391">
        <v>27.65</v>
      </c>
      <c r="F407" s="1392">
        <v>117.25</v>
      </c>
      <c r="G407" s="1393">
        <v>822.5</v>
      </c>
      <c r="H407" s="2143"/>
      <c r="I407" s="1826"/>
    </row>
    <row r="408" spans="1:9" ht="15.75" customHeight="1" thickBot="1">
      <c r="A408" s="322"/>
      <c r="B408" s="1502" t="s">
        <v>595</v>
      </c>
      <c r="C408" s="1808"/>
      <c r="D408" s="2140">
        <f>(D406*100/D600)-35</f>
        <v>-5.2805194805194802</v>
      </c>
      <c r="E408" s="1644">
        <f>(E406*100/E600)-35</f>
        <v>-4.6493670886075904</v>
      </c>
      <c r="F408" s="1644">
        <f>(F406*100/F600)-35</f>
        <v>1.0038805970149269</v>
      </c>
      <c r="G408" s="2142">
        <f>(G406*100/G600)-35</f>
        <v>-1.1463829787231816E-2</v>
      </c>
      <c r="H408" s="658"/>
      <c r="I408" s="666"/>
    </row>
    <row r="409" spans="1:9">
      <c r="A409" s="694" t="s">
        <v>246</v>
      </c>
      <c r="B409" s="227" t="s">
        <v>304</v>
      </c>
      <c r="C409" s="116"/>
      <c r="D409" s="65"/>
      <c r="E409" s="659"/>
      <c r="F409" s="659"/>
      <c r="G409" s="660"/>
      <c r="H409" s="681"/>
      <c r="I409" s="661"/>
    </row>
    <row r="410" spans="1:9">
      <c r="A410" s="644" t="s">
        <v>461</v>
      </c>
      <c r="B410" s="600" t="s">
        <v>663</v>
      </c>
      <c r="C410" s="651">
        <v>200</v>
      </c>
      <c r="D410" s="2080">
        <v>0.6</v>
      </c>
      <c r="E410" s="488">
        <v>0.2</v>
      </c>
      <c r="F410" s="488">
        <v>15.2</v>
      </c>
      <c r="G410" s="1454">
        <v>65.3</v>
      </c>
      <c r="H410" s="652">
        <v>76</v>
      </c>
      <c r="I410" s="1436" t="s">
        <v>666</v>
      </c>
    </row>
    <row r="411" spans="1:9" ht="15.6">
      <c r="A411" s="645" t="s">
        <v>12</v>
      </c>
      <c r="B411" s="1799" t="s">
        <v>706</v>
      </c>
      <c r="C411" s="642">
        <v>90</v>
      </c>
      <c r="D411" s="302">
        <v>7.9580000000000002</v>
      </c>
      <c r="E411" s="482">
        <v>5.91</v>
      </c>
      <c r="F411" s="488">
        <v>14.317500000000001</v>
      </c>
      <c r="G411" s="1454">
        <v>129.28200000000001</v>
      </c>
      <c r="H411" s="304">
        <v>44</v>
      </c>
      <c r="I411" s="2718" t="s">
        <v>705</v>
      </c>
    </row>
    <row r="412" spans="1:9" ht="15" thickBot="1">
      <c r="A412" s="1397" t="s">
        <v>255</v>
      </c>
      <c r="B412" s="653" t="s">
        <v>581</v>
      </c>
      <c r="C412" s="663">
        <v>20</v>
      </c>
      <c r="D412" s="2080">
        <v>1.1299999999999999</v>
      </c>
      <c r="E412" s="482">
        <v>0.24</v>
      </c>
      <c r="F412" s="482">
        <v>8.3699999999999992</v>
      </c>
      <c r="G412" s="1439">
        <v>40.159999999999997</v>
      </c>
      <c r="H412" s="1401">
        <v>10</v>
      </c>
      <c r="I412" s="643" t="s">
        <v>9</v>
      </c>
    </row>
    <row r="413" spans="1:9">
      <c r="A413" s="654" t="s">
        <v>332</v>
      </c>
      <c r="B413" s="43"/>
      <c r="C413" s="233">
        <f>SUM(C410:C412)</f>
        <v>310</v>
      </c>
      <c r="D413" s="664">
        <f>SUM(D410:D412)</f>
        <v>9.6879999999999988</v>
      </c>
      <c r="E413" s="1441">
        <f>SUM(E410:E412)</f>
        <v>6.3500000000000005</v>
      </c>
      <c r="F413" s="665">
        <f>SUM(F410:F412)</f>
        <v>37.887499999999996</v>
      </c>
      <c r="G413" s="2083">
        <f>SUM(G410:G412)</f>
        <v>234.74199999999999</v>
      </c>
      <c r="H413" s="2833"/>
      <c r="I413" s="2714"/>
    </row>
    <row r="414" spans="1:9">
      <c r="A414" s="1504"/>
      <c r="B414" s="1505" t="s">
        <v>11</v>
      </c>
      <c r="C414" s="1809">
        <v>0.1</v>
      </c>
      <c r="D414" s="1390">
        <v>7.7</v>
      </c>
      <c r="E414" s="1391">
        <v>7.9</v>
      </c>
      <c r="F414" s="1392">
        <v>33.5</v>
      </c>
      <c r="G414" s="2831">
        <v>235</v>
      </c>
      <c r="H414" s="2143"/>
      <c r="I414" s="1826"/>
    </row>
    <row r="415" spans="1:9" ht="15" thickBot="1">
      <c r="A415" s="322"/>
      <c r="B415" s="1502" t="s">
        <v>595</v>
      </c>
      <c r="C415" s="1808"/>
      <c r="D415" s="2140">
        <f>(D413*100/D600)-10</f>
        <v>2.5818181818181802</v>
      </c>
      <c r="E415" s="1644">
        <f>(E413*100/E600)-10</f>
        <v>-1.962025316455696</v>
      </c>
      <c r="F415" s="1644">
        <f>(F413*100/F600)-10</f>
        <v>1.3097014925373127</v>
      </c>
      <c r="G415" s="2830">
        <f>(G413*100/G600)-10</f>
        <v>-1.0978723404255319E-2</v>
      </c>
      <c r="H415" s="658"/>
      <c r="I415" s="666"/>
    </row>
    <row r="416" spans="1:9" ht="15" thickBot="1"/>
    <row r="417" spans="1:9" ht="16.2" thickBot="1">
      <c r="A417" s="2835"/>
      <c r="B417" s="2836"/>
      <c r="C417" s="1174"/>
      <c r="D417" s="2837" t="s">
        <v>6</v>
      </c>
      <c r="E417" s="2837" t="s">
        <v>7</v>
      </c>
      <c r="F417" s="2837" t="s">
        <v>8</v>
      </c>
      <c r="G417" s="2838" t="s">
        <v>830</v>
      </c>
      <c r="H417" s="157"/>
      <c r="I417" s="157"/>
    </row>
    <row r="418" spans="1:9">
      <c r="A418" s="1063"/>
      <c r="B418" s="43" t="s">
        <v>451</v>
      </c>
      <c r="C418" s="44"/>
      <c r="D418" s="200">
        <f>D394+D406</f>
        <v>45.584000000000003</v>
      </c>
      <c r="E418" s="328">
        <f>E394+E406</f>
        <v>44.756</v>
      </c>
      <c r="F418" s="328">
        <f>F394+F406</f>
        <v>203.57600000000002</v>
      </c>
      <c r="G418" s="1064">
        <f>G394+G406</f>
        <v>1409.9146000000001</v>
      </c>
      <c r="H418" s="835"/>
      <c r="I418" s="31"/>
    </row>
    <row r="419" spans="1:9">
      <c r="A419" s="605"/>
      <c r="B419" s="1396" t="s">
        <v>11</v>
      </c>
      <c r="C419" s="1809">
        <v>0.6</v>
      </c>
      <c r="D419" s="1059">
        <v>46.2</v>
      </c>
      <c r="E419" s="1060">
        <v>47.4</v>
      </c>
      <c r="F419" s="1061">
        <v>201</v>
      </c>
      <c r="G419" s="1062">
        <v>1410</v>
      </c>
      <c r="H419" s="1385"/>
      <c r="I419" s="5"/>
    </row>
    <row r="420" spans="1:9" ht="15" thickBot="1">
      <c r="A420" s="322"/>
      <c r="B420" s="1502" t="s">
        <v>595</v>
      </c>
      <c r="C420" s="1808"/>
      <c r="D420" s="2140">
        <f>(D418*100/D600)-60</f>
        <v>-0.79999999999999005</v>
      </c>
      <c r="E420" s="1644">
        <f>(E418*100/E600)-60</f>
        <v>-3.3468354430379677</v>
      </c>
      <c r="F420" s="1644">
        <f>(F418*100/F600)-60</f>
        <v>0.768955223880603</v>
      </c>
      <c r="G420" s="2142">
        <f>(G418*100/G600)-60</f>
        <v>-3.6340425531804499E-3</v>
      </c>
      <c r="H420" s="5"/>
      <c r="I420" s="5"/>
    </row>
    <row r="421" spans="1:9" ht="15" thickBot="1">
      <c r="H421" s="5"/>
      <c r="I421" s="5"/>
    </row>
    <row r="422" spans="1:9">
      <c r="A422" s="1063"/>
      <c r="B422" s="43" t="s">
        <v>450</v>
      </c>
      <c r="C422" s="44"/>
      <c r="D422" s="200">
        <f>D406+D413</f>
        <v>32.572000000000003</v>
      </c>
      <c r="E422" s="328">
        <f>E406+E413</f>
        <v>30.327000000000005</v>
      </c>
      <c r="F422" s="328">
        <f>F406+F413</f>
        <v>158.50050000000002</v>
      </c>
      <c r="G422" s="1064">
        <f>G406+G413</f>
        <v>1056.9726000000001</v>
      </c>
      <c r="H422" s="835"/>
      <c r="I422" s="31"/>
    </row>
    <row r="423" spans="1:9">
      <c r="A423" s="605"/>
      <c r="B423" s="1396" t="s">
        <v>11</v>
      </c>
      <c r="C423" s="1809">
        <v>0.45</v>
      </c>
      <c r="D423" s="1390">
        <v>34.65</v>
      </c>
      <c r="E423" s="1391">
        <v>35.549999999999997</v>
      </c>
      <c r="F423" s="1392">
        <v>150.75</v>
      </c>
      <c r="G423" s="1393">
        <v>1057.5</v>
      </c>
      <c r="H423" s="1385"/>
      <c r="I423" s="808"/>
    </row>
    <row r="424" spans="1:9" ht="15" thickBot="1">
      <c r="A424" s="322"/>
      <c r="B424" s="1502" t="s">
        <v>595</v>
      </c>
      <c r="C424" s="1808"/>
      <c r="D424" s="2140">
        <f>(D422*100/D600)-45</f>
        <v>-2.6987012987012946</v>
      </c>
      <c r="E424" s="1644">
        <f>(E422*100/E600)-45</f>
        <v>-6.6113924050632846</v>
      </c>
      <c r="F424" s="1644">
        <f>(F422*100/F600)-45</f>
        <v>2.3135820895522414</v>
      </c>
      <c r="G424" s="2142">
        <f>(G422*100/G600)-45</f>
        <v>-2.2442553191488912E-2</v>
      </c>
      <c r="H424" s="5"/>
      <c r="I424" s="5"/>
    </row>
    <row r="425" spans="1:9" ht="15" thickBot="1">
      <c r="H425" s="5"/>
      <c r="I425" s="5"/>
    </row>
    <row r="426" spans="1:9">
      <c r="A426" s="1063"/>
      <c r="B426" s="43" t="s">
        <v>333</v>
      </c>
      <c r="C426" s="44"/>
      <c r="D426" s="207">
        <f>D394+D406+D413</f>
        <v>55.272000000000006</v>
      </c>
      <c r="E426" s="127">
        <f>E394+E406+E413</f>
        <v>51.106000000000002</v>
      </c>
      <c r="F426" s="127">
        <f>F394+F406+F413</f>
        <v>241.46350000000001</v>
      </c>
      <c r="G426" s="329">
        <f>G394+G406+G413</f>
        <v>1644.6566</v>
      </c>
      <c r="H426" s="835"/>
      <c r="I426" s="31"/>
    </row>
    <row r="427" spans="1:9">
      <c r="A427" s="1504"/>
      <c r="B427" s="1505" t="s">
        <v>11</v>
      </c>
      <c r="C427" s="1809">
        <v>0.7</v>
      </c>
      <c r="D427" s="1390">
        <v>53.9</v>
      </c>
      <c r="E427" s="1391">
        <v>55.3</v>
      </c>
      <c r="F427" s="1392">
        <v>234.5</v>
      </c>
      <c r="G427" s="1393">
        <v>1645</v>
      </c>
      <c r="H427" s="1385"/>
      <c r="I427" s="808"/>
    </row>
    <row r="428" spans="1:9" ht="15" thickBot="1">
      <c r="A428" s="322"/>
      <c r="B428" s="1502" t="s">
        <v>595</v>
      </c>
      <c r="C428" s="1808"/>
      <c r="D428" s="2140">
        <f>(D426*100/D600)-70</f>
        <v>1.7818181818181955</v>
      </c>
      <c r="E428" s="1644">
        <f>(E426*100/E600)-70</f>
        <v>-5.308860759493669</v>
      </c>
      <c r="F428" s="1644">
        <f>(F426*100/F600)-70</f>
        <v>2.0786567164179104</v>
      </c>
      <c r="G428" s="2142">
        <f>(G426*100/G600)-70</f>
        <v>-1.4612765957451757E-2</v>
      </c>
      <c r="H428" s="5"/>
      <c r="I428" s="5"/>
    </row>
    <row r="430" spans="1:9">
      <c r="C430" s="12" t="s">
        <v>265</v>
      </c>
    </row>
    <row r="431" spans="1:9">
      <c r="A431" s="2884" t="s">
        <v>612</v>
      </c>
      <c r="B431" s="2884"/>
      <c r="C431" s="2884"/>
      <c r="D431" s="2884"/>
      <c r="E431" s="2884"/>
      <c r="F431" s="2884"/>
      <c r="G431" s="2884"/>
      <c r="H431" s="2884"/>
      <c r="I431" s="2884"/>
    </row>
    <row r="432" spans="1:9">
      <c r="B432" s="25" t="s">
        <v>260</v>
      </c>
      <c r="D432"/>
      <c r="E432"/>
      <c r="F432" s="25"/>
      <c r="G432" s="25"/>
      <c r="H432" s="26"/>
      <c r="I432" s="26"/>
    </row>
    <row r="433" spans="1:9" ht="15.6">
      <c r="A433" s="28" t="s">
        <v>261</v>
      </c>
      <c r="B433" s="26"/>
      <c r="C433"/>
      <c r="D433" s="29" t="s">
        <v>0</v>
      </c>
      <c r="E433"/>
      <c r="F433" s="2" t="s">
        <v>837</v>
      </c>
      <c r="G433" s="26"/>
      <c r="H433" s="26"/>
      <c r="I433" s="33"/>
    </row>
    <row r="434" spans="1:9" ht="21">
      <c r="C434" s="32" t="s">
        <v>614</v>
      </c>
      <c r="G434" s="690"/>
    </row>
    <row r="435" spans="1:9" ht="18.75" customHeight="1" thickBot="1">
      <c r="D435"/>
      <c r="E435"/>
      <c r="F435" s="25"/>
      <c r="G435" s="25"/>
      <c r="H435" s="26"/>
      <c r="I435" s="26"/>
    </row>
    <row r="436" spans="1:9" ht="18" customHeight="1" thickBot="1">
      <c r="A436" s="615" t="s">
        <v>233</v>
      </c>
      <c r="B436" s="116"/>
      <c r="C436" s="616" t="s">
        <v>234</v>
      </c>
      <c r="D436" s="504" t="s">
        <v>235</v>
      </c>
      <c r="E436" s="504"/>
      <c r="F436" s="504"/>
      <c r="G436" s="617" t="s">
        <v>236</v>
      </c>
      <c r="H436" s="618" t="s">
        <v>237</v>
      </c>
      <c r="I436" s="619" t="s">
        <v>238</v>
      </c>
    </row>
    <row r="437" spans="1:9" ht="19.5" customHeight="1">
      <c r="A437" s="620" t="s">
        <v>239</v>
      </c>
      <c r="B437" s="621" t="s">
        <v>240</v>
      </c>
      <c r="C437" s="622" t="s">
        <v>241</v>
      </c>
      <c r="D437" s="623" t="s">
        <v>242</v>
      </c>
      <c r="E437" s="623" t="s">
        <v>55</v>
      </c>
      <c r="F437" s="623" t="s">
        <v>56</v>
      </c>
      <c r="G437" s="624" t="s">
        <v>243</v>
      </c>
      <c r="H437" s="625" t="s">
        <v>244</v>
      </c>
      <c r="I437" s="626" t="s">
        <v>523</v>
      </c>
    </row>
    <row r="438" spans="1:9" ht="15" thickBot="1">
      <c r="A438" s="627"/>
      <c r="B438" s="667"/>
      <c r="C438" s="628"/>
      <c r="D438" s="629" t="s">
        <v>6</v>
      </c>
      <c r="E438" s="629" t="s">
        <v>7</v>
      </c>
      <c r="F438" s="629" t="s">
        <v>8</v>
      </c>
      <c r="G438" s="630" t="s">
        <v>245</v>
      </c>
      <c r="H438" s="631" t="s">
        <v>594</v>
      </c>
      <c r="I438" s="632" t="s">
        <v>522</v>
      </c>
    </row>
    <row r="439" spans="1:9">
      <c r="A439" s="116"/>
      <c r="B439" s="694" t="s">
        <v>189</v>
      </c>
      <c r="C439" s="236"/>
      <c r="D439" s="684"/>
      <c r="E439" s="685"/>
      <c r="F439" s="685"/>
      <c r="G439" s="837"/>
      <c r="H439" s="1072"/>
      <c r="I439" s="639"/>
    </row>
    <row r="440" spans="1:9">
      <c r="A440" s="641" t="s">
        <v>246</v>
      </c>
      <c r="B440" s="1243" t="s">
        <v>345</v>
      </c>
      <c r="C440" s="1247">
        <v>60</v>
      </c>
      <c r="D440" s="302">
        <v>0.7</v>
      </c>
      <c r="E440" s="482">
        <v>0.1</v>
      </c>
      <c r="F440" s="482">
        <v>2.2999999999999998</v>
      </c>
      <c r="G440" s="2081">
        <v>12.8</v>
      </c>
      <c r="H440" s="647">
        <v>2</v>
      </c>
      <c r="I440" s="719" t="s">
        <v>544</v>
      </c>
    </row>
    <row r="441" spans="1:9">
      <c r="A441" s="644" t="s">
        <v>461</v>
      </c>
      <c r="B441" s="1028" t="s">
        <v>466</v>
      </c>
      <c r="C441" s="642" t="s">
        <v>354</v>
      </c>
      <c r="D441" s="2120">
        <v>11.96335</v>
      </c>
      <c r="E441" s="2103">
        <v>7.6843000000000004</v>
      </c>
      <c r="F441" s="2115">
        <v>13.9625</v>
      </c>
      <c r="G441" s="1456">
        <v>201.79990000000001</v>
      </c>
      <c r="H441" s="1073">
        <v>56</v>
      </c>
      <c r="I441" s="643" t="s">
        <v>772</v>
      </c>
    </row>
    <row r="442" spans="1:9">
      <c r="A442" s="106"/>
      <c r="B442" s="1039" t="s">
        <v>823</v>
      </c>
      <c r="C442" s="642" t="s">
        <v>348</v>
      </c>
      <c r="D442" s="2102">
        <v>2.48</v>
      </c>
      <c r="E442" s="490">
        <v>7.34</v>
      </c>
      <c r="F442" s="2094">
        <v>27.4</v>
      </c>
      <c r="G442" s="1456">
        <v>185.58</v>
      </c>
      <c r="H442" s="680">
        <v>40</v>
      </c>
      <c r="I442" s="2767" t="s">
        <v>773</v>
      </c>
    </row>
    <row r="443" spans="1:9">
      <c r="A443" s="106"/>
      <c r="B443" s="1041" t="s">
        <v>468</v>
      </c>
      <c r="C443" s="681"/>
      <c r="D443" s="801">
        <v>0.61</v>
      </c>
      <c r="E443" s="802">
        <v>1.1000000000000001</v>
      </c>
      <c r="F443" s="1638">
        <v>12.37</v>
      </c>
      <c r="G443" s="1544">
        <v>21.82</v>
      </c>
      <c r="H443" s="686"/>
      <c r="I443" s="2768" t="s">
        <v>774</v>
      </c>
    </row>
    <row r="444" spans="1:9" ht="15.6">
      <c r="A444" s="645" t="s">
        <v>12</v>
      </c>
      <c r="B444" s="650" t="s">
        <v>143</v>
      </c>
      <c r="C444" s="651">
        <v>200</v>
      </c>
      <c r="D444" s="302">
        <v>1</v>
      </c>
      <c r="E444" s="482">
        <v>0</v>
      </c>
      <c r="F444" s="482">
        <v>16.920000000000002</v>
      </c>
      <c r="G444" s="1454">
        <v>71.680000000000007</v>
      </c>
      <c r="H444" s="669">
        <v>64</v>
      </c>
      <c r="I444" s="648" t="s">
        <v>684</v>
      </c>
    </row>
    <row r="445" spans="1:9">
      <c r="A445" s="649" t="s">
        <v>256</v>
      </c>
      <c r="B445" s="650" t="s">
        <v>10</v>
      </c>
      <c r="C445" s="651">
        <v>30</v>
      </c>
      <c r="D445" s="1560">
        <v>1.58</v>
      </c>
      <c r="E445" s="1561">
        <v>0.21</v>
      </c>
      <c r="F445" s="1561">
        <v>12.24</v>
      </c>
      <c r="G445" s="1454">
        <v>57.17</v>
      </c>
      <c r="H445" s="652">
        <v>12</v>
      </c>
      <c r="I445" s="648" t="s">
        <v>9</v>
      </c>
    </row>
    <row r="446" spans="1:9" ht="15" thickBot="1">
      <c r="A446" s="1397"/>
      <c r="B446" s="653" t="s">
        <v>581</v>
      </c>
      <c r="C446" s="663">
        <v>20</v>
      </c>
      <c r="D446" s="2080">
        <v>1.1299999999999999</v>
      </c>
      <c r="E446" s="482">
        <v>0.24</v>
      </c>
      <c r="F446" s="482">
        <v>8.3699999999999992</v>
      </c>
      <c r="G446" s="1439">
        <v>40.159999999999997</v>
      </c>
      <c r="H446" s="680">
        <v>13</v>
      </c>
      <c r="I446" s="643" t="s">
        <v>9</v>
      </c>
    </row>
    <row r="447" spans="1:9">
      <c r="A447" s="654" t="s">
        <v>262</v>
      </c>
      <c r="C447" s="233">
        <f>C440+C444+C445+C446+90+20+120+30</f>
        <v>570</v>
      </c>
      <c r="D447" s="655">
        <f>SUM(D440:D446)</f>
        <v>19.463349999999995</v>
      </c>
      <c r="E447" s="656">
        <f>SUM(E440:E446)</f>
        <v>16.674299999999999</v>
      </c>
      <c r="F447" s="657">
        <f>SUM(F440:F446)</f>
        <v>93.562499999999986</v>
      </c>
      <c r="G447" s="831">
        <f>SUM(G440:G446)</f>
        <v>591.00990000000002</v>
      </c>
      <c r="H447" s="2833"/>
      <c r="I447" s="2714"/>
    </row>
    <row r="448" spans="1:9">
      <c r="A448" s="1504"/>
      <c r="B448" s="1505" t="s">
        <v>11</v>
      </c>
      <c r="C448" s="1809">
        <v>0.25</v>
      </c>
      <c r="D448" s="1390">
        <v>19.25</v>
      </c>
      <c r="E448" s="1391">
        <v>19.75</v>
      </c>
      <c r="F448" s="1392">
        <v>83.75</v>
      </c>
      <c r="G448" s="1393">
        <v>587.5</v>
      </c>
      <c r="H448" s="2143"/>
      <c r="I448" s="1826"/>
    </row>
    <row r="449" spans="1:9" ht="15" thickBot="1">
      <c r="A449" s="322"/>
      <c r="B449" s="1502" t="s">
        <v>595</v>
      </c>
      <c r="C449" s="1808"/>
      <c r="D449" s="2140">
        <f>(D447*100/D600)-25</f>
        <v>0.27707792207791826</v>
      </c>
      <c r="E449" s="1644">
        <f>(E447*100/E600)-25</f>
        <v>-3.8932911392405067</v>
      </c>
      <c r="F449" s="1644">
        <f>(F447*100/F600)-25</f>
        <v>2.9291044776119364</v>
      </c>
      <c r="G449" s="2142">
        <f>(G447*100/G600)-25</f>
        <v>0.14935744680851215</v>
      </c>
      <c r="H449" s="658"/>
      <c r="I449" s="666"/>
    </row>
    <row r="450" spans="1:9">
      <c r="A450" s="116"/>
      <c r="B450" s="828" t="s">
        <v>144</v>
      </c>
      <c r="C450" s="63"/>
      <c r="D450" s="5"/>
      <c r="E450" s="659"/>
      <c r="F450" s="659"/>
      <c r="G450" s="659"/>
      <c r="H450" s="661"/>
      <c r="I450" s="661"/>
    </row>
    <row r="451" spans="1:9">
      <c r="A451" s="644" t="s">
        <v>461</v>
      </c>
      <c r="B451" s="1243" t="s">
        <v>793</v>
      </c>
      <c r="C451" s="1247">
        <v>60</v>
      </c>
      <c r="D451" s="302">
        <v>0.48</v>
      </c>
      <c r="E451" s="482">
        <v>0.12</v>
      </c>
      <c r="F451" s="482">
        <v>1.5</v>
      </c>
      <c r="G451" s="2081">
        <v>8.52</v>
      </c>
      <c r="H451" s="647">
        <v>1</v>
      </c>
      <c r="I451" s="719" t="s">
        <v>543</v>
      </c>
    </row>
    <row r="452" spans="1:9">
      <c r="A452" s="106"/>
      <c r="B452" s="505" t="s">
        <v>201</v>
      </c>
      <c r="C452" s="651">
        <v>204</v>
      </c>
      <c r="D452" s="2080">
        <v>2.1019999999999999</v>
      </c>
      <c r="E452" s="488">
        <v>3.61</v>
      </c>
      <c r="F452" s="488">
        <v>11.8</v>
      </c>
      <c r="G452" s="1454">
        <v>89.938000000000002</v>
      </c>
      <c r="H452" s="832">
        <v>16</v>
      </c>
      <c r="I452" s="1649" t="s">
        <v>776</v>
      </c>
    </row>
    <row r="453" spans="1:9">
      <c r="A453" s="106"/>
      <c r="B453" s="670" t="s">
        <v>109</v>
      </c>
      <c r="C453" s="651">
        <v>180</v>
      </c>
      <c r="D453" s="2118">
        <v>17.164000000000001</v>
      </c>
      <c r="E453" s="2087">
        <v>19.274000000000001</v>
      </c>
      <c r="F453" s="2087">
        <v>45.863999999999997</v>
      </c>
      <c r="G453" s="1454">
        <v>414.48</v>
      </c>
      <c r="H453" s="668">
        <v>50</v>
      </c>
      <c r="I453" s="2766" t="s">
        <v>735</v>
      </c>
    </row>
    <row r="454" spans="1:9" ht="15.6">
      <c r="A454" s="645" t="s">
        <v>12</v>
      </c>
      <c r="B454" s="1760" t="s">
        <v>567</v>
      </c>
      <c r="C454" s="651">
        <v>200</v>
      </c>
      <c r="D454" s="2080">
        <v>0.52200000000000002</v>
      </c>
      <c r="E454" s="488">
        <v>0.122</v>
      </c>
      <c r="F454" s="488">
        <v>31.123000000000001</v>
      </c>
      <c r="G454" s="1454">
        <v>99.674999999999997</v>
      </c>
      <c r="H454" s="668">
        <v>75</v>
      </c>
      <c r="I454" s="1649" t="s">
        <v>787</v>
      </c>
    </row>
    <row r="455" spans="1:9">
      <c r="A455" s="649" t="s">
        <v>256</v>
      </c>
      <c r="B455" s="646" t="s">
        <v>10</v>
      </c>
      <c r="C455" s="2475">
        <v>50</v>
      </c>
      <c r="D455" s="302">
        <v>2.63</v>
      </c>
      <c r="E455" s="482">
        <v>0.35</v>
      </c>
      <c r="F455" s="482">
        <v>20.399999999999999</v>
      </c>
      <c r="G455" s="2092">
        <v>95.284000000000006</v>
      </c>
      <c r="H455" s="652">
        <v>12</v>
      </c>
      <c r="I455" s="648" t="s">
        <v>9</v>
      </c>
    </row>
    <row r="456" spans="1:9">
      <c r="A456" s="106"/>
      <c r="B456" s="688" t="s">
        <v>581</v>
      </c>
      <c r="C456" s="642">
        <v>30</v>
      </c>
      <c r="D456" s="2089">
        <v>1.6950000000000001</v>
      </c>
      <c r="E456" s="488">
        <v>0.36</v>
      </c>
      <c r="F456" s="488">
        <v>12.56</v>
      </c>
      <c r="G456" s="1454">
        <v>60.26</v>
      </c>
      <c r="H456" s="662">
        <v>13</v>
      </c>
      <c r="I456" s="643" t="s">
        <v>9</v>
      </c>
    </row>
    <row r="457" spans="1:9" ht="15" thickBot="1">
      <c r="A457" s="1400"/>
      <c r="B457" s="653" t="s">
        <v>648</v>
      </c>
      <c r="C457" s="642">
        <v>105</v>
      </c>
      <c r="D457" s="1641">
        <v>0.42</v>
      </c>
      <c r="E457" s="1642">
        <v>0.42</v>
      </c>
      <c r="F457" s="1562">
        <v>10.29</v>
      </c>
      <c r="G457" s="2084">
        <v>49.35</v>
      </c>
      <c r="H457" s="1386">
        <v>78</v>
      </c>
      <c r="I457" s="1690" t="s">
        <v>642</v>
      </c>
    </row>
    <row r="458" spans="1:9" ht="15" customHeight="1">
      <c r="A458" s="654" t="s">
        <v>249</v>
      </c>
      <c r="B458" s="43"/>
      <c r="C458" s="1405">
        <f>SUM(C451:C457)</f>
        <v>829</v>
      </c>
      <c r="D458" s="664">
        <f>SUM(D451:D457)</f>
        <v>25.013000000000002</v>
      </c>
      <c r="E458" s="1441">
        <f>SUM(E451:E457)</f>
        <v>24.256000000000004</v>
      </c>
      <c r="F458" s="665">
        <f>SUM(F451:F457)</f>
        <v>133.53700000000001</v>
      </c>
      <c r="G458" s="2141">
        <f>SUM(G451:G457)</f>
        <v>817.50699999999995</v>
      </c>
      <c r="H458" s="2833"/>
      <c r="I458" s="2714"/>
    </row>
    <row r="459" spans="1:9">
      <c r="A459" s="1504"/>
      <c r="B459" s="1505" t="s">
        <v>11</v>
      </c>
      <c r="C459" s="1809">
        <v>0.35</v>
      </c>
      <c r="D459" s="1390">
        <v>26.95</v>
      </c>
      <c r="E459" s="1391">
        <v>27.65</v>
      </c>
      <c r="F459" s="1392">
        <v>117.25</v>
      </c>
      <c r="G459" s="1393">
        <v>822.5</v>
      </c>
      <c r="H459" s="2143"/>
      <c r="I459" s="1826"/>
    </row>
    <row r="460" spans="1:9" ht="15" thickBot="1">
      <c r="A460" s="322"/>
      <c r="B460" s="1502" t="s">
        <v>595</v>
      </c>
      <c r="C460" s="1808"/>
      <c r="D460" s="2140">
        <f>(D458*100/D600)-35</f>
        <v>-2.5155844155844136</v>
      </c>
      <c r="E460" s="1644">
        <f>(E458*100/E600)-35</f>
        <v>-4.2962025316455659</v>
      </c>
      <c r="F460" s="1644">
        <f>(F458*100/F600)-35</f>
        <v>4.861791044776119</v>
      </c>
      <c r="G460" s="2142">
        <f>(G458*100/G600)-35</f>
        <v>-0.21246808510638715</v>
      </c>
      <c r="H460" s="658"/>
      <c r="I460" s="666"/>
    </row>
    <row r="461" spans="1:9">
      <c r="A461" s="694" t="s">
        <v>246</v>
      </c>
      <c r="B461" s="694" t="s">
        <v>304</v>
      </c>
      <c r="C461" s="63"/>
      <c r="D461" s="65"/>
      <c r="E461" s="659"/>
      <c r="F461" s="659"/>
      <c r="G461" s="660"/>
      <c r="H461" s="681"/>
      <c r="I461" s="661"/>
    </row>
    <row r="462" spans="1:9">
      <c r="A462" s="644" t="s">
        <v>461</v>
      </c>
      <c r="B462" s="688" t="s">
        <v>779</v>
      </c>
      <c r="C462" s="537">
        <v>200</v>
      </c>
      <c r="D462" s="2080">
        <v>0.2</v>
      </c>
      <c r="E462" s="488">
        <v>0</v>
      </c>
      <c r="F462" s="488">
        <v>6.65</v>
      </c>
      <c r="G462" s="1454">
        <v>27.2</v>
      </c>
      <c r="H462" s="647">
        <v>69</v>
      </c>
      <c r="I462" s="1649" t="s">
        <v>778</v>
      </c>
    </row>
    <row r="463" spans="1:9" ht="15" customHeight="1">
      <c r="A463" s="645" t="s">
        <v>12</v>
      </c>
      <c r="B463" s="1031" t="s">
        <v>430</v>
      </c>
      <c r="C463" s="2769" t="s">
        <v>354</v>
      </c>
      <c r="D463" s="2080">
        <v>3.61</v>
      </c>
      <c r="E463" s="488">
        <v>6.1440000000000001</v>
      </c>
      <c r="F463" s="488">
        <v>22.216000000000001</v>
      </c>
      <c r="G463" s="1439">
        <v>160.69800000000001</v>
      </c>
      <c r="H463" s="304">
        <v>38</v>
      </c>
      <c r="I463" s="648" t="s">
        <v>780</v>
      </c>
    </row>
    <row r="464" spans="1:9" ht="15" thickBot="1">
      <c r="A464" s="1397" t="s">
        <v>256</v>
      </c>
      <c r="B464" s="653" t="s">
        <v>10</v>
      </c>
      <c r="C464" s="529">
        <v>30</v>
      </c>
      <c r="D464" s="1560">
        <v>1.58</v>
      </c>
      <c r="E464" s="1561">
        <v>0.21</v>
      </c>
      <c r="F464" s="1561">
        <v>12.24</v>
      </c>
      <c r="G464" s="1454">
        <v>57.17</v>
      </c>
      <c r="H464" s="652">
        <v>12</v>
      </c>
      <c r="I464" s="643" t="s">
        <v>9</v>
      </c>
    </row>
    <row r="465" spans="1:9" ht="12.75" customHeight="1">
      <c r="A465" s="654" t="s">
        <v>332</v>
      </c>
      <c r="B465" s="849"/>
      <c r="C465" s="233">
        <f>C462+C464+90+20</f>
        <v>340</v>
      </c>
      <c r="D465" s="664">
        <f>SUM(D462:D464)</f>
        <v>5.3900000000000006</v>
      </c>
      <c r="E465" s="1441">
        <f>SUM(E462:E464)</f>
        <v>6.3540000000000001</v>
      </c>
      <c r="F465" s="665">
        <f>SUM(F462:F464)</f>
        <v>41.106000000000002</v>
      </c>
      <c r="G465" s="2141">
        <f>SUM(G462:G464)</f>
        <v>245.06799999999998</v>
      </c>
      <c r="H465" s="2833"/>
      <c r="I465" s="2714"/>
    </row>
    <row r="466" spans="1:9">
      <c r="A466" s="1504"/>
      <c r="B466" s="1505" t="s">
        <v>11</v>
      </c>
      <c r="C466" s="1809">
        <v>0.1</v>
      </c>
      <c r="D466" s="1390">
        <v>7.7</v>
      </c>
      <c r="E466" s="1391">
        <v>7.9</v>
      </c>
      <c r="F466" s="1392">
        <v>33.5</v>
      </c>
      <c r="G466" s="1393">
        <v>235</v>
      </c>
      <c r="H466" s="2143"/>
      <c r="I466" s="1826"/>
    </row>
    <row r="467" spans="1:9" ht="15" thickBot="1">
      <c r="A467" s="322"/>
      <c r="B467" s="1502" t="s">
        <v>595</v>
      </c>
      <c r="C467" s="1808"/>
      <c r="D467" s="2140">
        <f>(D465*100/D600)-10</f>
        <v>-3</v>
      </c>
      <c r="E467" s="1644">
        <f>(E465*100/E600)-10</f>
        <v>-1.9569620253164555</v>
      </c>
      <c r="F467" s="1644">
        <f>(F465*100/F600)-10</f>
        <v>2.2704477611940312</v>
      </c>
      <c r="G467" s="2142">
        <f>(G465*100/G600)-10</f>
        <v>0.4284255319148933</v>
      </c>
      <c r="H467" s="658"/>
      <c r="I467" s="666"/>
    </row>
    <row r="468" spans="1:9" ht="15" thickBot="1"/>
    <row r="469" spans="1:9" ht="16.2" thickBot="1">
      <c r="A469" s="2835"/>
      <c r="B469" s="2836"/>
      <c r="C469" s="1174"/>
      <c r="D469" s="2837" t="s">
        <v>6</v>
      </c>
      <c r="E469" s="2837" t="s">
        <v>7</v>
      </c>
      <c r="F469" s="2837" t="s">
        <v>8</v>
      </c>
      <c r="G469" s="2838" t="s">
        <v>830</v>
      </c>
      <c r="H469" s="835"/>
      <c r="I469" s="31"/>
    </row>
    <row r="470" spans="1:9">
      <c r="A470" s="1063"/>
      <c r="B470" s="43" t="s">
        <v>451</v>
      </c>
      <c r="C470" s="44"/>
      <c r="D470" s="200">
        <f>D447+D458</f>
        <v>44.476349999999996</v>
      </c>
      <c r="E470" s="328">
        <f>E447+E458</f>
        <v>40.930300000000003</v>
      </c>
      <c r="F470" s="328">
        <f>F447+F458</f>
        <v>227.09949999999998</v>
      </c>
      <c r="G470" s="1064">
        <f>G447+G458</f>
        <v>1408.5169000000001</v>
      </c>
      <c r="H470" s="1385"/>
      <c r="I470" s="808"/>
    </row>
    <row r="471" spans="1:9">
      <c r="A471" s="605"/>
      <c r="B471" s="1396" t="s">
        <v>11</v>
      </c>
      <c r="C471" s="1809">
        <v>0.6</v>
      </c>
      <c r="D471" s="1059">
        <v>46.2</v>
      </c>
      <c r="E471" s="1060">
        <v>47.4</v>
      </c>
      <c r="F471" s="1061">
        <v>201</v>
      </c>
      <c r="G471" s="1062">
        <v>1410</v>
      </c>
      <c r="H471" s="5"/>
      <c r="I471" s="5"/>
    </row>
    <row r="472" spans="1:9" ht="15" thickBot="1">
      <c r="A472" s="322"/>
      <c r="B472" s="1502" t="s">
        <v>595</v>
      </c>
      <c r="C472" s="1808"/>
      <c r="D472" s="2140">
        <f>(D470*100/D600)-60</f>
        <v>-2.238506493506506</v>
      </c>
      <c r="E472" s="1644">
        <f>(E470*100/E600)-60</f>
        <v>-8.1894936708860726</v>
      </c>
      <c r="F472" s="1644">
        <f>(F470*100/F600)-60</f>
        <v>7.7908955223880554</v>
      </c>
      <c r="G472" s="2142">
        <f>(G470*100/G600)-60</f>
        <v>-6.3110638297871446E-2</v>
      </c>
      <c r="H472" s="5"/>
      <c r="I472" s="5"/>
    </row>
    <row r="473" spans="1:9" ht="15" thickBot="1">
      <c r="A473" s="46"/>
      <c r="B473" s="47"/>
      <c r="C473" s="1394"/>
      <c r="D473" s="1427"/>
      <c r="E473" s="1427"/>
      <c r="F473" s="1427"/>
      <c r="G473" s="1427"/>
      <c r="H473" s="835"/>
      <c r="I473" s="31"/>
    </row>
    <row r="474" spans="1:9">
      <c r="A474" s="549"/>
      <c r="B474" s="849" t="s">
        <v>450</v>
      </c>
      <c r="C474" s="14"/>
      <c r="D474" s="200">
        <f>D458+D465</f>
        <v>30.403000000000002</v>
      </c>
      <c r="E474" s="328">
        <f>E458+E465</f>
        <v>30.610000000000003</v>
      </c>
      <c r="F474" s="328">
        <f>F458+F465</f>
        <v>174.643</v>
      </c>
      <c r="G474" s="1064">
        <f>G458+G465</f>
        <v>1062.5749999999998</v>
      </c>
      <c r="H474" s="1385"/>
      <c r="I474" s="808"/>
    </row>
    <row r="475" spans="1:9">
      <c r="A475" s="605"/>
      <c r="B475" s="1396" t="s">
        <v>11</v>
      </c>
      <c r="C475" s="1809">
        <v>0.45</v>
      </c>
      <c r="D475" s="1390">
        <v>34.65</v>
      </c>
      <c r="E475" s="1391">
        <v>35.549999999999997</v>
      </c>
      <c r="F475" s="1392">
        <v>150.75</v>
      </c>
      <c r="G475" s="1393">
        <v>1057.5</v>
      </c>
      <c r="H475" s="5"/>
      <c r="I475" s="5"/>
    </row>
    <row r="476" spans="1:9" ht="15" thickBot="1">
      <c r="A476" s="322"/>
      <c r="B476" s="1502" t="s">
        <v>595</v>
      </c>
      <c r="C476" s="1808"/>
      <c r="D476" s="2140">
        <f>(D474*100/D600)-45</f>
        <v>-5.5155844155844136</v>
      </c>
      <c r="E476" s="1644">
        <f>(E474*100/E600)-45</f>
        <v>-6.2531645569620196</v>
      </c>
      <c r="F476" s="1644">
        <f>(F474*100/F600)-45</f>
        <v>7.1322388059701467</v>
      </c>
      <c r="G476" s="2142">
        <f>(G474*100/G600)-45</f>
        <v>0.2159574468085026</v>
      </c>
      <c r="H476" s="5"/>
      <c r="I476" s="5"/>
    </row>
    <row r="477" spans="1:9" ht="15" thickBot="1">
      <c r="H477" s="835"/>
      <c r="I477" s="31"/>
    </row>
    <row r="478" spans="1:9">
      <c r="A478" s="1063"/>
      <c r="B478" s="43" t="s">
        <v>333</v>
      </c>
      <c r="C478" s="44"/>
      <c r="D478" s="207">
        <f>D447+D458+D465</f>
        <v>49.866349999999997</v>
      </c>
      <c r="E478" s="127">
        <f>E447+E458+E465</f>
        <v>47.284300000000002</v>
      </c>
      <c r="F478" s="127">
        <f>F447+F458+F465</f>
        <v>268.20549999999997</v>
      </c>
      <c r="G478" s="329">
        <f>G447+G458+G465</f>
        <v>1653.5849000000001</v>
      </c>
      <c r="H478" s="1385"/>
      <c r="I478" s="808"/>
    </row>
    <row r="479" spans="1:9">
      <c r="A479" s="1504"/>
      <c r="B479" s="1505" t="s">
        <v>11</v>
      </c>
      <c r="C479" s="1809">
        <v>0.7</v>
      </c>
      <c r="D479" s="1390">
        <v>53.9</v>
      </c>
      <c r="E479" s="1391">
        <v>55.3</v>
      </c>
      <c r="F479" s="1392">
        <v>234.5</v>
      </c>
      <c r="G479" s="1393">
        <v>1645</v>
      </c>
      <c r="H479" s="5"/>
      <c r="I479" s="5"/>
    </row>
    <row r="480" spans="1:9" ht="15" thickBot="1">
      <c r="A480" s="322"/>
      <c r="B480" s="1502" t="s">
        <v>595</v>
      </c>
      <c r="C480" s="1808"/>
      <c r="D480" s="2140">
        <f>(D478*100/D600)-70</f>
        <v>-5.238506493506506</v>
      </c>
      <c r="E480" s="1644">
        <f>(E478*100/E600)-70</f>
        <v>-10.14645569620253</v>
      </c>
      <c r="F480" s="1644">
        <f>(F478*100/F600)-70</f>
        <v>10.061343283582076</v>
      </c>
      <c r="G480" s="2142">
        <f>(G478*100/G600)-70</f>
        <v>0.3653148936170254</v>
      </c>
    </row>
    <row r="485" spans="1:9">
      <c r="C485" s="12" t="s">
        <v>265</v>
      </c>
    </row>
    <row r="486" spans="1:9">
      <c r="A486" s="2884" t="s">
        <v>612</v>
      </c>
      <c r="B486" s="2884"/>
      <c r="C486" s="2884"/>
      <c r="D486" s="2884"/>
      <c r="E486" s="2884"/>
      <c r="F486" s="2884"/>
      <c r="G486" s="2884"/>
      <c r="H486" s="2884"/>
      <c r="I486" s="2884"/>
    </row>
    <row r="487" spans="1:9">
      <c r="B487" s="25" t="s">
        <v>260</v>
      </c>
      <c r="D487"/>
      <c r="E487"/>
      <c r="F487" s="25"/>
      <c r="G487" s="25"/>
      <c r="H487" s="26"/>
      <c r="I487" s="26"/>
    </row>
    <row r="488" spans="1:9" ht="15.6">
      <c r="A488" s="28" t="s">
        <v>261</v>
      </c>
      <c r="B488" s="26"/>
      <c r="C488"/>
      <c r="D488" s="29" t="s">
        <v>0</v>
      </c>
      <c r="E488"/>
      <c r="F488" s="2" t="s">
        <v>840</v>
      </c>
      <c r="G488" s="26"/>
      <c r="H488" s="26"/>
      <c r="I488" s="33"/>
    </row>
    <row r="489" spans="1:9" ht="21.6" thickBot="1">
      <c r="C489" s="32" t="s">
        <v>614</v>
      </c>
    </row>
    <row r="490" spans="1:9" ht="15" thickBot="1">
      <c r="A490" s="615" t="s">
        <v>233</v>
      </c>
      <c r="B490" s="116"/>
      <c r="C490" s="616" t="s">
        <v>234</v>
      </c>
      <c r="D490" s="504" t="s">
        <v>235</v>
      </c>
      <c r="E490" s="504"/>
      <c r="F490" s="504"/>
      <c r="G490" s="617" t="s">
        <v>236</v>
      </c>
      <c r="H490" s="618" t="s">
        <v>237</v>
      </c>
      <c r="I490" s="619" t="s">
        <v>238</v>
      </c>
    </row>
    <row r="491" spans="1:9">
      <c r="A491" s="620" t="s">
        <v>239</v>
      </c>
      <c r="B491" s="621" t="s">
        <v>240</v>
      </c>
      <c r="C491" s="622" t="s">
        <v>241</v>
      </c>
      <c r="D491" s="623" t="s">
        <v>242</v>
      </c>
      <c r="E491" s="623" t="s">
        <v>55</v>
      </c>
      <c r="F491" s="623" t="s">
        <v>56</v>
      </c>
      <c r="G491" s="624" t="s">
        <v>243</v>
      </c>
      <c r="H491" s="625" t="s">
        <v>244</v>
      </c>
      <c r="I491" s="626" t="s">
        <v>523</v>
      </c>
    </row>
    <row r="492" spans="1:9" ht="15" thickBot="1">
      <c r="A492" s="627"/>
      <c r="B492" s="667"/>
      <c r="C492" s="628"/>
      <c r="D492" s="629" t="s">
        <v>6</v>
      </c>
      <c r="E492" s="629" t="s">
        <v>7</v>
      </c>
      <c r="F492" s="629" t="s">
        <v>8</v>
      </c>
      <c r="G492" s="630" t="s">
        <v>245</v>
      </c>
      <c r="H492" s="631" t="s">
        <v>594</v>
      </c>
      <c r="I492" s="632" t="s">
        <v>522</v>
      </c>
    </row>
    <row r="493" spans="1:9">
      <c r="A493" s="116"/>
      <c r="B493" s="828" t="s">
        <v>189</v>
      </c>
      <c r="C493" s="634"/>
      <c r="D493" s="635"/>
      <c r="E493" s="636"/>
      <c r="F493" s="636"/>
      <c r="G493" s="829"/>
      <c r="H493" s="677"/>
      <c r="I493" s="639"/>
    </row>
    <row r="494" spans="1:9">
      <c r="A494" s="641" t="s">
        <v>246</v>
      </c>
      <c r="B494" s="670" t="s">
        <v>350</v>
      </c>
      <c r="C494" s="651">
        <v>200</v>
      </c>
      <c r="D494" s="2099">
        <v>5.07</v>
      </c>
      <c r="E494" s="2087">
        <v>8.81</v>
      </c>
      <c r="F494" s="2100">
        <v>31.74</v>
      </c>
      <c r="G494" s="1454">
        <v>180.37</v>
      </c>
      <c r="H494" s="647">
        <v>26</v>
      </c>
      <c r="I494" s="648" t="s">
        <v>781</v>
      </c>
    </row>
    <row r="495" spans="1:9">
      <c r="A495" s="644" t="s">
        <v>461</v>
      </c>
      <c r="B495" s="1049" t="s">
        <v>292</v>
      </c>
      <c r="C495" s="671">
        <v>10</v>
      </c>
      <c r="D495" s="302">
        <v>0.08</v>
      </c>
      <c r="E495" s="482">
        <v>7.25</v>
      </c>
      <c r="F495" s="482">
        <v>0.13</v>
      </c>
      <c r="G495" s="1454">
        <v>66</v>
      </c>
      <c r="H495" s="647">
        <v>9</v>
      </c>
      <c r="I495" s="1076" t="s">
        <v>751</v>
      </c>
    </row>
    <row r="496" spans="1:9" ht="15.6">
      <c r="A496" s="645" t="s">
        <v>12</v>
      </c>
      <c r="B496" s="1028" t="s">
        <v>755</v>
      </c>
      <c r="C496" s="324">
        <v>15</v>
      </c>
      <c r="D496" s="302">
        <v>3.5</v>
      </c>
      <c r="E496" s="482">
        <v>4.4000000000000004</v>
      </c>
      <c r="F496" s="482">
        <v>0</v>
      </c>
      <c r="G496" s="1454">
        <v>53.8</v>
      </c>
      <c r="H496" s="652">
        <v>10</v>
      </c>
      <c r="I496" s="1077" t="s">
        <v>560</v>
      </c>
    </row>
    <row r="497" spans="1:9" ht="15.6">
      <c r="A497" s="645"/>
      <c r="B497" s="818" t="s">
        <v>651</v>
      </c>
      <c r="C497" s="1247">
        <v>200</v>
      </c>
      <c r="D497" s="1560">
        <v>5.8970000000000002</v>
      </c>
      <c r="E497" s="1807">
        <v>4.7880000000000003</v>
      </c>
      <c r="F497" s="1807">
        <v>15.401999999999999</v>
      </c>
      <c r="G497" s="2081">
        <v>127.486</v>
      </c>
      <c r="H497" s="668">
        <v>65</v>
      </c>
      <c r="I497" s="640" t="s">
        <v>652</v>
      </c>
    </row>
    <row r="498" spans="1:9">
      <c r="A498" s="649" t="s">
        <v>35</v>
      </c>
      <c r="B498" s="533" t="s">
        <v>10</v>
      </c>
      <c r="C498" s="651">
        <v>40</v>
      </c>
      <c r="D498" s="302">
        <v>2.1040000000000001</v>
      </c>
      <c r="E498" s="482">
        <v>0.28000000000000003</v>
      </c>
      <c r="F498" s="482">
        <v>16.32</v>
      </c>
      <c r="G498" s="1454">
        <v>76.215999999999994</v>
      </c>
      <c r="H498" s="304">
        <v>12</v>
      </c>
      <c r="I498" s="648" t="s">
        <v>9</v>
      </c>
    </row>
    <row r="499" spans="1:9">
      <c r="A499" s="106"/>
      <c r="B499" s="597" t="s">
        <v>581</v>
      </c>
      <c r="C499" s="642">
        <v>20</v>
      </c>
      <c r="D499" s="2080">
        <v>1.1299999999999999</v>
      </c>
      <c r="E499" s="482">
        <v>0.24</v>
      </c>
      <c r="F499" s="482">
        <v>8.3699999999999992</v>
      </c>
      <c r="G499" s="1439">
        <v>40.159999999999997</v>
      </c>
      <c r="H499" s="680">
        <v>13</v>
      </c>
      <c r="I499" s="643" t="s">
        <v>9</v>
      </c>
    </row>
    <row r="500" spans="1:9" ht="15" thickBot="1">
      <c r="A500" s="1400"/>
      <c r="B500" s="653" t="s">
        <v>639</v>
      </c>
      <c r="C500" s="663">
        <v>100</v>
      </c>
      <c r="D500" s="1641">
        <v>0.4</v>
      </c>
      <c r="E500" s="1642">
        <v>0.4</v>
      </c>
      <c r="F500" s="1562">
        <v>9.8000000000000007</v>
      </c>
      <c r="G500" s="2084">
        <v>44</v>
      </c>
      <c r="H500" s="1386">
        <v>78</v>
      </c>
      <c r="I500" s="640" t="s">
        <v>640</v>
      </c>
    </row>
    <row r="501" spans="1:9">
      <c r="A501" s="654" t="s">
        <v>262</v>
      </c>
      <c r="C501" s="1382">
        <f>SUM(C494:C500)</f>
        <v>585</v>
      </c>
      <c r="D501" s="655">
        <f>SUM(D494:D500)</f>
        <v>18.180999999999997</v>
      </c>
      <c r="E501" s="1441">
        <f>SUM(E494:E500)</f>
        <v>26.167999999999999</v>
      </c>
      <c r="F501" s="657">
        <f>SUM(F494:F500)</f>
        <v>81.762</v>
      </c>
      <c r="G501" s="2141">
        <f>SUM(G494:G500)</f>
        <v>588.03200000000004</v>
      </c>
      <c r="H501" s="2833"/>
      <c r="I501" s="2714"/>
    </row>
    <row r="502" spans="1:9">
      <c r="A502" s="1504"/>
      <c r="B502" s="1505" t="s">
        <v>11</v>
      </c>
      <c r="C502" s="1809">
        <v>0.25</v>
      </c>
      <c r="D502" s="1390">
        <v>19.25</v>
      </c>
      <c r="E502" s="1391">
        <v>19.75</v>
      </c>
      <c r="F502" s="1392">
        <v>83.75</v>
      </c>
      <c r="G502" s="1393">
        <v>587.5</v>
      </c>
      <c r="H502" s="2143"/>
      <c r="I502" s="1826"/>
    </row>
    <row r="503" spans="1:9" ht="15" thickBot="1">
      <c r="A503" s="322"/>
      <c r="B503" s="1502" t="s">
        <v>595</v>
      </c>
      <c r="C503" s="1808"/>
      <c r="D503" s="2140">
        <f>(D501*100/D600)-25</f>
        <v>-1.3883116883116919</v>
      </c>
      <c r="E503" s="1644">
        <f>(E501*100/E600)-25</f>
        <v>8.1240506329113913</v>
      </c>
      <c r="F503" s="1644">
        <f>(F501*100/F600)-25</f>
        <v>-0.59343283582089512</v>
      </c>
      <c r="G503" s="2142">
        <f>(G501*100/G600)-25</f>
        <v>2.2638297872340729E-2</v>
      </c>
      <c r="H503" s="658"/>
      <c r="I503" s="666"/>
    </row>
    <row r="504" spans="1:9">
      <c r="A504" s="116"/>
      <c r="B504" s="828" t="s">
        <v>144</v>
      </c>
      <c r="C504" s="63"/>
      <c r="D504" s="5"/>
      <c r="E504" s="659"/>
      <c r="F504" s="659"/>
      <c r="G504" s="659"/>
      <c r="H504" s="1687"/>
      <c r="I504" s="661"/>
    </row>
    <row r="505" spans="1:9">
      <c r="A505" s="106"/>
      <c r="B505" s="1666" t="s">
        <v>542</v>
      </c>
      <c r="C505" s="374">
        <v>60</v>
      </c>
      <c r="D505" s="302">
        <v>1.7</v>
      </c>
      <c r="E505" s="482">
        <v>0.1</v>
      </c>
      <c r="F505" s="482">
        <v>3.5</v>
      </c>
      <c r="G505" s="1439">
        <v>22.1</v>
      </c>
      <c r="H505" s="652">
        <v>3</v>
      </c>
      <c r="I505" s="648" t="s">
        <v>552</v>
      </c>
    </row>
    <row r="506" spans="1:9">
      <c r="A506" s="106"/>
      <c r="B506" s="646" t="s">
        <v>662</v>
      </c>
      <c r="C506" s="374">
        <v>15</v>
      </c>
      <c r="D506" s="2080">
        <v>1.446</v>
      </c>
      <c r="E506" s="488">
        <v>7.1</v>
      </c>
      <c r="F506" s="488">
        <v>9.1</v>
      </c>
      <c r="G506" s="2081">
        <v>118.084</v>
      </c>
      <c r="H506" s="652">
        <v>14</v>
      </c>
      <c r="I506" s="648" t="s">
        <v>9</v>
      </c>
    </row>
    <row r="507" spans="1:9">
      <c r="A507" s="641" t="s">
        <v>246</v>
      </c>
      <c r="B507" s="687" t="s">
        <v>458</v>
      </c>
      <c r="C507" s="519">
        <v>200</v>
      </c>
      <c r="D507" s="679">
        <v>3.0910000000000002</v>
      </c>
      <c r="E507" s="1534">
        <v>3.0619999999999998</v>
      </c>
      <c r="F507" s="478">
        <v>11.64</v>
      </c>
      <c r="G507" s="1454">
        <v>95.757999999999996</v>
      </c>
      <c r="H507" s="1688">
        <v>22</v>
      </c>
      <c r="I507" s="1649" t="s">
        <v>783</v>
      </c>
    </row>
    <row r="508" spans="1:9">
      <c r="A508" s="644" t="s">
        <v>461</v>
      </c>
      <c r="B508" s="1655" t="s">
        <v>459</v>
      </c>
      <c r="C508" s="377">
        <v>90</v>
      </c>
      <c r="D508" s="1806">
        <v>11.98</v>
      </c>
      <c r="E508" s="1807">
        <v>6.7350000000000003</v>
      </c>
      <c r="F508" s="1645">
        <v>21.81</v>
      </c>
      <c r="G508" s="2081">
        <v>210.13</v>
      </c>
      <c r="H508" s="1689">
        <v>43</v>
      </c>
      <c r="I508" s="643" t="s">
        <v>782</v>
      </c>
    </row>
    <row r="509" spans="1:9" ht="15.6">
      <c r="A509" s="645" t="s">
        <v>12</v>
      </c>
      <c r="B509" s="688" t="s">
        <v>785</v>
      </c>
      <c r="C509" s="377">
        <v>150</v>
      </c>
      <c r="D509" s="2102">
        <v>3.0289999999999999</v>
      </c>
      <c r="E509" s="490">
        <v>4.2022000000000004</v>
      </c>
      <c r="F509" s="2094">
        <v>23.02</v>
      </c>
      <c r="G509" s="1456">
        <v>142.33500000000001</v>
      </c>
      <c r="H509" s="1401">
        <v>37</v>
      </c>
      <c r="I509" s="643" t="s">
        <v>721</v>
      </c>
    </row>
    <row r="510" spans="1:9" ht="15.6">
      <c r="A510" s="645"/>
      <c r="B510" s="687" t="s">
        <v>725</v>
      </c>
      <c r="C510" s="2776">
        <v>30</v>
      </c>
      <c r="D510" s="801">
        <v>0.45</v>
      </c>
      <c r="E510" s="802">
        <v>0.99</v>
      </c>
      <c r="F510" s="452">
        <v>1.68</v>
      </c>
      <c r="G510" s="865">
        <v>17.462</v>
      </c>
      <c r="H510" s="1684"/>
      <c r="I510" s="2218" t="s">
        <v>724</v>
      </c>
    </row>
    <row r="511" spans="1:9">
      <c r="A511" s="649" t="s">
        <v>35</v>
      </c>
      <c r="B511" s="646" t="s">
        <v>197</v>
      </c>
      <c r="C511" s="374">
        <v>200</v>
      </c>
      <c r="D511" s="302">
        <v>0.5</v>
      </c>
      <c r="E511" s="482">
        <v>0</v>
      </c>
      <c r="F511" s="488">
        <v>19.8</v>
      </c>
      <c r="G511" s="1454">
        <v>81</v>
      </c>
      <c r="H511" s="652">
        <v>74</v>
      </c>
      <c r="I511" s="648" t="s">
        <v>571</v>
      </c>
    </row>
    <row r="512" spans="1:9">
      <c r="A512" s="106"/>
      <c r="B512" s="646" t="s">
        <v>10</v>
      </c>
      <c r="C512" s="2475">
        <v>50</v>
      </c>
      <c r="D512" s="302">
        <v>2.63</v>
      </c>
      <c r="E512" s="482">
        <v>0.35</v>
      </c>
      <c r="F512" s="482">
        <v>20.399999999999999</v>
      </c>
      <c r="G512" s="2092">
        <v>95.284000000000006</v>
      </c>
      <c r="H512" s="652">
        <v>12</v>
      </c>
      <c r="I512" s="648" t="s">
        <v>9</v>
      </c>
    </row>
    <row r="513" spans="1:9" ht="15" thickBot="1">
      <c r="A513" s="1400"/>
      <c r="B513" s="653" t="s">
        <v>581</v>
      </c>
      <c r="C513" s="529">
        <v>20</v>
      </c>
      <c r="D513" s="489">
        <v>1.1299999999999999</v>
      </c>
      <c r="E513" s="491">
        <v>0.24</v>
      </c>
      <c r="F513" s="491">
        <v>8.3699999999999992</v>
      </c>
      <c r="G513" s="1439">
        <v>40.159999999999997</v>
      </c>
      <c r="H513" s="1401">
        <v>13</v>
      </c>
      <c r="I513" s="643" t="s">
        <v>9</v>
      </c>
    </row>
    <row r="514" spans="1:9">
      <c r="A514" s="654" t="s">
        <v>249</v>
      </c>
      <c r="B514" s="849"/>
      <c r="C514" s="233">
        <f>C505+C506+C507+C508+C511+C512+C513+145+30</f>
        <v>810</v>
      </c>
      <c r="D514" s="664">
        <f>SUM(D505:D513)</f>
        <v>25.955999999999996</v>
      </c>
      <c r="E514" s="1441">
        <f>SUM(E505:E513)</f>
        <v>22.779199999999999</v>
      </c>
      <c r="F514" s="665">
        <f>SUM(F505:F513)</f>
        <v>119.32</v>
      </c>
      <c r="G514" s="2083">
        <f>SUM(G505:G513)</f>
        <v>822.31299999999999</v>
      </c>
      <c r="H514" s="2833"/>
      <c r="I514" s="2714"/>
    </row>
    <row r="515" spans="1:9">
      <c r="A515" s="1504"/>
      <c r="B515" s="1505" t="s">
        <v>11</v>
      </c>
      <c r="C515" s="1809">
        <v>0.35</v>
      </c>
      <c r="D515" s="1390">
        <v>26.95</v>
      </c>
      <c r="E515" s="1391">
        <v>27.65</v>
      </c>
      <c r="F515" s="1392">
        <v>117.25</v>
      </c>
      <c r="G515" s="2831">
        <v>822.5</v>
      </c>
      <c r="H515" s="2143"/>
      <c r="I515" s="1826"/>
    </row>
    <row r="516" spans="1:9" ht="15" thickBot="1">
      <c r="A516" s="322"/>
      <c r="B516" s="1502" t="s">
        <v>595</v>
      </c>
      <c r="C516" s="1808"/>
      <c r="D516" s="2140">
        <f>(D514*100/D600)-35</f>
        <v>-1.2909090909090963</v>
      </c>
      <c r="E516" s="1644">
        <f>(E514*100/E600)-35</f>
        <v>-6.1655696202531622</v>
      </c>
      <c r="F516" s="1644">
        <f>(F514*100/F600)-35</f>
        <v>0.61791044776119719</v>
      </c>
      <c r="G516" s="2830">
        <f>(G514*100/G600)-35</f>
        <v>-7.9574468085112926E-3</v>
      </c>
      <c r="H516" s="658"/>
      <c r="I516" s="666"/>
    </row>
    <row r="517" spans="1:9">
      <c r="A517" s="694" t="s">
        <v>246</v>
      </c>
      <c r="B517" s="1402" t="s">
        <v>304</v>
      </c>
      <c r="C517" s="116"/>
      <c r="D517" s="65"/>
      <c r="E517" s="659"/>
      <c r="F517" s="659"/>
      <c r="G517" s="660"/>
      <c r="H517" s="681"/>
      <c r="I517" s="681"/>
    </row>
    <row r="518" spans="1:9">
      <c r="A518" s="644" t="s">
        <v>461</v>
      </c>
      <c r="B518" s="650" t="s">
        <v>143</v>
      </c>
      <c r="C518" s="651">
        <v>200</v>
      </c>
      <c r="D518" s="302">
        <v>1</v>
      </c>
      <c r="E518" s="482">
        <v>0</v>
      </c>
      <c r="F518" s="482">
        <v>16.920000000000002</v>
      </c>
      <c r="G518" s="1454">
        <v>71.680000000000007</v>
      </c>
      <c r="H518" s="669">
        <v>64</v>
      </c>
      <c r="I518" s="648" t="s">
        <v>684</v>
      </c>
    </row>
    <row r="519" spans="1:9" ht="15.6">
      <c r="A519" s="645" t="s">
        <v>12</v>
      </c>
      <c r="B519" s="1029" t="s">
        <v>435</v>
      </c>
      <c r="C519" s="1068" t="s">
        <v>574</v>
      </c>
      <c r="D519" s="302">
        <v>6.42</v>
      </c>
      <c r="E519" s="482">
        <v>7.12</v>
      </c>
      <c r="F519" s="482">
        <v>8.3000000000000007</v>
      </c>
      <c r="G519" s="2092">
        <v>122.96</v>
      </c>
      <c r="H519" s="689">
        <v>45</v>
      </c>
      <c r="I519" s="1648" t="s">
        <v>584</v>
      </c>
    </row>
    <row r="520" spans="1:9" ht="15" thickBot="1">
      <c r="A520" s="1397" t="s">
        <v>35</v>
      </c>
      <c r="B520" s="653" t="s">
        <v>581</v>
      </c>
      <c r="C520" s="663">
        <v>20</v>
      </c>
      <c r="D520" s="489">
        <v>1.1299999999999999</v>
      </c>
      <c r="E520" s="491">
        <v>0.24</v>
      </c>
      <c r="F520" s="491">
        <v>8.3699999999999992</v>
      </c>
      <c r="G520" s="1439">
        <v>40.159999999999997</v>
      </c>
      <c r="H520" s="652">
        <v>13</v>
      </c>
      <c r="I520" s="648" t="s">
        <v>9</v>
      </c>
    </row>
    <row r="521" spans="1:9">
      <c r="A521" s="654" t="s">
        <v>332</v>
      </c>
      <c r="B521" s="849"/>
      <c r="C521" s="233">
        <f>C518+C520+75+15</f>
        <v>310</v>
      </c>
      <c r="D521" s="664">
        <f>SUM(D518:D520)</f>
        <v>8.5500000000000007</v>
      </c>
      <c r="E521" s="656">
        <f>SUM(E518:E520)</f>
        <v>7.36</v>
      </c>
      <c r="F521" s="665">
        <f>SUM(F518:F520)</f>
        <v>33.590000000000003</v>
      </c>
      <c r="G521" s="2141">
        <f>SUM(G518:G520)</f>
        <v>234.79999999999998</v>
      </c>
      <c r="H521" s="2832"/>
      <c r="I521" s="2714"/>
    </row>
    <row r="522" spans="1:9">
      <c r="A522" s="1504"/>
      <c r="B522" s="1505" t="s">
        <v>11</v>
      </c>
      <c r="C522" s="1809">
        <v>0.1</v>
      </c>
      <c r="D522" s="1390">
        <v>7.7</v>
      </c>
      <c r="E522" s="1391">
        <v>7.9</v>
      </c>
      <c r="F522" s="1392">
        <v>33.5</v>
      </c>
      <c r="G522" s="1393">
        <v>235</v>
      </c>
      <c r="H522" s="2144"/>
      <c r="I522" s="1826"/>
    </row>
    <row r="523" spans="1:9" ht="15" thickBot="1">
      <c r="A523" s="322"/>
      <c r="B523" s="1502" t="s">
        <v>595</v>
      </c>
      <c r="C523" s="1808"/>
      <c r="D523" s="2140">
        <f>(D521*100/D600)-10</f>
        <v>1.1038961038961048</v>
      </c>
      <c r="E523" s="1644">
        <f>(E521*100/E600)-10</f>
        <v>-0.68354430379746844</v>
      </c>
      <c r="F523" s="1644">
        <f>(F521*100/F600)-10</f>
        <v>2.6865671641791877E-2</v>
      </c>
      <c r="G523" s="2142">
        <f>(G521*100/G600)-10</f>
        <v>-8.5106382978725748E-3</v>
      </c>
      <c r="H523" s="658"/>
      <c r="I523" s="666"/>
    </row>
    <row r="524" spans="1:9" ht="15" thickBot="1"/>
    <row r="525" spans="1:9" ht="16.2" thickBot="1">
      <c r="A525" s="2835"/>
      <c r="B525" s="2836"/>
      <c r="C525" s="1174"/>
      <c r="D525" s="2837" t="s">
        <v>6</v>
      </c>
      <c r="E525" s="2837" t="s">
        <v>7</v>
      </c>
      <c r="F525" s="2837" t="s">
        <v>8</v>
      </c>
      <c r="G525" s="2838" t="s">
        <v>830</v>
      </c>
    </row>
    <row r="526" spans="1:9">
      <c r="A526" s="1063"/>
      <c r="B526" s="43" t="s">
        <v>451</v>
      </c>
      <c r="C526" s="44"/>
      <c r="D526" s="200">
        <f>D501+D514</f>
        <v>44.136999999999993</v>
      </c>
      <c r="E526" s="328">
        <f>E501+E514</f>
        <v>48.947199999999995</v>
      </c>
      <c r="F526" s="328">
        <f>F501+F514</f>
        <v>201.08199999999999</v>
      </c>
      <c r="G526" s="1064">
        <f>G501+G514</f>
        <v>1410.345</v>
      </c>
      <c r="H526" s="835"/>
      <c r="I526" s="31"/>
    </row>
    <row r="527" spans="1:9">
      <c r="A527" s="605"/>
      <c r="B527" s="1396" t="s">
        <v>11</v>
      </c>
      <c r="C527" s="1809">
        <v>0.6</v>
      </c>
      <c r="D527" s="1059">
        <v>46.2</v>
      </c>
      <c r="E527" s="1060">
        <v>47.4</v>
      </c>
      <c r="F527" s="1061">
        <v>201</v>
      </c>
      <c r="G527" s="1062">
        <v>1410</v>
      </c>
      <c r="H527" s="1385"/>
      <c r="I527" s="808"/>
    </row>
    <row r="528" spans="1:9" ht="15" thickBot="1">
      <c r="A528" s="322"/>
      <c r="B528" s="1502" t="s">
        <v>595</v>
      </c>
      <c r="C528" s="1808"/>
      <c r="D528" s="2140">
        <f>(D526*100/D600)-60</f>
        <v>-2.6792207792207918</v>
      </c>
      <c r="E528" s="1644">
        <f>(E526*100/E600)-60</f>
        <v>1.9584810126582184</v>
      </c>
      <c r="F528" s="1644">
        <f>(F526*100/F600)-60</f>
        <v>2.4477611940298516E-2</v>
      </c>
      <c r="G528" s="2142">
        <f>(G526*100/G600)-60</f>
        <v>1.4680851063829436E-2</v>
      </c>
      <c r="H528" s="5"/>
      <c r="I528" s="5"/>
    </row>
    <row r="529" spans="1:9" ht="15" thickBot="1">
      <c r="H529" s="5"/>
      <c r="I529" s="5"/>
    </row>
    <row r="530" spans="1:9">
      <c r="A530" s="1063"/>
      <c r="B530" s="43" t="s">
        <v>450</v>
      </c>
      <c r="C530" s="44"/>
      <c r="D530" s="200">
        <f>D514+D521</f>
        <v>34.506</v>
      </c>
      <c r="E530" s="328">
        <f>E514+E521</f>
        <v>30.139199999999999</v>
      </c>
      <c r="F530" s="328">
        <f>F514+F521</f>
        <v>152.91</v>
      </c>
      <c r="G530" s="1064">
        <f>G514+G521</f>
        <v>1057.1130000000001</v>
      </c>
      <c r="H530" s="835"/>
      <c r="I530" s="31"/>
    </row>
    <row r="531" spans="1:9">
      <c r="A531" s="605"/>
      <c r="B531" s="1396" t="s">
        <v>11</v>
      </c>
      <c r="C531" s="1809">
        <v>0.45</v>
      </c>
      <c r="D531" s="1390">
        <v>34.65</v>
      </c>
      <c r="E531" s="1391">
        <v>35.549999999999997</v>
      </c>
      <c r="F531" s="1392">
        <v>150.75</v>
      </c>
      <c r="G531" s="1393">
        <v>1057.5</v>
      </c>
      <c r="H531" s="1385"/>
      <c r="I531" s="808"/>
    </row>
    <row r="532" spans="1:9" ht="15" thickBot="1">
      <c r="A532" s="322"/>
      <c r="B532" s="1502" t="s">
        <v>595</v>
      </c>
      <c r="C532" s="1808"/>
      <c r="D532" s="2140">
        <f>(D530*100/D600)-45</f>
        <v>-0.18701298701299152</v>
      </c>
      <c r="E532" s="1644">
        <f>(E530*100/E600)-45</f>
        <v>-6.8491139240506342</v>
      </c>
      <c r="F532" s="1644">
        <f>(F530*100/F600)-45</f>
        <v>0.64477611940298374</v>
      </c>
      <c r="G532" s="2142">
        <f>(G530*100/G600)-45</f>
        <v>-1.6468085106382091E-2</v>
      </c>
      <c r="H532" s="5"/>
      <c r="I532" s="5"/>
    </row>
    <row r="533" spans="1:9" ht="15" thickBot="1">
      <c r="A533" s="46"/>
      <c r="B533" s="47"/>
      <c r="C533" s="1394"/>
      <c r="D533" s="1427"/>
      <c r="E533" s="1427"/>
      <c r="F533" s="1427"/>
      <c r="G533" s="1427"/>
      <c r="H533" s="5"/>
      <c r="I533" s="5"/>
    </row>
    <row r="534" spans="1:9">
      <c r="A534" s="549"/>
      <c r="B534" s="849" t="s">
        <v>333</v>
      </c>
      <c r="C534" s="14"/>
      <c r="D534" s="207">
        <f>D501+D514+D521</f>
        <v>52.686999999999998</v>
      </c>
      <c r="E534" s="127">
        <f>E501+E514+E521</f>
        <v>56.307199999999995</v>
      </c>
      <c r="F534" s="127">
        <f>F501+F514+F521</f>
        <v>234.672</v>
      </c>
      <c r="G534" s="329">
        <f>G501+G514+G521</f>
        <v>1645.145</v>
      </c>
      <c r="H534" s="835"/>
      <c r="I534" s="31"/>
    </row>
    <row r="535" spans="1:9">
      <c r="A535" s="1504"/>
      <c r="B535" s="1505" t="s">
        <v>11</v>
      </c>
      <c r="C535" s="1809">
        <v>0.7</v>
      </c>
      <c r="D535" s="1390">
        <v>53.9</v>
      </c>
      <c r="E535" s="1391">
        <v>55.3</v>
      </c>
      <c r="F535" s="1392">
        <v>234.5</v>
      </c>
      <c r="G535" s="1393">
        <v>1645</v>
      </c>
      <c r="H535" s="1385"/>
      <c r="I535" s="808"/>
    </row>
    <row r="536" spans="1:9" ht="15" thickBot="1">
      <c r="A536" s="322"/>
      <c r="B536" s="1502" t="s">
        <v>595</v>
      </c>
      <c r="C536" s="1808"/>
      <c r="D536" s="2140">
        <f>(D534*100/D600)-70</f>
        <v>-1.5753246753246799</v>
      </c>
      <c r="E536" s="1644">
        <f>(E534*100/E600)-70</f>
        <v>1.2749367088607499</v>
      </c>
      <c r="F536" s="1644">
        <f>(F534*100/F600)-70</f>
        <v>5.1343283582085064E-2</v>
      </c>
      <c r="G536" s="2142">
        <f>(G534*100/G600)-70</f>
        <v>6.1702127659515327E-3</v>
      </c>
      <c r="H536" s="5"/>
      <c r="I536" s="5"/>
    </row>
    <row r="537" spans="1:9">
      <c r="C537" s="12" t="s">
        <v>265</v>
      </c>
    </row>
    <row r="538" spans="1:9">
      <c r="A538" s="2884" t="s">
        <v>612</v>
      </c>
      <c r="B538" s="2884"/>
      <c r="C538" s="2884"/>
      <c r="D538" s="2884"/>
      <c r="E538" s="2884"/>
      <c r="F538" s="2884"/>
      <c r="G538" s="2884"/>
      <c r="H538" s="2884"/>
      <c r="I538" s="2884"/>
    </row>
    <row r="539" spans="1:9">
      <c r="B539" s="25" t="s">
        <v>260</v>
      </c>
      <c r="D539"/>
      <c r="E539"/>
      <c r="F539" s="25"/>
      <c r="G539" s="25"/>
      <c r="H539" s="26"/>
      <c r="I539" s="26"/>
    </row>
    <row r="540" spans="1:9" ht="15.6">
      <c r="A540" s="28" t="s">
        <v>261</v>
      </c>
      <c r="B540" s="26"/>
      <c r="C540"/>
      <c r="D540" s="29" t="s">
        <v>0</v>
      </c>
      <c r="E540"/>
      <c r="F540" s="2" t="s">
        <v>840</v>
      </c>
      <c r="G540" s="26"/>
      <c r="H540" s="26"/>
      <c r="I540" s="33"/>
    </row>
    <row r="541" spans="1:9" ht="21.6" thickBot="1">
      <c r="C541" s="32" t="s">
        <v>614</v>
      </c>
    </row>
    <row r="542" spans="1:9" ht="15" thickBot="1">
      <c r="A542" s="615" t="s">
        <v>233</v>
      </c>
      <c r="B542" s="116"/>
      <c r="C542" s="616" t="s">
        <v>234</v>
      </c>
      <c r="D542" s="504" t="s">
        <v>235</v>
      </c>
      <c r="E542" s="504"/>
      <c r="F542" s="504"/>
      <c r="G542" s="617" t="s">
        <v>236</v>
      </c>
      <c r="H542" s="618" t="s">
        <v>237</v>
      </c>
      <c r="I542" s="619" t="s">
        <v>238</v>
      </c>
    </row>
    <row r="543" spans="1:9">
      <c r="A543" s="620" t="s">
        <v>239</v>
      </c>
      <c r="B543" s="621" t="s">
        <v>240</v>
      </c>
      <c r="C543" s="622" t="s">
        <v>241</v>
      </c>
      <c r="D543" s="623" t="s">
        <v>242</v>
      </c>
      <c r="E543" s="623" t="s">
        <v>55</v>
      </c>
      <c r="F543" s="623" t="s">
        <v>56</v>
      </c>
      <c r="G543" s="624" t="s">
        <v>243</v>
      </c>
      <c r="H543" s="625" t="s">
        <v>244</v>
      </c>
      <c r="I543" s="626" t="s">
        <v>523</v>
      </c>
    </row>
    <row r="544" spans="1:9" ht="18.75" customHeight="1" thickBot="1">
      <c r="A544" s="627"/>
      <c r="B544" s="667"/>
      <c r="C544" s="628"/>
      <c r="D544" s="629" t="s">
        <v>6</v>
      </c>
      <c r="E544" s="629" t="s">
        <v>7</v>
      </c>
      <c r="F544" s="629" t="s">
        <v>8</v>
      </c>
      <c r="G544" s="630" t="s">
        <v>245</v>
      </c>
      <c r="H544" s="631" t="s">
        <v>594</v>
      </c>
      <c r="I544" s="632" t="s">
        <v>522</v>
      </c>
    </row>
    <row r="545" spans="1:9">
      <c r="A545" s="116"/>
      <c r="B545" s="633" t="s">
        <v>189</v>
      </c>
      <c r="C545" s="634"/>
      <c r="D545" s="635"/>
      <c r="E545" s="636"/>
      <c r="F545" s="636"/>
      <c r="G545" s="829"/>
      <c r="H545" s="677"/>
      <c r="I545" s="639"/>
    </row>
    <row r="546" spans="1:9" ht="16.5" customHeight="1">
      <c r="A546" s="641" t="s">
        <v>246</v>
      </c>
      <c r="B546" s="650" t="s">
        <v>793</v>
      </c>
      <c r="C546" s="1247">
        <v>60</v>
      </c>
      <c r="D546" s="302">
        <v>0.48</v>
      </c>
      <c r="E546" s="482">
        <v>0.12</v>
      </c>
      <c r="F546" s="482">
        <v>1.5</v>
      </c>
      <c r="G546" s="2081">
        <v>8.52</v>
      </c>
      <c r="H546" s="647">
        <v>1</v>
      </c>
      <c r="I546" s="719" t="s">
        <v>543</v>
      </c>
    </row>
    <row r="547" spans="1:9" ht="15" customHeight="1">
      <c r="A547" s="644" t="s">
        <v>461</v>
      </c>
      <c r="B547" s="650" t="s">
        <v>178</v>
      </c>
      <c r="C547" s="651">
        <v>190</v>
      </c>
      <c r="D547" s="2080">
        <v>14.18</v>
      </c>
      <c r="E547" s="488">
        <v>21.155000000000001</v>
      </c>
      <c r="F547" s="488">
        <v>19.646100000000001</v>
      </c>
      <c r="G547" s="1454">
        <v>413.39940000000001</v>
      </c>
      <c r="H547" s="668">
        <v>52</v>
      </c>
      <c r="I547" s="648" t="s">
        <v>784</v>
      </c>
    </row>
    <row r="548" spans="1:9" ht="15.6">
      <c r="A548" s="645" t="s">
        <v>12</v>
      </c>
      <c r="B548" s="2494" t="s">
        <v>779</v>
      </c>
      <c r="C548" s="2799">
        <v>200</v>
      </c>
      <c r="D548" s="2080">
        <v>0.2</v>
      </c>
      <c r="E548" s="488">
        <v>0</v>
      </c>
      <c r="F548" s="488">
        <v>6.65</v>
      </c>
      <c r="G548" s="1454">
        <v>27.2</v>
      </c>
      <c r="H548" s="647">
        <v>69</v>
      </c>
      <c r="I548" s="648" t="s">
        <v>778</v>
      </c>
    </row>
    <row r="549" spans="1:9" ht="18.75" customHeight="1">
      <c r="A549" s="649" t="s">
        <v>257</v>
      </c>
      <c r="B549" s="650" t="s">
        <v>10</v>
      </c>
      <c r="C549" s="651">
        <v>40</v>
      </c>
      <c r="D549" s="302">
        <v>2.1040000000000001</v>
      </c>
      <c r="E549" s="482">
        <v>0.28000000000000003</v>
      </c>
      <c r="F549" s="482">
        <v>16.32</v>
      </c>
      <c r="G549" s="1454">
        <v>76.215999999999994</v>
      </c>
      <c r="H549" s="680">
        <v>12</v>
      </c>
      <c r="I549" s="648" t="s">
        <v>9</v>
      </c>
    </row>
    <row r="550" spans="1:9" ht="15" thickBot="1">
      <c r="A550" s="1397"/>
      <c r="B550" s="1403" t="s">
        <v>581</v>
      </c>
      <c r="C550" s="663">
        <v>30</v>
      </c>
      <c r="D550" s="2089">
        <v>1.6950000000000001</v>
      </c>
      <c r="E550" s="488">
        <v>0.36</v>
      </c>
      <c r="F550" s="488">
        <v>12.56</v>
      </c>
      <c r="G550" s="1454">
        <v>60.26</v>
      </c>
      <c r="H550" s="1552">
        <v>13</v>
      </c>
      <c r="I550" s="643" t="s">
        <v>9</v>
      </c>
    </row>
    <row r="551" spans="1:9">
      <c r="A551" s="654" t="s">
        <v>262</v>
      </c>
      <c r="C551" s="1404">
        <f>SUM(C546:C550)</f>
        <v>520</v>
      </c>
      <c r="D551" s="655">
        <f>SUM(D546:D550)</f>
        <v>18.658999999999999</v>
      </c>
      <c r="E551" s="1441">
        <f>SUM(E546:E550)</f>
        <v>21.915000000000003</v>
      </c>
      <c r="F551" s="657">
        <f>SUM(F546:F550)</f>
        <v>56.676100000000005</v>
      </c>
      <c r="G551" s="2141">
        <f>SUM(G546:G550)</f>
        <v>585.59539999999993</v>
      </c>
      <c r="H551" s="2832"/>
      <c r="I551" s="2714"/>
    </row>
    <row r="552" spans="1:9">
      <c r="A552" s="1504"/>
      <c r="B552" s="1505" t="s">
        <v>11</v>
      </c>
      <c r="C552" s="1809">
        <v>0.25</v>
      </c>
      <c r="D552" s="1390">
        <v>19.25</v>
      </c>
      <c r="E552" s="1391">
        <v>19.75</v>
      </c>
      <c r="F552" s="1392">
        <v>83.75</v>
      </c>
      <c r="G552" s="1393">
        <v>587.5</v>
      </c>
      <c r="H552" s="2144"/>
      <c r="I552" s="1826"/>
    </row>
    <row r="553" spans="1:9" ht="15" thickBot="1">
      <c r="A553" s="322"/>
      <c r="B553" s="1502" t="s">
        <v>595</v>
      </c>
      <c r="C553" s="1808"/>
      <c r="D553" s="2140">
        <f>(D551*100/D600)-25</f>
        <v>-0.76753246753246884</v>
      </c>
      <c r="E553" s="1644">
        <f>(E551*100/E600)-25</f>
        <v>2.7405063291139307</v>
      </c>
      <c r="F553" s="1644">
        <f>(F551*100/F600)-25</f>
        <v>-8.0817611940298484</v>
      </c>
      <c r="G553" s="2142">
        <f>(G551*100/G600)-25</f>
        <v>-8.1046808510642165E-2</v>
      </c>
      <c r="H553" s="658"/>
      <c r="I553" s="666"/>
    </row>
    <row r="554" spans="1:9">
      <c r="A554" s="116"/>
      <c r="B554" s="694" t="s">
        <v>144</v>
      </c>
      <c r="C554" s="116"/>
      <c r="D554" s="5"/>
      <c r="E554" s="659"/>
      <c r="F554" s="659"/>
      <c r="G554" s="659"/>
      <c r="H554" s="661"/>
      <c r="I554" s="1086"/>
    </row>
    <row r="555" spans="1:9">
      <c r="A555" s="106"/>
      <c r="B555" s="1243" t="s">
        <v>345</v>
      </c>
      <c r="C555" s="1247">
        <v>60</v>
      </c>
      <c r="D555" s="302">
        <v>0.7</v>
      </c>
      <c r="E555" s="482">
        <v>0.1</v>
      </c>
      <c r="F555" s="482">
        <v>2.2999999999999998</v>
      </c>
      <c r="G555" s="2081">
        <v>12.8</v>
      </c>
      <c r="H555" s="647">
        <v>2</v>
      </c>
      <c r="I555" s="719" t="s">
        <v>544</v>
      </c>
    </row>
    <row r="556" spans="1:9">
      <c r="A556" s="106"/>
      <c r="B556" s="688" t="s">
        <v>460</v>
      </c>
      <c r="C556" s="642">
        <v>200</v>
      </c>
      <c r="D556" s="557">
        <v>2.1619999999999999</v>
      </c>
      <c r="E556" s="491">
        <v>2.9769999999999999</v>
      </c>
      <c r="F556" s="2094">
        <v>6.66</v>
      </c>
      <c r="G556" s="1456">
        <v>60.728999999999999</v>
      </c>
      <c r="H556" s="680">
        <v>17</v>
      </c>
      <c r="I556" s="640" t="s">
        <v>828</v>
      </c>
    </row>
    <row r="557" spans="1:9">
      <c r="A557" s="641" t="s">
        <v>246</v>
      </c>
      <c r="B557" s="688" t="s">
        <v>480</v>
      </c>
      <c r="C557" s="1085" t="s">
        <v>355</v>
      </c>
      <c r="D557" s="2109">
        <v>14.991</v>
      </c>
      <c r="E557" s="2087">
        <v>5.992</v>
      </c>
      <c r="F557" s="2870">
        <v>15.12</v>
      </c>
      <c r="G557" s="1454">
        <v>185.68</v>
      </c>
      <c r="H557" s="662">
        <v>59</v>
      </c>
      <c r="I557" s="643" t="s">
        <v>808</v>
      </c>
    </row>
    <row r="558" spans="1:9">
      <c r="A558" s="644" t="s">
        <v>461</v>
      </c>
      <c r="B558" s="1083" t="s">
        <v>824</v>
      </c>
      <c r="C558" s="683">
        <v>150</v>
      </c>
      <c r="D558" s="2089">
        <v>4.3789999999999996</v>
      </c>
      <c r="E558" s="497">
        <v>4.6210000000000004</v>
      </c>
      <c r="F558" s="497">
        <v>32.200000000000003</v>
      </c>
      <c r="G558" s="1454">
        <v>179.22</v>
      </c>
      <c r="H558" s="647">
        <v>28</v>
      </c>
      <c r="I558" s="643" t="s">
        <v>749</v>
      </c>
    </row>
    <row r="559" spans="1:9" ht="15.6">
      <c r="A559" s="645" t="s">
        <v>12</v>
      </c>
      <c r="B559" s="646" t="s">
        <v>728</v>
      </c>
      <c r="C559" s="375">
        <v>200</v>
      </c>
      <c r="D559" s="302">
        <v>1.6</v>
      </c>
      <c r="E559" s="482">
        <v>0.2</v>
      </c>
      <c r="F559" s="482">
        <v>18.2</v>
      </c>
      <c r="G559" s="1544">
        <v>81</v>
      </c>
      <c r="H559" s="662">
        <v>64</v>
      </c>
      <c r="I559" s="640" t="s">
        <v>825</v>
      </c>
    </row>
    <row r="560" spans="1:9">
      <c r="A560" s="106"/>
      <c r="B560" s="646" t="s">
        <v>662</v>
      </c>
      <c r="C560" s="374">
        <v>15</v>
      </c>
      <c r="D560" s="2080">
        <v>1.446</v>
      </c>
      <c r="E560" s="488">
        <v>7.1</v>
      </c>
      <c r="F560" s="488">
        <v>9.1</v>
      </c>
      <c r="G560" s="2081">
        <v>118.084</v>
      </c>
      <c r="H560" s="652">
        <v>14</v>
      </c>
      <c r="I560" s="648" t="s">
        <v>9</v>
      </c>
    </row>
    <row r="561" spans="1:9">
      <c r="A561" s="649" t="s">
        <v>257</v>
      </c>
      <c r="B561" s="646" t="s">
        <v>10</v>
      </c>
      <c r="C561" s="374">
        <v>40</v>
      </c>
      <c r="D561" s="302">
        <v>2.1040000000000001</v>
      </c>
      <c r="E561" s="482">
        <v>0.28000000000000003</v>
      </c>
      <c r="F561" s="482">
        <v>16.32</v>
      </c>
      <c r="G561" s="1454">
        <v>76.215999999999994</v>
      </c>
      <c r="H561" s="647">
        <v>12</v>
      </c>
      <c r="I561" s="648" t="s">
        <v>9</v>
      </c>
    </row>
    <row r="562" spans="1:9">
      <c r="A562" s="106"/>
      <c r="B562" s="646" t="s">
        <v>581</v>
      </c>
      <c r="C562" s="377">
        <v>30</v>
      </c>
      <c r="D562" s="2089">
        <v>1.6950000000000001</v>
      </c>
      <c r="E562" s="488">
        <v>0.36</v>
      </c>
      <c r="F562" s="488">
        <v>12.56</v>
      </c>
      <c r="G562" s="1454">
        <v>60.26</v>
      </c>
      <c r="H562" s="652">
        <v>13</v>
      </c>
      <c r="I562" s="648" t="s">
        <v>9</v>
      </c>
    </row>
    <row r="563" spans="1:9" ht="15" thickBot="1">
      <c r="A563" s="1400"/>
      <c r="B563" s="325" t="s">
        <v>637</v>
      </c>
      <c r="C563" s="663">
        <v>110</v>
      </c>
      <c r="D563" s="674">
        <v>0.44</v>
      </c>
      <c r="E563" s="675">
        <v>0.44</v>
      </c>
      <c r="F563" s="676">
        <v>10.78</v>
      </c>
      <c r="G563" s="2124">
        <v>48.4</v>
      </c>
      <c r="H563" s="1386"/>
      <c r="I563" s="640" t="s">
        <v>642</v>
      </c>
    </row>
    <row r="564" spans="1:9">
      <c r="A564" s="654" t="s">
        <v>249</v>
      </c>
      <c r="B564" s="861"/>
      <c r="C564" s="1387">
        <f>C555+C556+C558+C559+C561+C562+C563+80+20+C560</f>
        <v>905</v>
      </c>
      <c r="D564" s="664">
        <f>SUM(D555:D563)</f>
        <v>29.517000000000003</v>
      </c>
      <c r="E564" s="1441">
        <f>SUM(E555:E563)</f>
        <v>22.07</v>
      </c>
      <c r="F564" s="665">
        <f>SUM(F555:F563)</f>
        <v>123.24000000000001</v>
      </c>
      <c r="G564" s="2141">
        <f>SUM(G555:G563)</f>
        <v>822.3889999999999</v>
      </c>
      <c r="H564" s="2832"/>
      <c r="I564" s="2714"/>
    </row>
    <row r="565" spans="1:9">
      <c r="A565" s="1504"/>
      <c r="B565" s="1505" t="s">
        <v>11</v>
      </c>
      <c r="C565" s="1809">
        <v>0.35</v>
      </c>
      <c r="D565" s="1390">
        <v>26.95</v>
      </c>
      <c r="E565" s="1391">
        <v>27.65</v>
      </c>
      <c r="F565" s="1392">
        <v>117.25</v>
      </c>
      <c r="G565" s="1393">
        <v>822.5</v>
      </c>
      <c r="H565" s="2144"/>
      <c r="I565" s="1826"/>
    </row>
    <row r="566" spans="1:9" ht="15" thickBot="1">
      <c r="A566" s="322"/>
      <c r="B566" s="1502" t="s">
        <v>595</v>
      </c>
      <c r="C566" s="1808"/>
      <c r="D566" s="2140">
        <f>(D564*100/D600)-35</f>
        <v>3.3337662337662408</v>
      </c>
      <c r="E566" s="1644">
        <f>(E564*100/E600)-35</f>
        <v>-7.0632911392405049</v>
      </c>
      <c r="F566" s="1644">
        <f>(F564*100/F600)-35</f>
        <v>1.7880597014925357</v>
      </c>
      <c r="G566" s="2142">
        <f>(G564*100/G600)-35</f>
        <v>-4.7234042553228051E-3</v>
      </c>
      <c r="H566" s="658"/>
      <c r="I566" s="666"/>
    </row>
    <row r="567" spans="1:9">
      <c r="A567" s="694" t="s">
        <v>246</v>
      </c>
      <c r="B567" s="895" t="s">
        <v>304</v>
      </c>
      <c r="C567" s="116"/>
      <c r="D567" s="65"/>
      <c r="E567" s="659"/>
      <c r="F567" s="659"/>
      <c r="G567" s="660"/>
      <c r="H567" s="661"/>
      <c r="I567" s="661"/>
    </row>
    <row r="568" spans="1:9">
      <c r="A568" s="644" t="s">
        <v>461</v>
      </c>
      <c r="B568" s="670" t="s">
        <v>455</v>
      </c>
      <c r="C568" s="651">
        <v>200</v>
      </c>
      <c r="D568" s="2080">
        <v>0.248</v>
      </c>
      <c r="E568" s="492">
        <v>4.8000000000000001E-2</v>
      </c>
      <c r="F568" s="488">
        <v>7.6760000000000002</v>
      </c>
      <c r="G568" s="1454">
        <v>32.130000000000003</v>
      </c>
      <c r="H568" s="647">
        <v>70</v>
      </c>
      <c r="I568" s="1436" t="s">
        <v>586</v>
      </c>
    </row>
    <row r="569" spans="1:9" ht="15.6">
      <c r="A569" s="645" t="s">
        <v>12</v>
      </c>
      <c r="B569" s="500" t="s">
        <v>341</v>
      </c>
      <c r="C569" s="711" t="s">
        <v>520</v>
      </c>
      <c r="D569" s="2110">
        <v>5.95</v>
      </c>
      <c r="E569" s="2111">
        <v>5.5979999999999999</v>
      </c>
      <c r="F569" s="2110">
        <v>25.172000000000001</v>
      </c>
      <c r="G569" s="2108">
        <v>162.85</v>
      </c>
      <c r="H569" s="1078">
        <v>34</v>
      </c>
      <c r="I569" s="648" t="s">
        <v>826</v>
      </c>
    </row>
    <row r="570" spans="1:9" ht="15" thickBot="1">
      <c r="A570" s="1397" t="s">
        <v>257</v>
      </c>
      <c r="B570" s="650" t="s">
        <v>581</v>
      </c>
      <c r="C570" s="642">
        <v>20</v>
      </c>
      <c r="D570" s="1641">
        <v>1.1299999999999999</v>
      </c>
      <c r="E570" s="1562">
        <v>0.24</v>
      </c>
      <c r="F570" s="1562">
        <v>8.3699999999999992</v>
      </c>
      <c r="G570" s="1439">
        <v>40.159999999999997</v>
      </c>
      <c r="H570" s="1401">
        <v>13</v>
      </c>
      <c r="I570" s="643" t="s">
        <v>9</v>
      </c>
    </row>
    <row r="571" spans="1:9">
      <c r="A571" s="654" t="s">
        <v>332</v>
      </c>
      <c r="B571" s="43"/>
      <c r="C571" s="1405">
        <f>C568+C570+120+30</f>
        <v>370</v>
      </c>
      <c r="D571" s="664">
        <f>SUM(D568:D570)</f>
        <v>7.3280000000000003</v>
      </c>
      <c r="E571" s="1441">
        <f>SUM(E568:E570)</f>
        <v>5.8860000000000001</v>
      </c>
      <c r="F571" s="665">
        <f>SUM(F568:F570)</f>
        <v>41.217999999999996</v>
      </c>
      <c r="G571" s="2083">
        <f>SUM(G568:G570)</f>
        <v>235.14</v>
      </c>
      <c r="H571" s="2832"/>
      <c r="I571" s="2714"/>
    </row>
    <row r="572" spans="1:9" ht="13.5" customHeight="1">
      <c r="A572" s="1504"/>
      <c r="B572" s="1505" t="s">
        <v>11</v>
      </c>
      <c r="C572" s="1809">
        <v>0.1</v>
      </c>
      <c r="D572" s="1390">
        <v>7.7</v>
      </c>
      <c r="E572" s="1391">
        <v>7.9</v>
      </c>
      <c r="F572" s="1392">
        <v>33.5</v>
      </c>
      <c r="G572" s="2831">
        <v>235</v>
      </c>
      <c r="H572" s="2144"/>
      <c r="I572" s="1826"/>
    </row>
    <row r="573" spans="1:9" ht="15" thickBot="1">
      <c r="A573" s="322"/>
      <c r="B573" s="1502" t="s">
        <v>595</v>
      </c>
      <c r="C573" s="1808"/>
      <c r="D573" s="2140">
        <f>(D571*100/D600)-10</f>
        <v>-0.48311688311688172</v>
      </c>
      <c r="E573" s="1644">
        <f>(E571*100/E600)-10</f>
        <v>-2.5493670886075943</v>
      </c>
      <c r="F573" s="1644">
        <f>(F571*100/F600)-10</f>
        <v>2.3038805970149223</v>
      </c>
      <c r="G573" s="2830">
        <f>(G571*100/G600)-10</f>
        <v>5.9574468085106247E-3</v>
      </c>
      <c r="H573" s="658"/>
      <c r="I573" s="666"/>
    </row>
    <row r="574" spans="1:9" ht="16.2" thickBot="1">
      <c r="A574" s="141"/>
      <c r="B574" s="730"/>
      <c r="C574" s="157"/>
      <c r="D574" s="856"/>
      <c r="E574" s="856"/>
      <c r="F574" s="856"/>
      <c r="G574" s="770"/>
      <c r="H574" s="157"/>
      <c r="I574" s="157"/>
    </row>
    <row r="575" spans="1:9" ht="16.2" thickBot="1">
      <c r="A575" s="2835"/>
      <c r="B575" s="2836"/>
      <c r="C575" s="1174"/>
      <c r="D575" s="2837" t="s">
        <v>6</v>
      </c>
      <c r="E575" s="2837" t="s">
        <v>7</v>
      </c>
      <c r="F575" s="2837" t="s">
        <v>8</v>
      </c>
      <c r="G575" s="2838" t="s">
        <v>830</v>
      </c>
      <c r="H575" s="835"/>
      <c r="I575" s="31"/>
    </row>
    <row r="576" spans="1:9">
      <c r="A576" s="1063"/>
      <c r="B576" s="43" t="s">
        <v>451</v>
      </c>
      <c r="C576" s="44"/>
      <c r="D576" s="200">
        <f>D551+D564</f>
        <v>48.176000000000002</v>
      </c>
      <c r="E576" s="328">
        <f>E551+E564</f>
        <v>43.984999999999999</v>
      </c>
      <c r="F576" s="328">
        <f>F551+F564</f>
        <v>179.91610000000003</v>
      </c>
      <c r="G576" s="1064">
        <f>G551+G564</f>
        <v>1407.9843999999998</v>
      </c>
      <c r="H576" s="1385"/>
      <c r="I576" s="808"/>
    </row>
    <row r="577" spans="1:9">
      <c r="A577" s="605"/>
      <c r="B577" s="1396" t="s">
        <v>11</v>
      </c>
      <c r="C577" s="1811">
        <v>0.6</v>
      </c>
      <c r="D577" s="1059">
        <v>46.2</v>
      </c>
      <c r="E577" s="1060">
        <v>47.4</v>
      </c>
      <c r="F577" s="1061">
        <v>201</v>
      </c>
      <c r="G577" s="1062">
        <v>1410</v>
      </c>
      <c r="H577" s="5"/>
      <c r="I577" s="5"/>
    </row>
    <row r="578" spans="1:9" ht="13.5" customHeight="1" thickBot="1">
      <c r="A578" s="322"/>
      <c r="B578" s="1502" t="s">
        <v>595</v>
      </c>
      <c r="C578" s="1808"/>
      <c r="D578" s="2140">
        <f>(D576*100/D600)-60</f>
        <v>2.566233766233772</v>
      </c>
      <c r="E578" s="1644">
        <f>(E576*100/E600)-60</f>
        <v>-4.3227848101265849</v>
      </c>
      <c r="F578" s="1644">
        <f>(F576*100/F600)-60</f>
        <v>-6.293701492537302</v>
      </c>
      <c r="G578" s="2142">
        <f>(G576*100/G600)-60</f>
        <v>-8.5770212765972076E-2</v>
      </c>
      <c r="H578" s="5"/>
      <c r="I578" s="5"/>
    </row>
    <row r="579" spans="1:9" ht="15" thickBot="1">
      <c r="H579" s="835"/>
      <c r="I579" s="31"/>
    </row>
    <row r="580" spans="1:9">
      <c r="A580" s="1063"/>
      <c r="B580" s="43" t="s">
        <v>450</v>
      </c>
      <c r="C580" s="44"/>
      <c r="D580" s="200">
        <f>D564+D571</f>
        <v>36.845000000000006</v>
      </c>
      <c r="E580" s="328">
        <f>E564+E571</f>
        <v>27.956</v>
      </c>
      <c r="F580" s="328">
        <f>F564+F571</f>
        <v>164.458</v>
      </c>
      <c r="G580" s="1064">
        <f>G564+G571</f>
        <v>1057.529</v>
      </c>
      <c r="H580" s="1385"/>
      <c r="I580" s="808"/>
    </row>
    <row r="581" spans="1:9">
      <c r="A581" s="605"/>
      <c r="B581" s="1396" t="s">
        <v>11</v>
      </c>
      <c r="C581" s="1811">
        <v>0.45</v>
      </c>
      <c r="D581" s="1390">
        <v>34.65</v>
      </c>
      <c r="E581" s="1391">
        <v>35.549999999999997</v>
      </c>
      <c r="F581" s="1392">
        <v>150.75</v>
      </c>
      <c r="G581" s="1393">
        <v>1057.5</v>
      </c>
      <c r="H581" s="5"/>
      <c r="I581" s="5"/>
    </row>
    <row r="582" spans="1:9" ht="15" thickBot="1">
      <c r="A582" s="322"/>
      <c r="B582" s="1502" t="s">
        <v>595</v>
      </c>
      <c r="C582" s="1808"/>
      <c r="D582" s="2140">
        <f>(D580*100/D600)-45</f>
        <v>2.8506493506493555</v>
      </c>
      <c r="E582" s="1644">
        <f>(E580*100/E600)-45</f>
        <v>-9.612658227848101</v>
      </c>
      <c r="F582" s="1644">
        <f>(F580*100/F600)-45</f>
        <v>4.0919402985074598</v>
      </c>
      <c r="G582" s="2142">
        <f>(G580*100/G600)-45</f>
        <v>1.2340425531860433E-3</v>
      </c>
      <c r="H582" s="5"/>
      <c r="I582" s="5"/>
    </row>
    <row r="583" spans="1:9" ht="15" thickBot="1">
      <c r="H583" s="835"/>
      <c r="I583" s="31"/>
    </row>
    <row r="584" spans="1:9">
      <c r="A584" s="1063"/>
      <c r="B584" s="43" t="s">
        <v>333</v>
      </c>
      <c r="C584" s="44"/>
      <c r="D584" s="207">
        <f>D551+D564+D571</f>
        <v>55.504000000000005</v>
      </c>
      <c r="E584" s="127">
        <f>E551+E564+E571</f>
        <v>49.871000000000002</v>
      </c>
      <c r="F584" s="127">
        <f>F551+F564+F571</f>
        <v>221.13410000000002</v>
      </c>
      <c r="G584" s="329">
        <f>G551+G564+G571</f>
        <v>1643.1243999999997</v>
      </c>
      <c r="H584" s="1385"/>
      <c r="I584" s="808"/>
    </row>
    <row r="585" spans="1:9">
      <c r="A585" s="1504"/>
      <c r="B585" s="1505" t="s">
        <v>11</v>
      </c>
      <c r="C585" s="1809">
        <v>0.7</v>
      </c>
      <c r="D585" s="1816">
        <v>53.9</v>
      </c>
      <c r="E585" s="1817">
        <v>55.3</v>
      </c>
      <c r="F585" s="1818">
        <v>234.5</v>
      </c>
      <c r="G585" s="1819">
        <v>1645</v>
      </c>
      <c r="H585" s="5"/>
      <c r="I585" s="5"/>
    </row>
    <row r="586" spans="1:9" ht="15" thickBot="1">
      <c r="A586" s="322"/>
      <c r="B586" s="1502" t="s">
        <v>595</v>
      </c>
      <c r="C586" s="1808"/>
      <c r="D586" s="2140">
        <f>(D584*100/D600)-70</f>
        <v>2.0831168831168867</v>
      </c>
      <c r="E586" s="1644">
        <f>(E584*100/E600)-70</f>
        <v>-6.8721518987341739</v>
      </c>
      <c r="F586" s="1644">
        <f>(F584*100/F600)-70</f>
        <v>-3.9898208955223708</v>
      </c>
      <c r="G586" s="2142">
        <f>(G584*100/G600)-70</f>
        <v>-7.9812765957456122E-2</v>
      </c>
    </row>
    <row r="591" spans="1:9">
      <c r="B591" s="12" t="s">
        <v>833</v>
      </c>
    </row>
    <row r="592" spans="1:9">
      <c r="A592" s="1822" t="s">
        <v>832</v>
      </c>
      <c r="C592"/>
      <c r="D592"/>
      <c r="H592"/>
      <c r="I592"/>
    </row>
    <row r="593" spans="1:9">
      <c r="B593" t="s">
        <v>831</v>
      </c>
      <c r="D593"/>
      <c r="E593"/>
      <c r="F593" s="25"/>
      <c r="G593" s="25"/>
      <c r="H593" s="26"/>
      <c r="I593" s="26"/>
    </row>
    <row r="594" spans="1:9">
      <c r="B594" s="25" t="s">
        <v>260</v>
      </c>
      <c r="I594" s="33"/>
    </row>
    <row r="595" spans="1:9" ht="15.6">
      <c r="A595" s="28" t="s">
        <v>261</v>
      </c>
      <c r="B595" s="26"/>
      <c r="C595"/>
      <c r="D595" s="29" t="s">
        <v>0</v>
      </c>
      <c r="E595"/>
      <c r="F595" s="2" t="s">
        <v>840</v>
      </c>
      <c r="G595" s="26"/>
      <c r="H595" s="26"/>
    </row>
    <row r="596" spans="1:9" ht="21.6" thickBot="1">
      <c r="B596" s="2763" t="s">
        <v>336</v>
      </c>
      <c r="D596" s="32" t="s">
        <v>301</v>
      </c>
    </row>
    <row r="597" spans="1:9" ht="13.5" customHeight="1" thickBot="1">
      <c r="A597" s="695" t="s">
        <v>187</v>
      </c>
      <c r="B597" s="67"/>
      <c r="C597" s="696"/>
      <c r="D597" s="2174" t="s">
        <v>235</v>
      </c>
      <c r="E597" s="504"/>
      <c r="F597" s="504"/>
      <c r="G597" s="617" t="s">
        <v>236</v>
      </c>
    </row>
    <row r="598" spans="1:9" ht="15" customHeight="1">
      <c r="A598" s="68"/>
      <c r="B598" s="812" t="s">
        <v>449</v>
      </c>
      <c r="C598" s="698"/>
      <c r="D598" s="623" t="s">
        <v>242</v>
      </c>
      <c r="E598" s="623" t="s">
        <v>55</v>
      </c>
      <c r="F598" s="623" t="s">
        <v>56</v>
      </c>
      <c r="G598" s="624" t="s">
        <v>243</v>
      </c>
    </row>
    <row r="599" spans="1:9" ht="14.25" customHeight="1" thickBot="1">
      <c r="A599" s="68"/>
      <c r="B599" s="2548" t="s">
        <v>301</v>
      </c>
      <c r="C599" s="1812"/>
      <c r="D599" s="1065" t="s">
        <v>6</v>
      </c>
      <c r="E599" s="1065" t="s">
        <v>7</v>
      </c>
      <c r="F599" s="1065" t="s">
        <v>8</v>
      </c>
      <c r="G599" s="621" t="s">
        <v>245</v>
      </c>
    </row>
    <row r="600" spans="1:9">
      <c r="A600" s="102"/>
      <c r="B600" s="1825" t="s">
        <v>613</v>
      </c>
      <c r="C600" s="1057">
        <v>1</v>
      </c>
      <c r="D600" s="2578">
        <v>77</v>
      </c>
      <c r="E600" s="2581">
        <v>79</v>
      </c>
      <c r="F600" s="2819">
        <v>335</v>
      </c>
      <c r="G600" s="2820">
        <v>2350</v>
      </c>
    </row>
    <row r="601" spans="1:9" ht="15" thickBot="1">
      <c r="A601" s="66"/>
      <c r="B601" s="2821" t="s">
        <v>137</v>
      </c>
      <c r="C601" s="2822"/>
      <c r="D601" s="2749"/>
      <c r="E601" s="2750"/>
      <c r="F601" s="2751"/>
      <c r="G601" s="2752"/>
    </row>
    <row r="602" spans="1:9" ht="15.6">
      <c r="A602" s="2516" t="s">
        <v>303</v>
      </c>
      <c r="B602" s="2517" t="s">
        <v>447</v>
      </c>
      <c r="C602" s="2518">
        <v>0.25</v>
      </c>
      <c r="D602" s="2816">
        <v>19.25</v>
      </c>
      <c r="E602" s="2817">
        <v>19.75</v>
      </c>
      <c r="F602" s="2817">
        <v>83.75</v>
      </c>
      <c r="G602" s="2818">
        <v>587.5</v>
      </c>
    </row>
    <row r="603" spans="1:9">
      <c r="A603" s="2524"/>
      <c r="B603" s="2525" t="s">
        <v>446</v>
      </c>
      <c r="C603" s="2526"/>
      <c r="D603" s="2521">
        <f>(D72+D125+D179+D232+D285)/5</f>
        <v>18.022399999999998</v>
      </c>
      <c r="E603" s="2522">
        <f>(E72+E125+E179+E232+E285)/5</f>
        <v>17.832519999999999</v>
      </c>
      <c r="F603" s="2522">
        <f>(F72+F125+F179+F232+F285)/5</f>
        <v>90.239200000000011</v>
      </c>
      <c r="G603" s="2523">
        <f>(G72+G125+G179+G232+G285)/5</f>
        <v>585.97608000000002</v>
      </c>
    </row>
    <row r="604" spans="1:9" ht="15" thickBot="1">
      <c r="A604" s="322"/>
      <c r="B604" s="1502" t="s">
        <v>809</v>
      </c>
      <c r="C604" s="2527"/>
      <c r="D604" s="2391">
        <f>(D603*100/D600)-25</f>
        <v>-1.5942857142857179</v>
      </c>
      <c r="E604" s="675">
        <f>(E603*100/E600)-25</f>
        <v>-2.4271898734177206</v>
      </c>
      <c r="F604" s="675">
        <f>(F603*100/F600)-25</f>
        <v>1.9370746268656767</v>
      </c>
      <c r="G604" s="2519">
        <f>(G603*100/G600)-25</f>
        <v>-6.4847659574468253E-2</v>
      </c>
    </row>
    <row r="605" spans="1:9" ht="8.25" customHeight="1" thickBot="1"/>
    <row r="606" spans="1:9" ht="15.6">
      <c r="A606" s="2801" t="s">
        <v>303</v>
      </c>
      <c r="B606" s="2532" t="s">
        <v>448</v>
      </c>
      <c r="C606" s="2611">
        <v>0.35</v>
      </c>
      <c r="D606" s="2802">
        <v>26.95</v>
      </c>
      <c r="E606" s="2803">
        <v>27.65</v>
      </c>
      <c r="F606" s="2803">
        <v>117.25</v>
      </c>
      <c r="G606" s="2804">
        <v>822.5</v>
      </c>
    </row>
    <row r="607" spans="1:9">
      <c r="A607" s="2524"/>
      <c r="B607" s="2525" t="s">
        <v>446</v>
      </c>
      <c r="C607" s="2534"/>
      <c r="D607" s="2521">
        <f>(D83+D136+D191+D243+D298)/5</f>
        <v>28.041000000000004</v>
      </c>
      <c r="E607" s="2522">
        <f>(E83+E136+E191+E243+E298)/5</f>
        <v>29.061399999999999</v>
      </c>
      <c r="F607" s="2522">
        <f>(F83+F136+F191+F243+F298)/5</f>
        <v>106.65419999999999</v>
      </c>
      <c r="G607" s="2523">
        <f>(G83+G136+G191+G243+G298)/5</f>
        <v>821.53559999999993</v>
      </c>
    </row>
    <row r="608" spans="1:9" ht="15" thickBot="1">
      <c r="A608" s="322"/>
      <c r="B608" s="1502" t="s">
        <v>809</v>
      </c>
      <c r="C608" s="2535"/>
      <c r="D608" s="2391">
        <f>(D607*100/D600)-35</f>
        <v>1.4168831168831204</v>
      </c>
      <c r="E608" s="675">
        <f>(E607*100/E600)-35</f>
        <v>1.7865822784810135</v>
      </c>
      <c r="F608" s="675">
        <f>(F607*100/F600)-35</f>
        <v>-3.1629253731343319</v>
      </c>
      <c r="G608" s="2519">
        <f>(G607*100/G600)-35</f>
        <v>-4.1038297872340479E-2</v>
      </c>
    </row>
    <row r="609" spans="1:8" ht="5.25" customHeight="1" thickBot="1"/>
    <row r="610" spans="1:8" ht="15.6">
      <c r="A610" s="2801" t="s">
        <v>303</v>
      </c>
      <c r="B610" s="2532" t="s">
        <v>443</v>
      </c>
      <c r="C610" s="2611">
        <v>0.1</v>
      </c>
      <c r="D610" s="2802">
        <v>7.7</v>
      </c>
      <c r="E610" s="2803">
        <v>7.9</v>
      </c>
      <c r="F610" s="2803">
        <v>33.5</v>
      </c>
      <c r="G610" s="2804">
        <v>235</v>
      </c>
    </row>
    <row r="611" spans="1:8">
      <c r="A611" s="2524"/>
      <c r="B611" s="2525" t="s">
        <v>446</v>
      </c>
      <c r="C611" s="2534"/>
      <c r="D611" s="2521">
        <f>(D90+D143+D199+D250+D305)/5</f>
        <v>8.3452999999999999</v>
      </c>
      <c r="E611" s="2522">
        <f>(E90+E143+E199+E250+E305)/5</f>
        <v>8.2485599999999994</v>
      </c>
      <c r="F611" s="2522">
        <f>(F90+F143+F199+F250+F305)/5</f>
        <v>36.920699999999997</v>
      </c>
      <c r="G611" s="2523">
        <f>(G90+G143+G199+G250+G305)/5</f>
        <v>236.34639999999999</v>
      </c>
    </row>
    <row r="612" spans="1:8" ht="15" thickBot="1">
      <c r="A612" s="322"/>
      <c r="B612" s="1502" t="s">
        <v>809</v>
      </c>
      <c r="C612" s="2527"/>
      <c r="D612" s="2391">
        <f>(D611*100/D600)-10</f>
        <v>0.83805194805194816</v>
      </c>
      <c r="E612" s="675">
        <f>(E611*100/E600)-10</f>
        <v>0.44121518987341801</v>
      </c>
      <c r="F612" s="675">
        <f>(F611*100/F600)-10</f>
        <v>1.0211044776119387</v>
      </c>
      <c r="G612" s="2519">
        <f>(G611*100/G600)-10</f>
        <v>5.7293617021276333E-2</v>
      </c>
    </row>
    <row r="613" spans="1:8" ht="5.25" customHeight="1" thickBot="1"/>
    <row r="614" spans="1:8" ht="15.6">
      <c r="A614" s="2801" t="s">
        <v>303</v>
      </c>
      <c r="B614" s="2532" t="s">
        <v>264</v>
      </c>
      <c r="C614" s="2611">
        <v>0.6</v>
      </c>
      <c r="D614" s="2802">
        <v>46.2</v>
      </c>
      <c r="E614" s="2803">
        <v>47.4</v>
      </c>
      <c r="F614" s="2803">
        <v>201</v>
      </c>
      <c r="G614" s="2804">
        <v>1410</v>
      </c>
    </row>
    <row r="615" spans="1:8">
      <c r="A615" s="2539"/>
      <c r="B615" s="2540" t="s">
        <v>446</v>
      </c>
      <c r="C615" s="2541"/>
      <c r="D615" s="2542">
        <f>(D95+D148+D204+D255+D310)/5</f>
        <v>46.063399999999994</v>
      </c>
      <c r="E615" s="2543">
        <f>(E95+E148+E204+E255+E310)/5</f>
        <v>46.893920000000001</v>
      </c>
      <c r="F615" s="2543">
        <f>(F95+F148+F204+F255+F310)/5</f>
        <v>196.89340000000001</v>
      </c>
      <c r="G615" s="2544">
        <f>(G95+G148+G204+G255+G310)/5</f>
        <v>1407.5116800000001</v>
      </c>
    </row>
    <row r="616" spans="1:8" ht="15" thickBot="1">
      <c r="A616" s="322"/>
      <c r="B616" s="1502" t="s">
        <v>809</v>
      </c>
      <c r="C616" s="2520"/>
      <c r="D616" s="2391">
        <f>(D615*100/D600)-60</f>
        <v>-0.17740259740260456</v>
      </c>
      <c r="E616" s="2545">
        <f>(E615*100/E600)-60</f>
        <v>-0.64060759493671071</v>
      </c>
      <c r="F616" s="2545">
        <f>(F615*100/F600)-60</f>
        <v>-1.2258507462686552</v>
      </c>
      <c r="G616" s="2546">
        <f>(G615*100/G600)-60</f>
        <v>-0.10588595744680873</v>
      </c>
    </row>
    <row r="617" spans="1:8" ht="6" customHeight="1" thickBot="1"/>
    <row r="618" spans="1:8" ht="15.6">
      <c r="A618" s="2801" t="s">
        <v>303</v>
      </c>
      <c r="B618" s="2532" t="s">
        <v>444</v>
      </c>
      <c r="C618" s="2611">
        <v>0.45</v>
      </c>
      <c r="D618" s="2802">
        <v>34.65</v>
      </c>
      <c r="E618" s="2803">
        <v>35.549999999999997</v>
      </c>
      <c r="F618" s="2803">
        <v>150.75</v>
      </c>
      <c r="G618" s="2804">
        <v>1057.5</v>
      </c>
    </row>
    <row r="619" spans="1:8">
      <c r="A619" s="2539"/>
      <c r="B619" s="2540" t="s">
        <v>446</v>
      </c>
      <c r="C619" s="2541"/>
      <c r="D619" s="2542">
        <f>(D99+D152+D208+D259+D314)/5</f>
        <v>36.386299999999999</v>
      </c>
      <c r="E619" s="2543">
        <f>(E99+E152+E208+E259+E314)/5</f>
        <v>37.309960000000004</v>
      </c>
      <c r="F619" s="2543">
        <f>(F99+F152+F208+F259+F314)/5</f>
        <v>143.57490000000001</v>
      </c>
      <c r="G619" s="2544">
        <f>(G99+G152+G208+G259+G314)/5</f>
        <v>1057.8820000000001</v>
      </c>
    </row>
    <row r="620" spans="1:8" ht="15" thickBot="1">
      <c r="A620" s="322"/>
      <c r="B620" s="1502" t="s">
        <v>809</v>
      </c>
      <c r="C620" s="2527"/>
      <c r="D620" s="2391">
        <f>(D619*100/D600)-45</f>
        <v>2.2549350649350615</v>
      </c>
      <c r="E620" s="2545">
        <f>(E619*100/E600)-45</f>
        <v>2.2277974683544386</v>
      </c>
      <c r="F620" s="2545">
        <f>(F619*100/F600)-45</f>
        <v>-2.1418208955223861</v>
      </c>
      <c r="G620" s="2546">
        <f>(G619*100/G600)-45</f>
        <v>1.6255319148939407E-2</v>
      </c>
    </row>
    <row r="621" spans="1:8" ht="4.5" customHeight="1" thickBot="1">
      <c r="A621" s="11"/>
      <c r="B621" s="11"/>
      <c r="C621" s="5"/>
      <c r="D621" s="5"/>
      <c r="E621" s="5"/>
      <c r="F621" s="5"/>
      <c r="G621" s="5"/>
      <c r="H621" s="5"/>
    </row>
    <row r="622" spans="1:8" ht="15.6">
      <c r="A622" s="2801" t="s">
        <v>303</v>
      </c>
      <c r="B622" s="2532" t="s">
        <v>445</v>
      </c>
      <c r="C622" s="2611">
        <v>0.7</v>
      </c>
      <c r="D622" s="2802">
        <v>53.9</v>
      </c>
      <c r="E622" s="2803">
        <v>55.3</v>
      </c>
      <c r="F622" s="2803">
        <v>234.5</v>
      </c>
      <c r="G622" s="2804">
        <v>1645</v>
      </c>
    </row>
    <row r="623" spans="1:8">
      <c r="A623" s="2539"/>
      <c r="B623" s="2540" t="s">
        <v>446</v>
      </c>
      <c r="C623" s="2541"/>
      <c r="D623" s="2542">
        <f>(D103+D156+D212+D263+D318)/5</f>
        <v>54.408699999999996</v>
      </c>
      <c r="E623" s="2543">
        <f>(E103+E156+E212+E263+E318)/5</f>
        <v>55.142479999999999</v>
      </c>
      <c r="F623" s="2543">
        <f>(F103+F156+F212+F263+F318)/5</f>
        <v>233.8141</v>
      </c>
      <c r="G623" s="2544">
        <f>(G103+G156+G212+G263+G318)/5</f>
        <v>1643.85808</v>
      </c>
    </row>
    <row r="624" spans="1:8" ht="15" thickBot="1">
      <c r="A624" s="322"/>
      <c r="B624" s="1502" t="s">
        <v>809</v>
      </c>
      <c r="C624" s="2527"/>
      <c r="D624" s="2391">
        <f>(D623*100/D600)-70</f>
        <v>0.66064935064935071</v>
      </c>
      <c r="E624" s="2545">
        <f>(E623*100/E600)-70</f>
        <v>-0.1993924050632927</v>
      </c>
      <c r="F624" s="2545">
        <f>(F623*100/F600)-70</f>
        <v>-0.20474626865672008</v>
      </c>
      <c r="G624" s="2800">
        <f>(G623*100/G600)-70</f>
        <v>-4.8592340425543057E-2</v>
      </c>
    </row>
    <row r="625" spans="1:9" ht="21.6" thickBot="1">
      <c r="B625" s="2763" t="s">
        <v>336</v>
      </c>
      <c r="D625" s="32" t="s">
        <v>829</v>
      </c>
    </row>
    <row r="626" spans="1:9" ht="15.6">
      <c r="A626" s="2801" t="s">
        <v>303</v>
      </c>
      <c r="B626" s="2610" t="s">
        <v>447</v>
      </c>
      <c r="C626" s="2611">
        <v>0.25</v>
      </c>
      <c r="D626" s="2806">
        <v>19.25</v>
      </c>
      <c r="E626" s="2807">
        <v>19.75</v>
      </c>
      <c r="F626" s="2807">
        <v>83.75</v>
      </c>
      <c r="G626" s="2808">
        <v>587.5</v>
      </c>
    </row>
    <row r="627" spans="1:9">
      <c r="A627" s="2539"/>
      <c r="B627" s="2540" t="s">
        <v>336</v>
      </c>
      <c r="C627" s="2541"/>
      <c r="D627" s="2809">
        <f>(D341+D394+D447+D501+D551)/5</f>
        <v>19.986719999999998</v>
      </c>
      <c r="E627" s="2522">
        <f>(E341+E394+E447+E501+E551)/5</f>
        <v>22.508260000000003</v>
      </c>
      <c r="F627" s="2522">
        <f>(F341+F394+F447+F501+F551)/5</f>
        <v>75.987120000000004</v>
      </c>
      <c r="G627" s="2810">
        <f>(G341+G394+G447+G501+G551)/5</f>
        <v>587.90885999999989</v>
      </c>
    </row>
    <row r="628" spans="1:9" ht="15" thickBot="1">
      <c r="A628" s="1126"/>
      <c r="B628" s="2537" t="s">
        <v>809</v>
      </c>
      <c r="C628" s="2805"/>
      <c r="D628" s="2140">
        <f>(D627*100/D600)-25</f>
        <v>0.95677922077921806</v>
      </c>
      <c r="E628" s="1644">
        <f>(E627*100/E600)-25</f>
        <v>3.4914683544303848</v>
      </c>
      <c r="F628" s="1644">
        <f>(F627*100/F600)-25</f>
        <v>-2.3172776119402982</v>
      </c>
      <c r="G628" s="2142">
        <f>(G627*100/G600)-25</f>
        <v>1.7398297872336599E-2</v>
      </c>
    </row>
    <row r="629" spans="1:9" ht="7.5" customHeight="1" thickBot="1"/>
    <row r="630" spans="1:9" ht="15.6">
      <c r="A630" s="2801" t="s">
        <v>303</v>
      </c>
      <c r="B630" s="2610" t="s">
        <v>448</v>
      </c>
      <c r="C630" s="2611">
        <v>0.35</v>
      </c>
      <c r="D630" s="2802">
        <v>26.95</v>
      </c>
      <c r="E630" s="2803">
        <v>27.65</v>
      </c>
      <c r="F630" s="2803">
        <v>117.25</v>
      </c>
      <c r="G630" s="2804">
        <v>822.5</v>
      </c>
    </row>
    <row r="631" spans="1:9">
      <c r="A631" s="2524"/>
      <c r="B631" s="2525" t="s">
        <v>336</v>
      </c>
      <c r="C631" s="2534"/>
      <c r="D631" s="2521">
        <f>(D352+D406+D458+D514+D564)/5</f>
        <v>25.35192</v>
      </c>
      <c r="E631" s="2522">
        <f>(E352+E406+E458+E514+E564)/5</f>
        <v>25.585200000000004</v>
      </c>
      <c r="F631" s="2522">
        <f>(F352+F406+F458+F514+F564)/5</f>
        <v>120.22484</v>
      </c>
      <c r="G631" s="2523">
        <f>(G352+G406+G458+G514+G564)/5</f>
        <v>821.42471999999998</v>
      </c>
    </row>
    <row r="632" spans="1:9" ht="15" thickBot="1">
      <c r="A632" s="322"/>
      <c r="B632" s="1502" t="s">
        <v>809</v>
      </c>
      <c r="C632" s="2535"/>
      <c r="D632" s="2391">
        <f>(D631*100/D600)-35</f>
        <v>-2.0754285714285743</v>
      </c>
      <c r="E632" s="675">
        <f>(E631*100/E600)-35</f>
        <v>-2.6136708860759441</v>
      </c>
      <c r="F632" s="675">
        <f>(F631*100/F600)-35</f>
        <v>0.8880119402985116</v>
      </c>
      <c r="G632" s="2519">
        <f>(G631*100/G600)-35</f>
        <v>-4.5756595744684603E-2</v>
      </c>
    </row>
    <row r="633" spans="1:9" ht="6.75" customHeight="1" thickBot="1"/>
    <row r="634" spans="1:9" ht="15.6">
      <c r="A634" s="2801" t="s">
        <v>303</v>
      </c>
      <c r="B634" s="2610" t="s">
        <v>443</v>
      </c>
      <c r="C634" s="2632">
        <v>0.1</v>
      </c>
      <c r="D634" s="2802">
        <v>7.7</v>
      </c>
      <c r="E634" s="2803">
        <v>7.9</v>
      </c>
      <c r="F634" s="2803">
        <v>33.5</v>
      </c>
      <c r="G634" s="2804">
        <v>235</v>
      </c>
      <c r="H634" s="841"/>
      <c r="I634" s="1385"/>
    </row>
    <row r="635" spans="1:9">
      <c r="A635" s="2524"/>
      <c r="B635" s="2525" t="s">
        <v>336</v>
      </c>
      <c r="C635" s="2526"/>
      <c r="D635" s="2521">
        <f>(D358+D413+D465+D521+D571)/5</f>
        <v>7.9500400000000013</v>
      </c>
      <c r="E635" s="2522">
        <f>(E358+E413+E465+E521+E571)/5</f>
        <v>7.1654</v>
      </c>
      <c r="F635" s="2522">
        <f>(F358+F413+F465+F521+F571)/5</f>
        <v>38.262699999999995</v>
      </c>
      <c r="G635" s="2523">
        <f>(G358+G413+G465+G521+G571)/5</f>
        <v>236.82276000000002</v>
      </c>
      <c r="H635" s="848"/>
      <c r="I635" s="1539"/>
    </row>
    <row r="636" spans="1:9" ht="15" thickBot="1">
      <c r="A636" s="322"/>
      <c r="B636" s="1502" t="s">
        <v>809</v>
      </c>
      <c r="C636" s="2527"/>
      <c r="D636" s="2391">
        <f>(D635*100/D600)-10</f>
        <v>0.32472727272727475</v>
      </c>
      <c r="E636" s="675">
        <f>(E635*100/E600)-10</f>
        <v>-0.92987341772152021</v>
      </c>
      <c r="F636" s="675">
        <f>(F635*100/F600)-10</f>
        <v>1.4217014925373128</v>
      </c>
      <c r="G636" s="2519">
        <f>(G635*100/G600)-10</f>
        <v>7.7564255319149567E-2</v>
      </c>
      <c r="H636" s="848"/>
      <c r="I636" s="1385"/>
    </row>
    <row r="637" spans="1:9" ht="6.75" customHeight="1" thickBot="1"/>
    <row r="638" spans="1:9" ht="15.6">
      <c r="A638" s="2801" t="s">
        <v>303</v>
      </c>
      <c r="B638" s="2610" t="s">
        <v>264</v>
      </c>
      <c r="C638" s="2632">
        <v>0.6</v>
      </c>
      <c r="D638" s="2802">
        <v>46.2</v>
      </c>
      <c r="E638" s="2803">
        <v>47.4</v>
      </c>
      <c r="F638" s="2803">
        <v>201</v>
      </c>
      <c r="G638" s="2804">
        <v>1410</v>
      </c>
    </row>
    <row r="639" spans="1:9">
      <c r="A639" s="2524"/>
      <c r="B639" s="2525" t="s">
        <v>336</v>
      </c>
      <c r="C639" s="2526"/>
      <c r="D639" s="2521">
        <f>(D363+D418+D470+D526+D576)/5</f>
        <v>45.338639999999998</v>
      </c>
      <c r="E639" s="2522">
        <f>(E363+E418+E470+E526+E576)/5</f>
        <v>48.093460000000007</v>
      </c>
      <c r="F639" s="2522">
        <f>(F363+F418+F470+F526+F576)/5</f>
        <v>196.21196</v>
      </c>
      <c r="G639" s="2523">
        <f>(G363+G418+G470+G526+G576)/5</f>
        <v>1409.33358</v>
      </c>
    </row>
    <row r="640" spans="1:9" ht="15" thickBot="1">
      <c r="A640" s="322"/>
      <c r="B640" s="1502" t="s">
        <v>809</v>
      </c>
      <c r="C640" s="2527"/>
      <c r="D640" s="2391">
        <f>(D639*100/D600)-60</f>
        <v>-1.1186493506493562</v>
      </c>
      <c r="E640" s="675">
        <f>(E639*100/E600)-60</f>
        <v>0.87779746835443717</v>
      </c>
      <c r="F640" s="675">
        <f>(F639*100/F600)-60</f>
        <v>-1.4292656716417937</v>
      </c>
      <c r="G640" s="2519">
        <f>(G639*100/G600)-60</f>
        <v>-2.8358297872337346E-2</v>
      </c>
    </row>
    <row r="641" spans="1:9" ht="7.5" customHeight="1" thickBot="1"/>
    <row r="642" spans="1:9" ht="15.6">
      <c r="A642" s="2801" t="s">
        <v>303</v>
      </c>
      <c r="B642" s="2610" t="s">
        <v>444</v>
      </c>
      <c r="C642" s="2632">
        <v>0.45</v>
      </c>
      <c r="D642" s="2802">
        <v>34.65</v>
      </c>
      <c r="E642" s="2803">
        <v>35.549999999999997</v>
      </c>
      <c r="F642" s="2803">
        <v>150.75</v>
      </c>
      <c r="G642" s="2804">
        <v>1057.5</v>
      </c>
    </row>
    <row r="643" spans="1:9">
      <c r="A643" s="2524"/>
      <c r="B643" s="2525" t="s">
        <v>336</v>
      </c>
      <c r="C643" s="2526"/>
      <c r="D643" s="2521">
        <f>(D367+D422+D474+D530+D580)/5</f>
        <v>33.301960000000001</v>
      </c>
      <c r="E643" s="2522">
        <f>(E367+E422+E474+E530+E580)/5</f>
        <v>32.750599999999999</v>
      </c>
      <c r="F643" s="2522">
        <f>(F367+F422+F474+F530+F580)/5</f>
        <v>158.48754</v>
      </c>
      <c r="G643" s="2523">
        <f>(G367+G422+G474+G530+G580)/5</f>
        <v>1058.24748</v>
      </c>
    </row>
    <row r="644" spans="1:9" ht="15" thickBot="1">
      <c r="A644" s="322"/>
      <c r="B644" s="1502" t="s">
        <v>809</v>
      </c>
      <c r="C644" s="2527"/>
      <c r="D644" s="2391">
        <f>(D643*100/D600)-45</f>
        <v>-1.7507012987013013</v>
      </c>
      <c r="E644" s="675">
        <f>(E643*100/E600)-45</f>
        <v>-3.5435443037974679</v>
      </c>
      <c r="F644" s="675">
        <f>(F643*100/F600)-45</f>
        <v>2.3097134328358209</v>
      </c>
      <c r="G644" s="2519">
        <f>(G643*100/G600)-45</f>
        <v>3.1807659574461411E-2</v>
      </c>
    </row>
    <row r="645" spans="1:9" ht="7.5" customHeight="1" thickBot="1">
      <c r="A645" s="214"/>
      <c r="B645" s="1661"/>
      <c r="C645" s="1659"/>
      <c r="D645" s="248"/>
      <c r="E645" s="248"/>
      <c r="F645" s="248"/>
      <c r="G645" s="852"/>
      <c r="H645" s="20"/>
      <c r="I645" s="5"/>
    </row>
    <row r="646" spans="1:9" ht="15.6">
      <c r="A646" s="2801" t="s">
        <v>303</v>
      </c>
      <c r="B646" s="2610" t="s">
        <v>445</v>
      </c>
      <c r="C646" s="2611">
        <v>0.7</v>
      </c>
      <c r="D646" s="2802">
        <v>53.9</v>
      </c>
      <c r="E646" s="2803">
        <v>55.3</v>
      </c>
      <c r="F646" s="2803">
        <v>234.5</v>
      </c>
      <c r="G646" s="2804">
        <v>1645</v>
      </c>
      <c r="H646" s="31"/>
      <c r="I646" s="31"/>
    </row>
    <row r="647" spans="1:9">
      <c r="A647" s="2524"/>
      <c r="B647" s="2525" t="s">
        <v>446</v>
      </c>
      <c r="C647" s="2534"/>
      <c r="D647" s="2521">
        <f>(D371+D426+D478+D534+D584)/5</f>
        <v>53.288680000000014</v>
      </c>
      <c r="E647" s="2522">
        <f>(E371+E426+E478+E534+E584)/5</f>
        <v>55.258860000000006</v>
      </c>
      <c r="F647" s="2522">
        <f>(F371+F426+F478+F534+F584)/5</f>
        <v>234.47466</v>
      </c>
      <c r="G647" s="2523">
        <f>(G371+G426+G478+G534+G584)/5</f>
        <v>1646.15634</v>
      </c>
      <c r="H647" s="5"/>
      <c r="I647" s="31"/>
    </row>
    <row r="648" spans="1:9" ht="15" thickBot="1">
      <c r="A648" s="322"/>
      <c r="B648" s="1502" t="s">
        <v>809</v>
      </c>
      <c r="C648" s="2535"/>
      <c r="D648" s="2391">
        <f>(D647*100/D600)-70</f>
        <v>-0.79392207792206193</v>
      </c>
      <c r="E648" s="675">
        <f>(E647*100/E600)-70</f>
        <v>-5.2075949367079488E-2</v>
      </c>
      <c r="F648" s="675">
        <f>(F647*100/F600)-70</f>
        <v>-7.5641791044773754E-3</v>
      </c>
      <c r="G648" s="2519">
        <f>(G647*100/G600)-70</f>
        <v>4.9205957446801563E-2</v>
      </c>
      <c r="H648" s="841"/>
      <c r="I648" s="1385"/>
    </row>
    <row r="649" spans="1:9">
      <c r="A649" s="141"/>
      <c r="B649" s="495"/>
      <c r="C649" s="1659"/>
      <c r="D649" s="788"/>
      <c r="E649" s="788"/>
      <c r="F649" s="788"/>
      <c r="G649" s="788"/>
      <c r="H649" s="841"/>
      <c r="I649" s="1385"/>
    </row>
    <row r="650" spans="1:9" ht="18.75" customHeight="1">
      <c r="A650" s="11"/>
      <c r="B650" s="12" t="s">
        <v>833</v>
      </c>
      <c r="E650" s="5"/>
      <c r="F650" s="5"/>
      <c r="G650" s="5"/>
      <c r="H650" s="841"/>
      <c r="I650" s="1385"/>
    </row>
    <row r="651" spans="1:9" ht="15" customHeight="1">
      <c r="A651" s="1822" t="s">
        <v>832</v>
      </c>
      <c r="C651"/>
      <c r="D651"/>
    </row>
    <row r="652" spans="1:9" ht="13.5" customHeight="1">
      <c r="B652" t="s">
        <v>831</v>
      </c>
      <c r="D652"/>
    </row>
    <row r="653" spans="1:9" ht="16.5" customHeight="1">
      <c r="B653" s="25" t="s">
        <v>260</v>
      </c>
      <c r="E653"/>
      <c r="H653"/>
      <c r="I653"/>
    </row>
    <row r="654" spans="1:9" ht="15.75" customHeight="1">
      <c r="A654" s="1066" t="s">
        <v>261</v>
      </c>
      <c r="D654" s="29" t="s">
        <v>0</v>
      </c>
      <c r="E654"/>
      <c r="F654" s="2" t="s">
        <v>840</v>
      </c>
      <c r="G654" s="26"/>
      <c r="H654" s="26"/>
      <c r="I654" s="26"/>
    </row>
    <row r="655" spans="1:9" ht="13.5" customHeight="1">
      <c r="C655" s="2763" t="s">
        <v>170</v>
      </c>
    </row>
    <row r="656" spans="1:9" ht="18.600000000000001" thickBot="1">
      <c r="C656" s="2842" t="s">
        <v>834</v>
      </c>
    </row>
    <row r="657" spans="1:9" ht="13.5" customHeight="1" thickBot="1">
      <c r="A657" s="695" t="s">
        <v>187</v>
      </c>
      <c r="B657" s="67"/>
      <c r="C657" s="2533"/>
      <c r="D657" s="2174" t="s">
        <v>235</v>
      </c>
      <c r="E657" s="504"/>
      <c r="F657" s="504"/>
      <c r="G657" s="617" t="s">
        <v>236</v>
      </c>
      <c r="H657" s="20"/>
      <c r="I657" s="5"/>
    </row>
    <row r="658" spans="1:9" ht="12" customHeight="1">
      <c r="A658" s="68"/>
      <c r="B658" s="812" t="s">
        <v>449</v>
      </c>
      <c r="C658" s="1058"/>
      <c r="D658" s="623" t="s">
        <v>242</v>
      </c>
      <c r="E658" s="623" t="s">
        <v>55</v>
      </c>
      <c r="F658" s="623" t="s">
        <v>56</v>
      </c>
      <c r="G658" s="624" t="s">
        <v>243</v>
      </c>
      <c r="H658" s="31"/>
      <c r="I658" s="31"/>
    </row>
    <row r="659" spans="1:9" ht="16.2" thickBot="1">
      <c r="A659" s="66"/>
      <c r="B659" s="868"/>
      <c r="C659" s="1427"/>
      <c r="D659" s="1065" t="s">
        <v>6</v>
      </c>
      <c r="E659" s="1065" t="s">
        <v>7</v>
      </c>
      <c r="F659" s="1065" t="s">
        <v>8</v>
      </c>
      <c r="G659" s="621" t="s">
        <v>245</v>
      </c>
      <c r="H659" s="5"/>
      <c r="I659" s="31"/>
    </row>
    <row r="660" spans="1:9">
      <c r="A660" s="68"/>
      <c r="B660" s="1825" t="s">
        <v>613</v>
      </c>
      <c r="C660" s="811">
        <v>1</v>
      </c>
      <c r="D660" s="2812">
        <f>D600</f>
        <v>77</v>
      </c>
      <c r="E660" s="2580">
        <f>E600</f>
        <v>79</v>
      </c>
      <c r="F660" s="2579">
        <f>F600</f>
        <v>335</v>
      </c>
      <c r="G660" s="2813">
        <f>G600</f>
        <v>2350</v>
      </c>
      <c r="H660" s="841"/>
      <c r="I660" s="1385"/>
    </row>
    <row r="661" spans="1:9" ht="15" thickBot="1">
      <c r="A661" s="232"/>
      <c r="B661" s="208" t="s">
        <v>137</v>
      </c>
      <c r="C661" s="700"/>
      <c r="D661" s="2814"/>
      <c r="E661" s="2751"/>
      <c r="F661" s="2750"/>
      <c r="G661" s="2815"/>
      <c r="H661" s="841"/>
      <c r="I661" s="1385"/>
    </row>
    <row r="662" spans="1:9" ht="15" customHeight="1">
      <c r="A662" s="2528" t="s">
        <v>303</v>
      </c>
      <c r="B662" s="2529" t="s">
        <v>447</v>
      </c>
      <c r="C662" s="2530">
        <v>0.25</v>
      </c>
      <c r="D662" s="2816">
        <v>19.25</v>
      </c>
      <c r="E662" s="2817">
        <v>19.75</v>
      </c>
      <c r="F662" s="2817">
        <v>83.75</v>
      </c>
      <c r="G662" s="2818">
        <v>587.5</v>
      </c>
      <c r="H662" s="841"/>
      <c r="I662" s="1385"/>
    </row>
    <row r="663" spans="1:9" ht="17.25" customHeight="1">
      <c r="A663" s="2539"/>
      <c r="B663" s="2540" t="s">
        <v>170</v>
      </c>
      <c r="C663" s="2541"/>
      <c r="D663" s="2542">
        <f>(D72+D125+D179+D232+D285+D341+D394+D447+D501+D551)/10</f>
        <v>19.004559999999998</v>
      </c>
      <c r="E663" s="2543">
        <f>(E72+E125+E179+E232+E285+E341+E394+E447+E501+E551)/10</f>
        <v>20.170389999999998</v>
      </c>
      <c r="F663" s="2543">
        <f>(F72+F125+F179+F232+F285+F341+F394+F447+F501+F551)/10</f>
        <v>83.113160000000008</v>
      </c>
      <c r="G663" s="2544">
        <f>(G72+G125+G179+G232+G285+G341+G394+G447+G501+G551)/10</f>
        <v>586.94247000000007</v>
      </c>
      <c r="H663" s="848"/>
      <c r="I663" s="1539"/>
    </row>
    <row r="664" spans="1:9" ht="15" thickBot="1">
      <c r="A664" s="1126"/>
      <c r="B664" s="2537" t="s">
        <v>809</v>
      </c>
      <c r="C664" s="2805"/>
      <c r="D664" s="2823">
        <f>(D663*100/D600)-25</f>
        <v>-0.3187532467532499</v>
      </c>
      <c r="E664" s="2824">
        <f>(E663*100/E600)-25</f>
        <v>0.532139240506325</v>
      </c>
      <c r="F664" s="2824">
        <f>(F663*100/F600)-25</f>
        <v>-0.19010149253731257</v>
      </c>
      <c r="G664" s="2825">
        <f>(G663*100/G600)-25</f>
        <v>-2.3724680851060498E-2</v>
      </c>
      <c r="H664" s="848"/>
      <c r="I664" s="1385"/>
    </row>
    <row r="665" spans="1:9" ht="15" thickBot="1">
      <c r="A665" s="126"/>
      <c r="B665" s="126"/>
      <c r="C665" s="833"/>
      <c r="D665" s="833"/>
      <c r="E665" s="833"/>
      <c r="F665" s="833"/>
      <c r="G665" s="833"/>
      <c r="H665" s="5"/>
      <c r="I665" s="5"/>
    </row>
    <row r="666" spans="1:9" ht="17.25" customHeight="1">
      <c r="A666" s="2801" t="s">
        <v>303</v>
      </c>
      <c r="B666" s="2610" t="s">
        <v>448</v>
      </c>
      <c r="C666" s="2611">
        <v>0.35</v>
      </c>
      <c r="D666" s="2802">
        <v>26.95</v>
      </c>
      <c r="E666" s="2803">
        <v>27.65</v>
      </c>
      <c r="F666" s="2803">
        <v>117.25</v>
      </c>
      <c r="G666" s="2804">
        <v>822.5</v>
      </c>
      <c r="H666" s="20"/>
      <c r="I666" s="5"/>
    </row>
    <row r="667" spans="1:9" ht="16.5" customHeight="1">
      <c r="A667" s="2539"/>
      <c r="B667" s="2540" t="s">
        <v>170</v>
      </c>
      <c r="C667" s="2541"/>
      <c r="D667" s="2542">
        <f>(D83+D136+D191+D243+D298+D352+D406+D458+D514+D564)/10</f>
        <v>26.696460000000002</v>
      </c>
      <c r="E667" s="2543">
        <f>(E83+E136+E191+E243+E298+E352+E406+E458+E514+E564)/10</f>
        <v>27.3233</v>
      </c>
      <c r="F667" s="2543">
        <f>(F83+F136+F191+F243+F298+F352+F406+F458+F514+F564)/10</f>
        <v>113.43951999999999</v>
      </c>
      <c r="G667" s="2544">
        <f>(G83+G136+G191+G243+G298+G352+G406+G458+G514+G564)/10</f>
        <v>821.48015999999984</v>
      </c>
      <c r="H667" s="31"/>
      <c r="I667" s="31"/>
    </row>
    <row r="668" spans="1:9" ht="15" customHeight="1" thickBot="1">
      <c r="A668" s="66"/>
      <c r="B668" s="1821" t="s">
        <v>809</v>
      </c>
      <c r="C668" s="2520"/>
      <c r="D668" s="2828">
        <f>(D667*100/D600)-35</f>
        <v>-0.32927272727272339</v>
      </c>
      <c r="E668" s="2826">
        <f>(E667*100/E600)-35</f>
        <v>-0.41354430379747242</v>
      </c>
      <c r="F668" s="2826">
        <f>(F667*100/F600)-35</f>
        <v>-1.1374567164179155</v>
      </c>
      <c r="G668" s="2827">
        <f>(G667*100/G600)-35</f>
        <v>-4.3397446808512541E-2</v>
      </c>
      <c r="H668" s="5"/>
      <c r="I668" s="31"/>
    </row>
    <row r="669" spans="1:9" ht="14.25" customHeight="1" thickBot="1">
      <c r="A669" s="141"/>
      <c r="B669" s="2503"/>
      <c r="C669" s="1658"/>
      <c r="D669" s="1726"/>
      <c r="E669" s="786"/>
      <c r="F669" s="787"/>
      <c r="G669" s="787"/>
      <c r="H669" s="841"/>
      <c r="I669" s="1385"/>
    </row>
    <row r="670" spans="1:9" ht="15.6">
      <c r="A670" s="2801" t="s">
        <v>303</v>
      </c>
      <c r="B670" s="2610" t="s">
        <v>443</v>
      </c>
      <c r="C670" s="2611">
        <v>0.1</v>
      </c>
      <c r="D670" s="2802">
        <v>7.7</v>
      </c>
      <c r="E670" s="2803">
        <v>7.9</v>
      </c>
      <c r="F670" s="2803">
        <v>33.5</v>
      </c>
      <c r="G670" s="2804">
        <v>235</v>
      </c>
      <c r="H670" s="841"/>
      <c r="I670" s="1385"/>
    </row>
    <row r="671" spans="1:9" ht="15.75" customHeight="1">
      <c r="A671" s="2539"/>
      <c r="B671" s="2540" t="s">
        <v>170</v>
      </c>
      <c r="C671" s="2541"/>
      <c r="D671" s="2542">
        <f>(D90+D143+D199+D250+D305+D358+D413+D465+D521+D571)/10</f>
        <v>8.1476700000000015</v>
      </c>
      <c r="E671" s="2543">
        <f>(E90+E143+E199+E250+E305+E358+E413+E465+E521+E571)/10</f>
        <v>7.7069799999999997</v>
      </c>
      <c r="F671" s="2543">
        <f>(F90+F143+F199+F250+F305+F358+F413+F465+F521+F571)/10</f>
        <v>37.591699999999996</v>
      </c>
      <c r="G671" s="2544">
        <f>(G90+G143+G199+G250+G305+G358+G413+G465+G521+G571)/10</f>
        <v>236.58458000000002</v>
      </c>
      <c r="H671" s="841"/>
      <c r="I671" s="1385"/>
    </row>
    <row r="672" spans="1:9" ht="15" customHeight="1" thickBot="1">
      <c r="A672" s="66"/>
      <c r="B672" s="1821" t="s">
        <v>809</v>
      </c>
      <c r="C672" s="2520"/>
      <c r="D672" s="2828">
        <f>(D671*100/D600)-10</f>
        <v>0.58138961038961234</v>
      </c>
      <c r="E672" s="2826">
        <f>(E671*100/E600)-10</f>
        <v>-0.2443291139240511</v>
      </c>
      <c r="F672" s="2826">
        <f>(F671*100/F600)-10</f>
        <v>1.2214029850746257</v>
      </c>
      <c r="G672" s="2827">
        <f>(G671*100/G600)-10</f>
        <v>6.742893617021295E-2</v>
      </c>
      <c r="H672" s="848"/>
      <c r="I672" s="1539"/>
    </row>
    <row r="673" spans="1:9" ht="15" thickBot="1">
      <c r="H673" s="848"/>
      <c r="I673" s="1385"/>
    </row>
    <row r="674" spans="1:9" ht="15.6">
      <c r="A674" s="2801" t="s">
        <v>303</v>
      </c>
      <c r="B674" s="2610" t="s">
        <v>264</v>
      </c>
      <c r="C674" s="2611">
        <v>0.6</v>
      </c>
      <c r="D674" s="2802">
        <v>46.2</v>
      </c>
      <c r="E674" s="2803">
        <v>47.4</v>
      </c>
      <c r="F674" s="2803">
        <v>201</v>
      </c>
      <c r="G674" s="2804">
        <v>1410</v>
      </c>
      <c r="H674" s="5"/>
      <c r="I674" s="5"/>
    </row>
    <row r="675" spans="1:9" ht="15" customHeight="1">
      <c r="A675" s="2539"/>
      <c r="B675" s="2540" t="s">
        <v>170</v>
      </c>
      <c r="C675" s="2541"/>
      <c r="D675" s="2542">
        <f>(D95+D148+D204+D255+D310+D363+D418+D470+D526+D576)/10</f>
        <v>45.701019999999993</v>
      </c>
      <c r="E675" s="2543">
        <f>(E95+E148+E204+E255+E310+E363+E418+E470+E526+E576)/10</f>
        <v>47.493690000000001</v>
      </c>
      <c r="F675" s="2543">
        <f>(F95+F148+F204+F255+F310+F363+F418+F470+F526+F576)/10</f>
        <v>196.55268000000001</v>
      </c>
      <c r="G675" s="2544">
        <f>(G95+G148+G204+G255+G310+G363+G418+G470+G526+G576)/10</f>
        <v>1408.42263</v>
      </c>
      <c r="H675" s="20"/>
      <c r="I675" s="5"/>
    </row>
    <row r="676" spans="1:9" ht="18" customHeight="1" thickBot="1">
      <c r="A676" s="66"/>
      <c r="B676" s="1821" t="s">
        <v>809</v>
      </c>
      <c r="C676" s="2520"/>
      <c r="D676" s="2828">
        <f>(D675*100/D600)-60</f>
        <v>-0.64802597402599105</v>
      </c>
      <c r="E676" s="2826">
        <f>(E675*100/E600)-60</f>
        <v>0.11859493670885968</v>
      </c>
      <c r="F676" s="2826">
        <f>(F675*100/F600)-60</f>
        <v>-1.3275582089552245</v>
      </c>
      <c r="G676" s="2827">
        <f>(G675*100/G600)-60</f>
        <v>-6.7122127659573039E-2</v>
      </c>
      <c r="H676" s="31"/>
      <c r="I676" s="31"/>
    </row>
    <row r="677" spans="1:9" ht="16.2" thickBot="1">
      <c r="A677" s="141"/>
      <c r="B677" s="730"/>
      <c r="C677" s="157"/>
      <c r="D677" s="856"/>
      <c r="E677" s="856"/>
      <c r="F677" s="856"/>
      <c r="G677" s="283"/>
      <c r="H677" s="5"/>
      <c r="I677" s="31"/>
    </row>
    <row r="678" spans="1:9" ht="15.6">
      <c r="A678" s="2801" t="s">
        <v>303</v>
      </c>
      <c r="B678" s="2610" t="s">
        <v>444</v>
      </c>
      <c r="C678" s="2611">
        <v>0.45</v>
      </c>
      <c r="D678" s="2802">
        <v>34.65</v>
      </c>
      <c r="E678" s="2803">
        <v>35.549999999999997</v>
      </c>
      <c r="F678" s="2803">
        <v>150.75</v>
      </c>
      <c r="G678" s="2804">
        <v>1057.5</v>
      </c>
      <c r="H678" s="841"/>
      <c r="I678" s="1385"/>
    </row>
    <row r="679" spans="1:9" ht="17.25" customHeight="1">
      <c r="A679" s="2539"/>
      <c r="B679" s="2540" t="s">
        <v>170</v>
      </c>
      <c r="C679" s="2541"/>
      <c r="D679" s="2542">
        <f>(D99+D152+D208+D259+D314+D367+D422+D474+D530+D580)/10</f>
        <v>34.844130000000007</v>
      </c>
      <c r="E679" s="2543">
        <f>(E99+E152+E208+E259+E314+E367+E422+E474+E530+E580)/10</f>
        <v>35.030280000000005</v>
      </c>
      <c r="F679" s="2543">
        <f>(F99+F152+F208+F259+F314+F367+F422+F474+F530+F580)/10</f>
        <v>151.03122000000002</v>
      </c>
      <c r="G679" s="2544">
        <f>(G99+G152+G208+G259+G314+G367+G422+G474+G530+G580)/10</f>
        <v>1058.06474</v>
      </c>
      <c r="H679" s="841"/>
      <c r="I679" s="1385"/>
    </row>
    <row r="680" spans="1:9" ht="18.75" customHeight="1" thickBot="1">
      <c r="A680" s="322"/>
      <c r="B680" s="1502" t="s">
        <v>809</v>
      </c>
      <c r="C680" s="2535"/>
      <c r="D680" s="2391">
        <f>(D679*100/D600)-45</f>
        <v>0.25211688311689073</v>
      </c>
      <c r="E680" s="675">
        <f>(E679*100/E600)-45</f>
        <v>-0.65787341772151819</v>
      </c>
      <c r="F680" s="675">
        <f>(F679*100/F600)-45</f>
        <v>8.3946268656717393E-2</v>
      </c>
      <c r="G680" s="2519">
        <f>(G679*100/G600)-45</f>
        <v>2.4031489361703962E-2</v>
      </c>
      <c r="H680" s="841"/>
      <c r="I680" s="1385"/>
    </row>
    <row r="681" spans="1:9" ht="12" customHeight="1" thickBot="1">
      <c r="H681" s="848"/>
      <c r="I681" s="1539"/>
    </row>
    <row r="682" spans="1:9" ht="18.75" customHeight="1">
      <c r="A682" s="2801" t="s">
        <v>303</v>
      </c>
      <c r="B682" s="2610" t="s">
        <v>264</v>
      </c>
      <c r="C682" s="2611">
        <v>0.7</v>
      </c>
      <c r="D682" s="2802">
        <v>53.9</v>
      </c>
      <c r="E682" s="2803">
        <v>55.3</v>
      </c>
      <c r="F682" s="2803">
        <v>234.5</v>
      </c>
      <c r="G682" s="2804">
        <v>1645</v>
      </c>
      <c r="H682" s="848"/>
      <c r="I682" s="1385"/>
    </row>
    <row r="683" spans="1:9" ht="18" customHeight="1">
      <c r="A683" s="2539"/>
      <c r="B683" s="2540" t="s">
        <v>170</v>
      </c>
      <c r="C683" s="2541"/>
      <c r="D683" s="2542">
        <f>(D103+D156+D212+D263+D318+D371+D426+D478+D534+D584)/10</f>
        <v>53.848689999999998</v>
      </c>
      <c r="E683" s="2543">
        <f>(E103+E156+E212+E263+E318+E371+E426+E478+E534+E584)/10</f>
        <v>55.200669999999988</v>
      </c>
      <c r="F683" s="2543">
        <f>(F103+F156+F212+F263+F318+F371+F426+F478+F534+F584)/10</f>
        <v>234.14438000000001</v>
      </c>
      <c r="G683" s="2544">
        <f>(G103+G156+G212+G263+G318+G371+G426+G478+G534+G584)/10</f>
        <v>1645.0072100000002</v>
      </c>
      <c r="H683" s="5"/>
      <c r="I683" s="836"/>
    </row>
    <row r="684" spans="1:9" ht="16.5" customHeight="1" thickBot="1">
      <c r="A684" s="322"/>
      <c r="B684" s="1502" t="s">
        <v>809</v>
      </c>
      <c r="C684" s="2535"/>
      <c r="D684" s="2391">
        <f>(D683*100/D600)-70</f>
        <v>-6.6636363636362717E-2</v>
      </c>
      <c r="E684" s="675">
        <f>(E683*100/E600)-70</f>
        <v>-0.12573417721520741</v>
      </c>
      <c r="F684" s="675">
        <f>(F683*100/F600)-70</f>
        <v>-0.10615522388059162</v>
      </c>
      <c r="G684" s="2829">
        <f>(G683*100/G600)-70</f>
        <v>3.0680851064346371E-4</v>
      </c>
      <c r="H684" s="20"/>
      <c r="I684" s="5"/>
    </row>
    <row r="685" spans="1:9" ht="12.75" customHeight="1">
      <c r="A685" s="141"/>
      <c r="B685" s="1656"/>
      <c r="C685" s="1659"/>
      <c r="D685" s="854"/>
      <c r="E685" s="854"/>
      <c r="F685" s="854"/>
      <c r="G685" s="242"/>
      <c r="H685" s="31"/>
      <c r="I685" s="31"/>
    </row>
    <row r="686" spans="1:9" ht="15.6">
      <c r="A686" s="141"/>
      <c r="B686" s="730"/>
      <c r="C686" s="157"/>
      <c r="D686" s="1768"/>
      <c r="E686" s="1768"/>
      <c r="F686" s="1768"/>
      <c r="G686" s="1768"/>
      <c r="H686" s="5"/>
      <c r="I686" s="31"/>
    </row>
    <row r="687" spans="1:9" ht="14.25" customHeight="1">
      <c r="A687" s="141"/>
      <c r="B687" s="2503"/>
      <c r="C687" s="1658"/>
      <c r="D687" s="1726"/>
      <c r="E687" s="786"/>
      <c r="F687" s="787"/>
      <c r="G687" s="787"/>
      <c r="H687" s="841"/>
      <c r="I687" s="1385"/>
    </row>
    <row r="688" spans="1:9">
      <c r="A688" s="141"/>
      <c r="B688" s="495"/>
      <c r="C688" s="1659"/>
      <c r="D688" s="788"/>
      <c r="E688" s="788"/>
      <c r="F688" s="788"/>
      <c r="G688" s="788"/>
      <c r="H688" s="841"/>
      <c r="I688" s="1385"/>
    </row>
    <row r="689" spans="1:9" ht="13.5" customHeight="1">
      <c r="B689" t="s">
        <v>14</v>
      </c>
      <c r="C689"/>
      <c r="D689" s="6"/>
      <c r="E689"/>
      <c r="F689"/>
      <c r="G689"/>
    </row>
    <row r="690" spans="1:9">
      <c r="A690" s="70">
        <v>1</v>
      </c>
      <c r="B690" s="69" t="s">
        <v>15</v>
      </c>
      <c r="C690" s="69"/>
      <c r="D690" s="69" t="s">
        <v>16</v>
      </c>
      <c r="F690" s="69"/>
      <c r="G690" s="69"/>
    </row>
    <row r="691" spans="1:9">
      <c r="A691" s="70"/>
      <c r="B691" s="69" t="s">
        <v>17</v>
      </c>
      <c r="C691" s="69"/>
      <c r="D691" s="73"/>
      <c r="E691" s="69"/>
      <c r="F691" s="72"/>
      <c r="G691" s="69"/>
    </row>
    <row r="692" spans="1:9" ht="14.25" customHeight="1">
      <c r="A692">
        <v>2</v>
      </c>
      <c r="B692" s="69" t="s">
        <v>18</v>
      </c>
      <c r="C692" s="69"/>
      <c r="D692" s="73"/>
      <c r="E692" s="69"/>
      <c r="F692" s="69"/>
      <c r="G692" s="69"/>
    </row>
    <row r="693" spans="1:9" ht="12" customHeight="1">
      <c r="B693" s="69" t="s">
        <v>822</v>
      </c>
      <c r="C693" s="69"/>
      <c r="D693" s="73"/>
      <c r="E693" s="69"/>
      <c r="F693" s="72"/>
      <c r="G693" s="69"/>
    </row>
    <row r="694" spans="1:9" ht="13.5" customHeight="1">
      <c r="A694">
        <v>3</v>
      </c>
      <c r="B694" s="807" t="s">
        <v>562</v>
      </c>
      <c r="C694" s="807"/>
      <c r="D694" s="807"/>
      <c r="E694" s="807"/>
      <c r="F694" s="807"/>
      <c r="G694" s="807"/>
      <c r="H694" s="807"/>
      <c r="I694" s="807"/>
    </row>
    <row r="695" spans="1:9">
      <c r="B695" s="807" t="s">
        <v>564</v>
      </c>
      <c r="C695" s="807"/>
      <c r="D695" s="807"/>
      <c r="E695" s="807"/>
      <c r="F695" s="807"/>
      <c r="G695" s="807"/>
      <c r="H695" s="807"/>
      <c r="I695" s="2"/>
    </row>
    <row r="696" spans="1:9" ht="13.5" customHeight="1">
      <c r="B696" s="807" t="s">
        <v>563</v>
      </c>
      <c r="C696" s="807"/>
      <c r="D696" s="807"/>
      <c r="E696" s="807"/>
      <c r="F696" s="807"/>
      <c r="G696" s="807"/>
      <c r="H696" s="807"/>
      <c r="I696" s="807"/>
    </row>
    <row r="697" spans="1:9">
      <c r="A697">
        <v>4</v>
      </c>
      <c r="B697" s="807" t="s">
        <v>608</v>
      </c>
      <c r="C697" s="807"/>
      <c r="D697" s="807"/>
      <c r="E697" s="807"/>
      <c r="F697" s="807"/>
      <c r="G697" s="807"/>
    </row>
    <row r="698" spans="1:9" ht="12" customHeight="1">
      <c r="B698" s="807" t="s">
        <v>609</v>
      </c>
      <c r="C698" s="807"/>
      <c r="D698" s="807"/>
      <c r="E698" s="807"/>
      <c r="F698" s="807"/>
      <c r="G698" s="807"/>
    </row>
    <row r="702" spans="1:9" ht="10.5" customHeight="1">
      <c r="A702" s="141"/>
      <c r="B702" s="214"/>
      <c r="C702" s="157"/>
      <c r="D702" s="157"/>
      <c r="E702" s="157"/>
      <c r="F702" s="157"/>
      <c r="G702" s="157"/>
      <c r="H702" s="157"/>
      <c r="I702" s="157"/>
    </row>
    <row r="703" spans="1:9" ht="12.75" customHeight="1">
      <c r="A703" s="2" t="s">
        <v>128</v>
      </c>
      <c r="C703"/>
      <c r="D703"/>
      <c r="E703"/>
      <c r="F703"/>
      <c r="G703" t="s">
        <v>129</v>
      </c>
    </row>
    <row r="704" spans="1:9">
      <c r="A704" s="141"/>
      <c r="B704" s="214"/>
      <c r="C704" s="157"/>
      <c r="D704" s="856"/>
      <c r="E704" s="856"/>
      <c r="F704" s="856"/>
      <c r="G704" s="283"/>
      <c r="H704" s="5"/>
      <c r="I704" s="31"/>
    </row>
    <row r="705" spans="1:9">
      <c r="A705" s="141"/>
      <c r="B705" s="2503"/>
      <c r="C705" s="1658"/>
      <c r="D705" s="1726"/>
      <c r="E705" s="786"/>
      <c r="F705" s="787"/>
      <c r="G705" s="787"/>
      <c r="H705" s="841"/>
      <c r="I705" s="1385"/>
    </row>
    <row r="706" spans="1:9">
      <c r="A706" s="141"/>
      <c r="B706" s="495"/>
      <c r="C706" s="1659"/>
      <c r="D706" s="788"/>
      <c r="E706" s="788"/>
      <c r="F706" s="788"/>
      <c r="G706" s="788"/>
      <c r="H706" s="841"/>
      <c r="I706" s="1385"/>
    </row>
    <row r="707" spans="1:9" ht="13.5" customHeight="1">
      <c r="H707" s="841"/>
      <c r="I707" s="1385"/>
    </row>
    <row r="708" spans="1:9">
      <c r="H708" s="848"/>
      <c r="I708" s="1539"/>
    </row>
    <row r="709" spans="1:9">
      <c r="H709" s="848"/>
      <c r="I709" s="1385"/>
    </row>
    <row r="710" spans="1:9">
      <c r="A710" s="126"/>
      <c r="B710" s="126"/>
      <c r="C710" s="833"/>
      <c r="D710" s="833"/>
      <c r="E710" s="833"/>
      <c r="F710" s="833"/>
      <c r="G710" s="833"/>
      <c r="H710" s="157"/>
      <c r="I710" s="5"/>
    </row>
    <row r="711" spans="1:9">
      <c r="A711" s="126"/>
      <c r="B711" s="126"/>
      <c r="C711" s="833"/>
      <c r="D711" s="1070"/>
      <c r="E711" s="1070"/>
      <c r="F711" s="1070"/>
      <c r="G711" s="1070"/>
      <c r="H711" s="157"/>
      <c r="I711" s="5"/>
    </row>
    <row r="712" spans="1:9">
      <c r="A712" s="126"/>
      <c r="B712" s="126"/>
      <c r="C712" s="833"/>
      <c r="D712" s="833"/>
      <c r="E712" s="833"/>
      <c r="F712" s="833"/>
      <c r="G712" s="833"/>
      <c r="H712" s="833"/>
    </row>
    <row r="713" spans="1:9">
      <c r="A713" s="126"/>
      <c r="B713" s="126"/>
      <c r="C713" s="833"/>
      <c r="D713" s="833"/>
      <c r="E713" s="833"/>
      <c r="F713" s="833"/>
      <c r="G713" s="833"/>
      <c r="H713" s="833"/>
    </row>
    <row r="714" spans="1:9">
      <c r="A714" s="126"/>
      <c r="B714" s="126"/>
      <c r="C714" s="833"/>
      <c r="D714" s="833"/>
      <c r="E714" s="833"/>
      <c r="F714" s="833"/>
      <c r="G714" s="833"/>
    </row>
    <row r="715" spans="1:9" ht="14.25" customHeight="1">
      <c r="A715" s="126"/>
      <c r="B715" s="126"/>
      <c r="C715" s="126"/>
      <c r="D715" s="1511"/>
      <c r="E715" s="126"/>
      <c r="F715" s="126"/>
      <c r="G715" s="126"/>
    </row>
    <row r="716" spans="1:9" ht="12" customHeight="1">
      <c r="A716" s="2742"/>
      <c r="B716" s="2743"/>
      <c r="C716" s="2743"/>
      <c r="D716" s="2744"/>
      <c r="E716" s="2743"/>
      <c r="F716" s="2743"/>
      <c r="G716" s="2743"/>
    </row>
    <row r="717" spans="1:9" ht="12.75" customHeight="1">
      <c r="A717" s="2742"/>
      <c r="B717" s="2743"/>
      <c r="C717" s="2743"/>
      <c r="D717" s="2744"/>
      <c r="E717" s="2743"/>
      <c r="F717" s="2745"/>
      <c r="G717" s="2743"/>
    </row>
    <row r="718" spans="1:9">
      <c r="A718" s="126"/>
      <c r="B718" s="2743"/>
      <c r="C718" s="2743"/>
      <c r="D718" s="2744"/>
      <c r="E718" s="2743"/>
      <c r="F718" s="2743"/>
      <c r="G718" s="2743"/>
    </row>
    <row r="719" spans="1:9" ht="14.25" customHeight="1">
      <c r="A719" s="126"/>
      <c r="B719" s="2743"/>
      <c r="C719" s="2743"/>
      <c r="D719" s="2744"/>
      <c r="E719" s="2743"/>
      <c r="F719" s="2745"/>
      <c r="G719" s="2743"/>
    </row>
    <row r="720" spans="1:9" ht="13.5" customHeight="1">
      <c r="A720" s="126"/>
      <c r="B720" s="2746"/>
      <c r="C720" s="2746"/>
      <c r="D720" s="2746"/>
      <c r="E720" s="2746"/>
      <c r="F720" s="2746"/>
      <c r="G720" s="2746"/>
      <c r="H720" s="807"/>
      <c r="I720" s="807"/>
    </row>
    <row r="721" spans="1:9" ht="13.5" customHeight="1">
      <c r="A721" s="126"/>
      <c r="B721" s="2746"/>
      <c r="C721" s="2746"/>
      <c r="D721" s="2746"/>
      <c r="E721" s="2746"/>
      <c r="F721" s="2746"/>
      <c r="G721" s="2746"/>
      <c r="H721" s="807"/>
      <c r="I721" s="2"/>
    </row>
    <row r="722" spans="1:9">
      <c r="A722" s="126"/>
      <c r="B722" s="2746"/>
      <c r="C722" s="2746"/>
      <c r="D722" s="2746"/>
      <c r="E722" s="2746"/>
      <c r="F722" s="2746"/>
      <c r="G722" s="2746"/>
      <c r="H722" s="807"/>
      <c r="I722" s="807"/>
    </row>
    <row r="723" spans="1:9">
      <c r="A723" s="126"/>
      <c r="B723" s="2746"/>
      <c r="C723" s="2746"/>
      <c r="D723" s="2746"/>
      <c r="E723" s="2746"/>
      <c r="F723" s="2746"/>
      <c r="G723" s="2746"/>
    </row>
    <row r="724" spans="1:9">
      <c r="A724" s="126"/>
      <c r="B724" s="2746"/>
      <c r="C724" s="2746"/>
      <c r="D724" s="2746"/>
      <c r="E724" s="2746"/>
      <c r="F724" s="2746"/>
      <c r="G724" s="2746"/>
    </row>
    <row r="725" spans="1:9" ht="13.5" customHeight="1">
      <c r="A725" s="126"/>
      <c r="B725" s="126"/>
      <c r="C725" s="833"/>
      <c r="D725" s="833"/>
      <c r="E725" s="833"/>
      <c r="F725" s="833"/>
      <c r="G725" s="833"/>
    </row>
    <row r="726" spans="1:9" ht="14.25" customHeight="1">
      <c r="A726" s="126"/>
      <c r="B726" s="126"/>
      <c r="C726" s="833"/>
      <c r="D726" s="833"/>
      <c r="E726" s="833"/>
      <c r="F726" s="833"/>
      <c r="G726" s="833"/>
    </row>
    <row r="727" spans="1:9">
      <c r="A727" s="126"/>
      <c r="B727" s="126"/>
      <c r="C727" s="833"/>
      <c r="D727" s="833"/>
      <c r="E727" s="833"/>
      <c r="F727" s="833"/>
      <c r="G727" s="833"/>
    </row>
    <row r="728" spans="1:9" ht="12.75" customHeight="1">
      <c r="A728" s="126"/>
      <c r="B728" s="126"/>
      <c r="C728" s="833"/>
      <c r="D728" s="833"/>
      <c r="E728" s="833"/>
      <c r="F728" s="833"/>
      <c r="G728" s="833"/>
    </row>
    <row r="729" spans="1:9">
      <c r="A729" s="126"/>
      <c r="B729" s="126"/>
      <c r="C729" s="833"/>
      <c r="D729" s="833"/>
      <c r="E729" s="833"/>
      <c r="F729" s="833"/>
      <c r="G729" s="833"/>
    </row>
    <row r="730" spans="1:9" ht="12.75" customHeight="1"/>
    <row r="732" spans="1:9" ht="11.25" customHeight="1"/>
    <row r="734" spans="1:9" ht="12.75" customHeight="1"/>
    <row r="735" spans="1:9" ht="15" customHeight="1"/>
    <row r="739" ht="12.75" customHeight="1"/>
    <row r="741" ht="10.5" customHeight="1"/>
    <row r="743" ht="14.25" customHeight="1"/>
    <row r="748" ht="13.5" customHeight="1"/>
    <row r="750" ht="10.5" customHeight="1"/>
    <row r="753" ht="13.5" customHeight="1"/>
    <row r="754" ht="11.25" customHeight="1"/>
    <row r="755" ht="12.75" customHeight="1"/>
    <row r="759" ht="10.5" customHeight="1"/>
    <row r="761" ht="12.75" customHeight="1"/>
    <row r="762" ht="12.75" customHeight="1"/>
    <row r="764" ht="12.75" customHeight="1"/>
    <row r="765" ht="13.5" customHeight="1"/>
    <row r="766" ht="11.25" customHeight="1"/>
    <row r="767" ht="13.5" customHeight="1"/>
    <row r="787" spans="1:9">
      <c r="A787" s="141"/>
      <c r="B787" s="214"/>
      <c r="C787" s="157"/>
      <c r="D787" s="157"/>
      <c r="E787" s="157"/>
      <c r="F787" s="157"/>
      <c r="G787" s="157"/>
      <c r="H787" s="157"/>
      <c r="I787" s="157"/>
    </row>
    <row r="788" spans="1:9">
      <c r="A788" s="2"/>
      <c r="C788"/>
      <c r="D788"/>
      <c r="E788"/>
      <c r="F788"/>
      <c r="G788"/>
    </row>
  </sheetData>
  <mergeCells count="10">
    <mergeCell ref="A380:I380"/>
    <mergeCell ref="A431:I431"/>
    <mergeCell ref="A486:I486"/>
    <mergeCell ref="A538:I538"/>
    <mergeCell ref="A57:I57"/>
    <mergeCell ref="A111:I111"/>
    <mergeCell ref="A164:I164"/>
    <mergeCell ref="A218:I218"/>
    <mergeCell ref="A271:I271"/>
    <mergeCell ref="A326:I326"/>
  </mergeCells>
  <pageMargins left="0" right="0" top="0" bottom="0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621"/>
  <sheetViews>
    <sheetView view="pageBreakPreview" topLeftCell="A507" zoomScale="60" workbookViewId="0">
      <selection sqref="A1:L545"/>
    </sheetView>
  </sheetViews>
  <sheetFormatPr defaultRowHeight="14.4"/>
  <cols>
    <col min="1" max="1" width="6.109375" customWidth="1"/>
    <col min="2" max="2" width="20" style="86" customWidth="1"/>
    <col min="3" max="3" width="6.33203125" customWidth="1"/>
    <col min="4" max="4" width="10.5546875" customWidth="1"/>
    <col min="5" max="5" width="6" customWidth="1"/>
    <col min="6" max="6" width="5.88671875" customWidth="1"/>
    <col min="7" max="7" width="9.88671875" customWidth="1"/>
    <col min="8" max="8" width="6.109375" customWidth="1"/>
    <col min="9" max="9" width="6.33203125" customWidth="1"/>
    <col min="10" max="10" width="9.5546875" customWidth="1"/>
    <col min="11" max="11" width="6.33203125" customWidth="1"/>
    <col min="12" max="12" width="6" customWidth="1"/>
    <col min="13" max="13" width="1.109375" customWidth="1"/>
    <col min="14" max="14" width="12.6640625" customWidth="1"/>
    <col min="15" max="15" width="6.44140625" customWidth="1"/>
    <col min="16" max="16" width="7.33203125" customWidth="1"/>
    <col min="17" max="17" width="6.44140625" customWidth="1"/>
    <col min="18" max="18" width="8.5546875" customWidth="1"/>
    <col min="19" max="19" width="6.109375" customWidth="1"/>
    <col min="20" max="20" width="7.109375" customWidth="1"/>
    <col min="21" max="21" width="6.88671875" customWidth="1"/>
    <col min="22" max="22" width="7.33203125" customWidth="1"/>
    <col min="23" max="23" width="6" customWidth="1"/>
    <col min="24" max="24" width="7.6640625" customWidth="1"/>
    <col min="25" max="25" width="7.33203125" customWidth="1"/>
    <col min="26" max="26" width="8.88671875" customWidth="1"/>
    <col min="27" max="27" width="11" customWidth="1"/>
    <col min="28" max="28" width="7.33203125" customWidth="1"/>
    <col min="29" max="29" width="8.33203125" customWidth="1"/>
    <col min="30" max="30" width="7.5546875" customWidth="1"/>
    <col min="31" max="31" width="8.5546875" customWidth="1"/>
    <col min="32" max="32" width="7.33203125" customWidth="1"/>
    <col min="33" max="33" width="7.88671875" customWidth="1"/>
    <col min="34" max="34" width="8.109375" customWidth="1"/>
    <col min="35" max="35" width="7.6640625" customWidth="1"/>
    <col min="36" max="36" width="7.33203125" customWidth="1"/>
    <col min="37" max="37" width="8.33203125" customWidth="1"/>
    <col min="38" max="38" width="8.44140625" customWidth="1"/>
    <col min="39" max="39" width="8.109375" customWidth="1"/>
    <col min="40" max="40" width="7.88671875" customWidth="1"/>
  </cols>
  <sheetData>
    <row r="1" spans="1:46" ht="12" customHeight="1">
      <c r="AL1" s="11"/>
      <c r="AM1" s="11"/>
      <c r="AN1" s="11"/>
      <c r="AO1" s="11"/>
      <c r="AP1" s="11"/>
      <c r="AQ1" s="11"/>
      <c r="AR1" s="11"/>
      <c r="AS1" s="11"/>
      <c r="AT1" s="11"/>
    </row>
    <row r="2" spans="1:46" ht="14.25" customHeight="1">
      <c r="AQ2" s="11"/>
      <c r="AR2" s="11"/>
      <c r="AS2" s="11"/>
      <c r="AT2" s="11"/>
    </row>
    <row r="3" spans="1:46">
      <c r="B3" s="235" t="s">
        <v>300</v>
      </c>
      <c r="F3" s="2"/>
      <c r="G3" s="2"/>
      <c r="H3" s="2"/>
      <c r="K3" s="2"/>
      <c r="N3" s="803" t="s">
        <v>840</v>
      </c>
      <c r="AP3" s="11"/>
      <c r="AQ3" s="11"/>
      <c r="AR3" s="11"/>
      <c r="AS3" s="11"/>
      <c r="AT3" s="11"/>
    </row>
    <row r="4" spans="1:46" ht="13.5" customHeight="1" thickBot="1">
      <c r="B4"/>
      <c r="C4" s="134" t="s">
        <v>329</v>
      </c>
      <c r="E4" s="87"/>
      <c r="J4" s="720" t="s">
        <v>137</v>
      </c>
      <c r="N4" s="2072" t="s">
        <v>618</v>
      </c>
      <c r="Q4" s="807" t="s">
        <v>620</v>
      </c>
      <c r="U4" t="s">
        <v>619</v>
      </c>
      <c r="AP4" s="11"/>
      <c r="AQ4" s="11"/>
      <c r="AR4" s="11"/>
      <c r="AS4" s="11"/>
      <c r="AT4" s="11"/>
    </row>
    <row r="5" spans="1:46" ht="13.5" customHeight="1" thickBot="1">
      <c r="A5" s="2" t="s">
        <v>290</v>
      </c>
      <c r="B5" s="2"/>
      <c r="C5" s="91"/>
      <c r="E5" s="178" t="s">
        <v>167</v>
      </c>
      <c r="H5" s="92"/>
      <c r="J5" s="803" t="s">
        <v>840</v>
      </c>
      <c r="N5" s="2" t="s">
        <v>290</v>
      </c>
      <c r="P5" s="934"/>
      <c r="Q5" s="1921"/>
      <c r="R5" s="235" t="s">
        <v>631</v>
      </c>
      <c r="S5" s="1921"/>
      <c r="T5" s="1921"/>
      <c r="U5" s="1921"/>
      <c r="Y5" s="408" t="s">
        <v>628</v>
      </c>
      <c r="Z5" s="147"/>
      <c r="AB5" s="141"/>
      <c r="AC5" s="141"/>
      <c r="AE5" s="141"/>
      <c r="AG5" s="141"/>
      <c r="AI5" s="141"/>
      <c r="AK5" s="141"/>
      <c r="AL5" s="408" t="s">
        <v>628</v>
      </c>
      <c r="AM5" s="2068"/>
      <c r="AP5" s="11"/>
      <c r="AQ5" s="11"/>
      <c r="AR5" s="11"/>
      <c r="AS5" s="11"/>
      <c r="AT5" s="11"/>
    </row>
    <row r="6" spans="1:46" ht="13.5" customHeight="1" thickBot="1">
      <c r="A6" s="34" t="s">
        <v>582</v>
      </c>
      <c r="B6" s="94" t="s">
        <v>3</v>
      </c>
      <c r="C6" s="95" t="s">
        <v>4</v>
      </c>
      <c r="D6" s="349" t="s">
        <v>61</v>
      </c>
      <c r="E6" s="75"/>
      <c r="F6" s="75"/>
      <c r="G6" s="75"/>
      <c r="H6" s="75"/>
      <c r="I6" s="75"/>
      <c r="J6" s="75"/>
      <c r="K6" s="75"/>
      <c r="L6" s="63"/>
      <c r="N6" s="408" t="s">
        <v>138</v>
      </c>
      <c r="O6" s="1856" t="s">
        <v>615</v>
      </c>
      <c r="P6" s="1855"/>
      <c r="Q6" s="1856" t="s">
        <v>617</v>
      </c>
      <c r="R6" s="1855"/>
      <c r="S6" s="1856" t="s">
        <v>627</v>
      </c>
      <c r="T6" s="1855"/>
      <c r="U6" s="1856" t="s">
        <v>625</v>
      </c>
      <c r="V6" s="1855"/>
      <c r="W6" s="1856" t="s">
        <v>626</v>
      </c>
      <c r="X6" s="1855"/>
      <c r="Y6" s="1932" t="s">
        <v>508</v>
      </c>
      <c r="Z6" s="63"/>
      <c r="AB6" s="1856" t="s">
        <v>615</v>
      </c>
      <c r="AC6" s="1855"/>
      <c r="AD6" s="1856" t="s">
        <v>617</v>
      </c>
      <c r="AE6" s="1855"/>
      <c r="AF6" s="1856" t="s">
        <v>624</v>
      </c>
      <c r="AG6" s="1855"/>
      <c r="AH6" s="1856" t="s">
        <v>625</v>
      </c>
      <c r="AI6" s="1855"/>
      <c r="AJ6" s="1856" t="s">
        <v>626</v>
      </c>
      <c r="AK6" s="1855"/>
      <c r="AL6" s="1932" t="s">
        <v>508</v>
      </c>
      <c r="AM6" s="63"/>
      <c r="AP6" s="11"/>
      <c r="AQ6" s="11"/>
      <c r="AR6" s="11"/>
      <c r="AS6" s="11"/>
      <c r="AT6" s="11"/>
    </row>
    <row r="7" spans="1:46" ht="15" thickBot="1">
      <c r="A7" s="381" t="s">
        <v>583</v>
      </c>
      <c r="B7" s="11"/>
      <c r="C7" s="382" t="s">
        <v>63</v>
      </c>
      <c r="D7" s="66"/>
      <c r="E7" s="38"/>
      <c r="F7" s="38"/>
      <c r="G7" s="38"/>
      <c r="H7" s="38"/>
      <c r="I7" s="38"/>
      <c r="J7" s="38"/>
      <c r="K7" s="38"/>
      <c r="L7" s="81"/>
      <c r="M7" s="126"/>
      <c r="N7" s="2000" t="s">
        <v>469</v>
      </c>
      <c r="O7" s="1933" t="s">
        <v>115</v>
      </c>
      <c r="P7" s="1934" t="s">
        <v>116</v>
      </c>
      <c r="Q7" s="1933" t="s">
        <v>115</v>
      </c>
      <c r="R7" s="1934" t="s">
        <v>116</v>
      </c>
      <c r="S7" s="1933" t="s">
        <v>115</v>
      </c>
      <c r="T7" s="1934" t="s">
        <v>116</v>
      </c>
      <c r="U7" s="1933" t="s">
        <v>115</v>
      </c>
      <c r="V7" s="1959" t="s">
        <v>116</v>
      </c>
      <c r="W7" s="1933" t="s">
        <v>115</v>
      </c>
      <c r="X7" s="1934" t="s">
        <v>116</v>
      </c>
      <c r="Y7" s="115" t="s">
        <v>115</v>
      </c>
      <c r="Z7" s="186" t="s">
        <v>116</v>
      </c>
      <c r="AA7" s="89" t="s">
        <v>59</v>
      </c>
      <c r="AB7" s="119" t="s">
        <v>115</v>
      </c>
      <c r="AC7" s="405" t="s">
        <v>116</v>
      </c>
      <c r="AD7" s="119" t="s">
        <v>115</v>
      </c>
      <c r="AE7" s="405" t="s">
        <v>116</v>
      </c>
      <c r="AF7" s="119" t="s">
        <v>115</v>
      </c>
      <c r="AG7" s="405" t="s">
        <v>116</v>
      </c>
      <c r="AH7" s="119" t="s">
        <v>115</v>
      </c>
      <c r="AI7" s="405" t="s">
        <v>116</v>
      </c>
      <c r="AJ7" s="119" t="s">
        <v>115</v>
      </c>
      <c r="AK7" s="405" t="s">
        <v>116</v>
      </c>
      <c r="AL7" s="1935" t="s">
        <v>115</v>
      </c>
      <c r="AM7" s="1936" t="s">
        <v>116</v>
      </c>
      <c r="AP7" s="11"/>
      <c r="AQ7" s="11"/>
      <c r="AR7" s="11"/>
      <c r="AS7" s="11"/>
      <c r="AT7" s="11"/>
    </row>
    <row r="8" spans="1:46" ht="15" thickBot="1">
      <c r="A8" s="408" t="s">
        <v>138</v>
      </c>
      <c r="B8" s="581"/>
      <c r="C8" s="609"/>
      <c r="D8" s="938" t="s">
        <v>363</v>
      </c>
      <c r="E8" s="610"/>
      <c r="F8" s="611"/>
      <c r="G8" s="809" t="s">
        <v>139</v>
      </c>
      <c r="H8" s="47"/>
      <c r="I8" s="59"/>
      <c r="J8" s="584" t="s">
        <v>638</v>
      </c>
      <c r="K8" s="47"/>
      <c r="L8" s="59"/>
      <c r="M8" s="126"/>
      <c r="N8" s="1997" t="s">
        <v>156</v>
      </c>
      <c r="O8" s="1955">
        <f>C15</f>
        <v>20</v>
      </c>
      <c r="P8" s="1956">
        <f>C15</f>
        <v>20</v>
      </c>
      <c r="Q8" s="1955">
        <f>C29</f>
        <v>30</v>
      </c>
      <c r="R8" s="1956">
        <f>C29</f>
        <v>30</v>
      </c>
      <c r="S8" s="1955"/>
      <c r="T8" s="1956"/>
      <c r="U8" s="1963">
        <f t="shared" ref="U8:U38" si="0">O8+Q8</f>
        <v>50</v>
      </c>
      <c r="V8" s="1957">
        <f t="shared" ref="V8:V38" si="1">P8+R8</f>
        <v>50</v>
      </c>
      <c r="W8" s="1968">
        <f t="shared" ref="W8:W38" si="2">Q8+S8</f>
        <v>30</v>
      </c>
      <c r="X8" s="1958">
        <f t="shared" ref="X8:X38" si="3">R8+T8</f>
        <v>30</v>
      </c>
      <c r="Y8" s="1998">
        <f t="shared" ref="Y8:Y38" si="4">O8+Q8+S8</f>
        <v>50</v>
      </c>
      <c r="Z8" s="1999">
        <f t="shared" ref="Z8:Z38" si="5">P8+R8+T8</f>
        <v>50</v>
      </c>
      <c r="AA8" s="1857" t="s">
        <v>151</v>
      </c>
      <c r="AB8" s="1897"/>
      <c r="AC8" s="1869"/>
      <c r="AD8" s="1897">
        <f>K23</f>
        <v>9.4</v>
      </c>
      <c r="AE8" s="912">
        <f>L23</f>
        <v>8.3000000000000007</v>
      </c>
      <c r="AF8" s="1897"/>
      <c r="AG8" s="931"/>
      <c r="AH8" s="1964">
        <f t="shared" ref="AH8:AH22" si="6">AB8+AD8</f>
        <v>9.4</v>
      </c>
      <c r="AI8" s="1940">
        <f t="shared" ref="AI8:AI22" si="7">AC8+AE8</f>
        <v>8.3000000000000007</v>
      </c>
      <c r="AJ8" s="1989">
        <f t="shared" ref="AJ8:AJ22" si="8">AD8+AF8</f>
        <v>9.4</v>
      </c>
      <c r="AK8" s="1980">
        <f t="shared" ref="AK8:AK22" si="9">AE8+AG8</f>
        <v>8.3000000000000007</v>
      </c>
      <c r="AL8" s="1984">
        <f t="shared" ref="AL8:AL23" si="10">AB8+AD8+AF8</f>
        <v>9.4</v>
      </c>
      <c r="AM8" s="1986">
        <f t="shared" ref="AM8:AM23" si="11">AC8+AE8+AG8</f>
        <v>8.3000000000000007</v>
      </c>
      <c r="AP8" s="11"/>
      <c r="AQ8" s="11"/>
      <c r="AR8" s="11"/>
      <c r="AS8" s="11"/>
      <c r="AT8" s="11"/>
    </row>
    <row r="9" spans="1:46" ht="15.75" customHeight="1" thickBot="1">
      <c r="A9" s="102"/>
      <c r="B9" s="227" t="s">
        <v>189</v>
      </c>
      <c r="C9" s="63"/>
      <c r="D9" s="939" t="s">
        <v>317</v>
      </c>
      <c r="E9" s="612"/>
      <c r="F9" s="613"/>
      <c r="G9" s="419" t="s">
        <v>114</v>
      </c>
      <c r="H9" s="118" t="s">
        <v>115</v>
      </c>
      <c r="I9" s="580" t="s">
        <v>116</v>
      </c>
      <c r="J9" s="353" t="s">
        <v>114</v>
      </c>
      <c r="K9" s="115" t="s">
        <v>115</v>
      </c>
      <c r="L9" s="186" t="s">
        <v>116</v>
      </c>
      <c r="M9" s="126"/>
      <c r="N9" s="909" t="s">
        <v>155</v>
      </c>
      <c r="O9" s="1852">
        <f>C14</f>
        <v>30</v>
      </c>
      <c r="P9" s="1841">
        <f>C14</f>
        <v>30</v>
      </c>
      <c r="Q9" s="1852">
        <f>C28</f>
        <v>45</v>
      </c>
      <c r="R9" s="1841">
        <f>C28</f>
        <v>45</v>
      </c>
      <c r="S9" s="1852">
        <f>H38</f>
        <v>20</v>
      </c>
      <c r="T9" s="1841">
        <f>I38</f>
        <v>20</v>
      </c>
      <c r="U9" s="1964">
        <f t="shared" si="0"/>
        <v>75</v>
      </c>
      <c r="V9" s="1940">
        <f t="shared" si="1"/>
        <v>75</v>
      </c>
      <c r="W9" s="1969">
        <f t="shared" si="2"/>
        <v>65</v>
      </c>
      <c r="X9" s="1946">
        <f t="shared" si="3"/>
        <v>65</v>
      </c>
      <c r="Y9" s="1960">
        <f t="shared" si="4"/>
        <v>95</v>
      </c>
      <c r="Z9" s="937">
        <f t="shared" si="5"/>
        <v>95</v>
      </c>
      <c r="AA9" s="1857" t="s">
        <v>62</v>
      </c>
      <c r="AB9" s="1897"/>
      <c r="AC9" s="1870"/>
      <c r="AD9" s="1897"/>
      <c r="AE9" s="912"/>
      <c r="AF9" s="1897"/>
      <c r="AG9" s="931"/>
      <c r="AH9" s="1964">
        <f t="shared" si="6"/>
        <v>0</v>
      </c>
      <c r="AI9" s="1940">
        <f t="shared" si="7"/>
        <v>0</v>
      </c>
      <c r="AJ9" s="1989">
        <f t="shared" si="8"/>
        <v>0</v>
      </c>
      <c r="AK9" s="1980">
        <f t="shared" si="9"/>
        <v>0</v>
      </c>
      <c r="AL9" s="1985">
        <f t="shared" si="10"/>
        <v>0</v>
      </c>
      <c r="AM9" s="1987">
        <f t="shared" si="11"/>
        <v>0</v>
      </c>
      <c r="AP9" s="11"/>
      <c r="AQ9" s="11"/>
      <c r="AR9" s="11"/>
      <c r="AS9" s="11"/>
      <c r="AT9" s="11"/>
    </row>
    <row r="10" spans="1:46" ht="13.5" customHeight="1" thickBot="1">
      <c r="A10" s="330" t="s">
        <v>454</v>
      </c>
      <c r="B10" s="402" t="s">
        <v>363</v>
      </c>
      <c r="C10" s="377">
        <v>200</v>
      </c>
      <c r="D10" s="406" t="s">
        <v>114</v>
      </c>
      <c r="E10" s="119" t="s">
        <v>115</v>
      </c>
      <c r="F10" s="187" t="s">
        <v>116</v>
      </c>
      <c r="G10" s="170" t="s">
        <v>101</v>
      </c>
      <c r="H10" s="171">
        <v>1</v>
      </c>
      <c r="I10" s="1559">
        <v>1</v>
      </c>
      <c r="J10" s="588" t="s">
        <v>308</v>
      </c>
      <c r="K10" s="961">
        <v>113.5</v>
      </c>
      <c r="L10" s="530">
        <v>100</v>
      </c>
      <c r="M10" s="126"/>
      <c r="N10" s="97" t="s">
        <v>86</v>
      </c>
      <c r="O10" s="1852"/>
      <c r="P10" s="1842"/>
      <c r="Q10" s="1852">
        <f>H23</f>
        <v>3.1</v>
      </c>
      <c r="R10" s="1838">
        <f>I23</f>
        <v>3.1</v>
      </c>
      <c r="S10" s="1852"/>
      <c r="T10" s="1842"/>
      <c r="U10" s="1964">
        <f t="shared" si="0"/>
        <v>3.1</v>
      </c>
      <c r="V10" s="1940">
        <f t="shared" si="1"/>
        <v>3.1</v>
      </c>
      <c r="W10" s="1969">
        <f t="shared" si="2"/>
        <v>3.1</v>
      </c>
      <c r="X10" s="1946">
        <f t="shared" si="3"/>
        <v>3.1</v>
      </c>
      <c r="Y10" s="1960">
        <f t="shared" si="4"/>
        <v>3.1</v>
      </c>
      <c r="Z10" s="937">
        <f t="shared" si="5"/>
        <v>3.1</v>
      </c>
      <c r="AA10" s="1887" t="s">
        <v>64</v>
      </c>
      <c r="AB10" s="1897"/>
      <c r="AC10" s="1871"/>
      <c r="AD10" s="1897"/>
      <c r="AE10" s="912"/>
      <c r="AF10" s="1897"/>
      <c r="AG10" s="931"/>
      <c r="AH10" s="1964">
        <f t="shared" si="6"/>
        <v>0</v>
      </c>
      <c r="AI10" s="1940">
        <f t="shared" si="7"/>
        <v>0</v>
      </c>
      <c r="AJ10" s="1989">
        <f t="shared" si="8"/>
        <v>0</v>
      </c>
      <c r="AK10" s="1980">
        <f t="shared" si="9"/>
        <v>0</v>
      </c>
      <c r="AL10" s="1985">
        <f t="shared" si="10"/>
        <v>0</v>
      </c>
      <c r="AM10" s="1987">
        <f t="shared" si="11"/>
        <v>0</v>
      </c>
      <c r="AP10" s="11"/>
      <c r="AQ10" s="11"/>
      <c r="AR10" s="11"/>
      <c r="AS10" s="11"/>
      <c r="AT10" s="11"/>
    </row>
    <row r="11" spans="1:46" ht="13.5" customHeight="1">
      <c r="A11" s="1691" t="s">
        <v>731</v>
      </c>
      <c r="B11" s="1278" t="s">
        <v>317</v>
      </c>
      <c r="C11" s="421"/>
      <c r="D11" s="1330" t="s">
        <v>212</v>
      </c>
      <c r="E11" s="367">
        <v>29.45</v>
      </c>
      <c r="F11" s="798">
        <v>29.45</v>
      </c>
      <c r="G11" s="336" t="s">
        <v>89</v>
      </c>
      <c r="H11" s="356">
        <v>66</v>
      </c>
      <c r="I11" s="357">
        <v>66</v>
      </c>
      <c r="J11" s="605"/>
      <c r="K11" s="253"/>
      <c r="L11" s="229"/>
      <c r="M11" s="126"/>
      <c r="N11" s="99" t="s">
        <v>157</v>
      </c>
      <c r="O11" s="1854">
        <f t="shared" ref="O11:T11" si="12">AB40</f>
        <v>29.45</v>
      </c>
      <c r="P11" s="1843">
        <f t="shared" si="12"/>
        <v>29.45</v>
      </c>
      <c r="Q11" s="1854">
        <f t="shared" si="12"/>
        <v>0</v>
      </c>
      <c r="R11" s="1843">
        <f t="shared" si="12"/>
        <v>0</v>
      </c>
      <c r="S11" s="1854">
        <f t="shared" si="12"/>
        <v>0</v>
      </c>
      <c r="T11" s="1843">
        <f t="shared" si="12"/>
        <v>0</v>
      </c>
      <c r="U11" s="1964">
        <f t="shared" si="0"/>
        <v>29.45</v>
      </c>
      <c r="V11" s="1940">
        <f t="shared" si="1"/>
        <v>29.45</v>
      </c>
      <c r="W11" s="1969">
        <f t="shared" si="2"/>
        <v>0</v>
      </c>
      <c r="X11" s="1946">
        <f t="shared" si="3"/>
        <v>0</v>
      </c>
      <c r="Y11" s="1960">
        <f t="shared" si="4"/>
        <v>29.45</v>
      </c>
      <c r="Z11" s="937">
        <f t="shared" si="5"/>
        <v>29.45</v>
      </c>
      <c r="AA11" s="1887" t="s">
        <v>66</v>
      </c>
      <c r="AB11" s="1897"/>
      <c r="AC11" s="1872"/>
      <c r="AD11" s="1897"/>
      <c r="AE11" s="912"/>
      <c r="AF11" s="1897"/>
      <c r="AG11" s="931"/>
      <c r="AH11" s="1964">
        <f t="shared" si="6"/>
        <v>0</v>
      </c>
      <c r="AI11" s="1940">
        <f t="shared" si="7"/>
        <v>0</v>
      </c>
      <c r="AJ11" s="1989">
        <f t="shared" si="8"/>
        <v>0</v>
      </c>
      <c r="AK11" s="1980">
        <f t="shared" si="9"/>
        <v>0</v>
      </c>
      <c r="AL11" s="1985">
        <f t="shared" si="10"/>
        <v>0</v>
      </c>
      <c r="AM11" s="1987">
        <f t="shared" si="11"/>
        <v>0</v>
      </c>
      <c r="AP11" s="11"/>
      <c r="AQ11" s="11"/>
      <c r="AR11" s="11"/>
      <c r="AS11" s="11"/>
      <c r="AT11" s="11"/>
    </row>
    <row r="12" spans="1:46">
      <c r="A12" s="480" t="s">
        <v>9</v>
      </c>
      <c r="B12" s="346" t="s">
        <v>656</v>
      </c>
      <c r="C12" s="534">
        <v>25</v>
      </c>
      <c r="D12" s="1053" t="s">
        <v>88</v>
      </c>
      <c r="E12" s="596">
        <v>119.04</v>
      </c>
      <c r="F12" s="264">
        <v>119.04</v>
      </c>
      <c r="G12" s="255" t="s">
        <v>49</v>
      </c>
      <c r="H12" s="340">
        <v>7</v>
      </c>
      <c r="I12" s="1598">
        <v>7</v>
      </c>
      <c r="J12" s="1600"/>
      <c r="K12" s="1599"/>
      <c r="L12" s="1601"/>
      <c r="M12" s="126"/>
      <c r="N12" s="909" t="s">
        <v>119</v>
      </c>
      <c r="O12" s="1852"/>
      <c r="P12" s="1840"/>
      <c r="Q12" s="1852">
        <f>K20</f>
        <v>36.799999999999997</v>
      </c>
      <c r="R12" s="1840">
        <f>L20</f>
        <v>36.799999999999997</v>
      </c>
      <c r="S12" s="1852"/>
      <c r="T12" s="1840"/>
      <c r="U12" s="1964">
        <f t="shared" si="0"/>
        <v>36.799999999999997</v>
      </c>
      <c r="V12" s="1940">
        <f t="shared" si="1"/>
        <v>36.799999999999997</v>
      </c>
      <c r="W12" s="1969">
        <f t="shared" si="2"/>
        <v>36.799999999999997</v>
      </c>
      <c r="X12" s="1946">
        <f t="shared" si="3"/>
        <v>36.799999999999997</v>
      </c>
      <c r="Y12" s="1960">
        <f t="shared" si="4"/>
        <v>36.799999999999997</v>
      </c>
      <c r="Z12" s="937">
        <f t="shared" si="5"/>
        <v>36.799999999999997</v>
      </c>
      <c r="AA12" s="1888" t="s">
        <v>108</v>
      </c>
      <c r="AB12" s="1897"/>
      <c r="AC12" s="1871"/>
      <c r="AD12" s="1897">
        <f>E26+K22+H21</f>
        <v>24.1</v>
      </c>
      <c r="AE12" s="912">
        <f>F26+L22+I21</f>
        <v>24.1</v>
      </c>
      <c r="AF12" s="1897"/>
      <c r="AG12" s="931"/>
      <c r="AH12" s="1964">
        <f t="shared" si="6"/>
        <v>24.1</v>
      </c>
      <c r="AI12" s="1940">
        <f t="shared" si="7"/>
        <v>24.1</v>
      </c>
      <c r="AJ12" s="1989">
        <f t="shared" si="8"/>
        <v>24.1</v>
      </c>
      <c r="AK12" s="1980">
        <f t="shared" si="9"/>
        <v>24.1</v>
      </c>
      <c r="AL12" s="1985">
        <f t="shared" si="10"/>
        <v>24.1</v>
      </c>
      <c r="AM12" s="1987">
        <f t="shared" si="11"/>
        <v>24.1</v>
      </c>
      <c r="AP12" s="11"/>
      <c r="AQ12" s="11"/>
      <c r="AR12" s="11"/>
      <c r="AS12" s="11"/>
      <c r="AT12" s="11"/>
    </row>
    <row r="13" spans="1:46">
      <c r="A13" s="332" t="s">
        <v>561</v>
      </c>
      <c r="B13" s="346" t="s">
        <v>99</v>
      </c>
      <c r="C13" s="378">
        <v>200</v>
      </c>
      <c r="D13" s="254" t="s">
        <v>49</v>
      </c>
      <c r="E13" s="356">
        <v>5</v>
      </c>
      <c r="F13" s="357">
        <v>5</v>
      </c>
      <c r="G13" s="335" t="s">
        <v>89</v>
      </c>
      <c r="H13" s="333">
        <v>150</v>
      </c>
      <c r="I13" s="264">
        <v>150</v>
      </c>
      <c r="J13" s="527"/>
      <c r="K13" s="270"/>
      <c r="L13" s="219"/>
      <c r="M13" s="126"/>
      <c r="N13" s="670" t="s">
        <v>44</v>
      </c>
      <c r="O13" s="1852"/>
      <c r="P13" s="1840"/>
      <c r="Q13" s="1852">
        <f>E22</f>
        <v>21.4</v>
      </c>
      <c r="R13" s="1840">
        <f>F22</f>
        <v>16</v>
      </c>
      <c r="S13" s="1852"/>
      <c r="T13" s="1840"/>
      <c r="U13" s="1964">
        <f t="shared" si="0"/>
        <v>21.4</v>
      </c>
      <c r="V13" s="1940">
        <f t="shared" si="1"/>
        <v>16</v>
      </c>
      <c r="W13" s="1969">
        <f t="shared" si="2"/>
        <v>21.4</v>
      </c>
      <c r="X13" s="1946">
        <f t="shared" si="3"/>
        <v>16</v>
      </c>
      <c r="Y13" s="1960">
        <f t="shared" si="4"/>
        <v>21.4</v>
      </c>
      <c r="Z13" s="937">
        <f t="shared" si="5"/>
        <v>16</v>
      </c>
      <c r="AA13" s="1887" t="s">
        <v>153</v>
      </c>
      <c r="AB13" s="1897"/>
      <c r="AC13" s="1871"/>
      <c r="AD13" s="1897">
        <f>K24</f>
        <v>0.9</v>
      </c>
      <c r="AE13" s="912">
        <f>L24</f>
        <v>0.8</v>
      </c>
      <c r="AF13" s="1897"/>
      <c r="AG13" s="931"/>
      <c r="AH13" s="1964">
        <f t="shared" si="6"/>
        <v>0.9</v>
      </c>
      <c r="AI13" s="1940">
        <f t="shared" si="7"/>
        <v>0.8</v>
      </c>
      <c r="AJ13" s="1989">
        <f t="shared" si="8"/>
        <v>0.9</v>
      </c>
      <c r="AK13" s="1980">
        <f t="shared" si="9"/>
        <v>0.8</v>
      </c>
      <c r="AL13" s="1985">
        <f t="shared" si="10"/>
        <v>0.9</v>
      </c>
      <c r="AM13" s="1987">
        <f t="shared" si="11"/>
        <v>0.8</v>
      </c>
      <c r="AP13" s="11"/>
      <c r="AQ13" s="11"/>
      <c r="AR13" s="11"/>
      <c r="AS13" s="11"/>
      <c r="AT13" s="11"/>
    </row>
    <row r="14" spans="1:46" ht="14.25" customHeight="1">
      <c r="A14" s="332" t="s">
        <v>9</v>
      </c>
      <c r="B14" s="346" t="s">
        <v>10</v>
      </c>
      <c r="C14" s="374">
        <v>30</v>
      </c>
      <c r="D14" s="256" t="s">
        <v>90</v>
      </c>
      <c r="E14" s="364">
        <v>10</v>
      </c>
      <c r="F14" s="363">
        <v>10</v>
      </c>
      <c r="G14" s="68"/>
      <c r="H14" s="11"/>
      <c r="I14" s="11"/>
      <c r="J14" s="138"/>
      <c r="K14" s="135"/>
      <c r="L14" s="1120"/>
      <c r="M14" s="126"/>
      <c r="N14" s="105" t="s">
        <v>74</v>
      </c>
      <c r="O14" s="1852"/>
      <c r="P14" s="1844">
        <f>AC23</f>
        <v>0</v>
      </c>
      <c r="Q14" s="1852">
        <f>AD23</f>
        <v>223.75</v>
      </c>
      <c r="R14" s="1844">
        <f>AE23</f>
        <v>190.8</v>
      </c>
      <c r="S14" s="1852">
        <f>AF23</f>
        <v>0</v>
      </c>
      <c r="T14" s="1844">
        <f>AG23</f>
        <v>0</v>
      </c>
      <c r="U14" s="1964">
        <f t="shared" si="0"/>
        <v>223.75</v>
      </c>
      <c r="V14" s="1940">
        <f t="shared" si="1"/>
        <v>190.8</v>
      </c>
      <c r="W14" s="1969">
        <f t="shared" si="2"/>
        <v>223.75</v>
      </c>
      <c r="X14" s="1946">
        <f t="shared" si="3"/>
        <v>190.8</v>
      </c>
      <c r="Y14" s="1960">
        <f t="shared" si="4"/>
        <v>223.75</v>
      </c>
      <c r="Z14" s="937">
        <f t="shared" si="5"/>
        <v>190.8</v>
      </c>
      <c r="AA14" s="1887" t="s">
        <v>147</v>
      </c>
      <c r="AB14" s="1897"/>
      <c r="AC14" s="1871"/>
      <c r="AD14" s="1897">
        <f>E21</f>
        <v>21.25</v>
      </c>
      <c r="AE14" s="912">
        <f>F21</f>
        <v>17</v>
      </c>
      <c r="AF14" s="1897"/>
      <c r="AG14" s="931"/>
      <c r="AH14" s="1964">
        <f t="shared" si="6"/>
        <v>21.25</v>
      </c>
      <c r="AI14" s="1940">
        <f t="shared" si="7"/>
        <v>17</v>
      </c>
      <c r="AJ14" s="1989">
        <f t="shared" si="8"/>
        <v>21.25</v>
      </c>
      <c r="AK14" s="1980">
        <f t="shared" si="9"/>
        <v>17</v>
      </c>
      <c r="AL14" s="1985">
        <f t="shared" si="10"/>
        <v>21.25</v>
      </c>
      <c r="AM14" s="1987">
        <f t="shared" si="11"/>
        <v>17</v>
      </c>
      <c r="AP14" s="11"/>
      <c r="AQ14" s="11"/>
      <c r="AR14" s="11"/>
      <c r="AS14" s="11"/>
      <c r="AT14" s="11"/>
    </row>
    <row r="15" spans="1:46" ht="15" customHeight="1">
      <c r="A15" s="332" t="s">
        <v>9</v>
      </c>
      <c r="B15" s="346" t="s">
        <v>581</v>
      </c>
      <c r="C15" s="374">
        <v>20</v>
      </c>
      <c r="D15" s="1184" t="s">
        <v>53</v>
      </c>
      <c r="E15" s="393">
        <v>0.3</v>
      </c>
      <c r="F15" s="592">
        <v>0.3</v>
      </c>
      <c r="G15" s="68"/>
      <c r="H15" s="135"/>
      <c r="I15" s="11"/>
      <c r="J15" s="68"/>
      <c r="K15" s="11"/>
      <c r="L15" s="78"/>
      <c r="M15" s="126"/>
      <c r="N15" s="909" t="s">
        <v>76</v>
      </c>
      <c r="O15" s="1905">
        <f>K10</f>
        <v>113.5</v>
      </c>
      <c r="P15" s="1838">
        <f>C16</f>
        <v>100</v>
      </c>
      <c r="Q15" s="1853"/>
      <c r="R15" s="1840"/>
      <c r="S15" s="1905">
        <f>K36</f>
        <v>152.25</v>
      </c>
      <c r="T15" s="1840">
        <f>L36</f>
        <v>105</v>
      </c>
      <c r="U15" s="1964">
        <f t="shared" si="0"/>
        <v>113.5</v>
      </c>
      <c r="V15" s="1940">
        <f t="shared" si="1"/>
        <v>100</v>
      </c>
      <c r="W15" s="1969">
        <f t="shared" si="2"/>
        <v>152.25</v>
      </c>
      <c r="X15" s="1946">
        <f t="shared" si="3"/>
        <v>105</v>
      </c>
      <c r="Y15" s="1960">
        <f t="shared" si="4"/>
        <v>265.75</v>
      </c>
      <c r="Z15" s="937">
        <f t="shared" si="5"/>
        <v>205</v>
      </c>
      <c r="AA15" s="1887" t="s">
        <v>150</v>
      </c>
      <c r="AB15" s="1897"/>
      <c r="AC15" s="1873"/>
      <c r="AD15" s="1897"/>
      <c r="AE15" s="912"/>
      <c r="AF15" s="1897"/>
      <c r="AG15" s="931"/>
      <c r="AH15" s="1964">
        <f t="shared" si="6"/>
        <v>0</v>
      </c>
      <c r="AI15" s="1940">
        <f t="shared" si="7"/>
        <v>0</v>
      </c>
      <c r="AJ15" s="1989">
        <f t="shared" si="8"/>
        <v>0</v>
      </c>
      <c r="AK15" s="1980">
        <f t="shared" si="9"/>
        <v>0</v>
      </c>
      <c r="AL15" s="1985">
        <f t="shared" si="10"/>
        <v>0</v>
      </c>
      <c r="AM15" s="1987">
        <f t="shared" si="11"/>
        <v>0</v>
      </c>
      <c r="AP15" s="11"/>
      <c r="AQ15" s="11"/>
      <c r="AR15" s="11"/>
      <c r="AS15" s="11"/>
      <c r="AT15" s="11"/>
    </row>
    <row r="16" spans="1:46" ht="15" thickBot="1">
      <c r="A16" s="2300" t="s">
        <v>642</v>
      </c>
      <c r="B16" s="373" t="s">
        <v>637</v>
      </c>
      <c r="C16" s="374">
        <v>100</v>
      </c>
      <c r="D16" s="254" t="s">
        <v>89</v>
      </c>
      <c r="E16" s="364">
        <v>49.39</v>
      </c>
      <c r="F16" s="363">
        <v>49.39</v>
      </c>
      <c r="G16" s="68"/>
      <c r="H16" s="11"/>
      <c r="I16" s="11"/>
      <c r="J16" s="66"/>
      <c r="K16" s="38"/>
      <c r="L16" s="81"/>
      <c r="M16" s="126"/>
      <c r="N16" s="910" t="s">
        <v>118</v>
      </c>
      <c r="O16" s="1852"/>
      <c r="P16" s="1845"/>
      <c r="Q16" s="1852"/>
      <c r="R16" s="1907"/>
      <c r="S16" s="1852"/>
      <c r="T16" s="1845"/>
      <c r="U16" s="1964">
        <f t="shared" si="0"/>
        <v>0</v>
      </c>
      <c r="V16" s="1940">
        <f t="shared" si="1"/>
        <v>0</v>
      </c>
      <c r="W16" s="1969">
        <f t="shared" si="2"/>
        <v>0</v>
      </c>
      <c r="X16" s="1946">
        <f t="shared" si="3"/>
        <v>0</v>
      </c>
      <c r="Y16" s="1960">
        <f t="shared" si="4"/>
        <v>0</v>
      </c>
      <c r="Z16" s="937">
        <f t="shared" si="5"/>
        <v>0</v>
      </c>
      <c r="AA16" s="1887" t="s">
        <v>96</v>
      </c>
      <c r="AB16" s="1897"/>
      <c r="AC16" s="1873"/>
      <c r="AD16" s="1897">
        <f>E24+H20</f>
        <v>24.1</v>
      </c>
      <c r="AE16" s="912">
        <f>F24+I20</f>
        <v>19.600000000000001</v>
      </c>
      <c r="AF16" s="1897"/>
      <c r="AG16" s="931"/>
      <c r="AH16" s="1964">
        <f t="shared" si="6"/>
        <v>24.1</v>
      </c>
      <c r="AI16" s="1940">
        <f t="shared" si="7"/>
        <v>19.600000000000001</v>
      </c>
      <c r="AJ16" s="1989">
        <f t="shared" si="8"/>
        <v>24.1</v>
      </c>
      <c r="AK16" s="1980">
        <f t="shared" si="9"/>
        <v>19.600000000000001</v>
      </c>
      <c r="AL16" s="1985">
        <f t="shared" si="10"/>
        <v>24.1</v>
      </c>
      <c r="AM16" s="1987">
        <f t="shared" si="11"/>
        <v>19.600000000000001</v>
      </c>
      <c r="AP16" s="11"/>
      <c r="AQ16" s="11"/>
      <c r="AR16" s="11"/>
      <c r="AS16" s="11"/>
      <c r="AT16" s="11"/>
    </row>
    <row r="17" spans="1:49" ht="15" thickBot="1">
      <c r="A17" s="355"/>
      <c r="B17" s="346"/>
      <c r="C17" s="374"/>
      <c r="D17" s="352" t="s">
        <v>201</v>
      </c>
      <c r="E17" s="75"/>
      <c r="F17" s="75"/>
      <c r="G17" s="2160" t="s">
        <v>657</v>
      </c>
      <c r="H17" s="47"/>
      <c r="I17" s="59"/>
      <c r="J17" s="1617" t="s">
        <v>309</v>
      </c>
      <c r="K17" s="979"/>
      <c r="L17" s="980"/>
      <c r="M17" s="126"/>
      <c r="N17" s="97" t="s">
        <v>154</v>
      </c>
      <c r="O17" s="1852"/>
      <c r="P17" s="1840"/>
      <c r="Q17" s="1852"/>
      <c r="R17" s="1840"/>
      <c r="S17" s="1852"/>
      <c r="T17" s="1840"/>
      <c r="U17" s="1964">
        <f t="shared" si="0"/>
        <v>0</v>
      </c>
      <c r="V17" s="1940">
        <f t="shared" si="1"/>
        <v>0</v>
      </c>
      <c r="W17" s="1969">
        <f t="shared" si="2"/>
        <v>0</v>
      </c>
      <c r="X17" s="1946">
        <f t="shared" si="3"/>
        <v>0</v>
      </c>
      <c r="Y17" s="1960">
        <f t="shared" si="4"/>
        <v>0</v>
      </c>
      <c r="Z17" s="937">
        <f t="shared" si="5"/>
        <v>0</v>
      </c>
      <c r="AA17" s="1887" t="s">
        <v>72</v>
      </c>
      <c r="AB17" s="1897"/>
      <c r="AC17" s="1871"/>
      <c r="AD17" s="1897">
        <f>E23+K21</f>
        <v>36.200000000000003</v>
      </c>
      <c r="AE17" s="912">
        <f>F23+L21</f>
        <v>29</v>
      </c>
      <c r="AF17" s="1897"/>
      <c r="AG17" s="931"/>
      <c r="AH17" s="1964">
        <f t="shared" si="6"/>
        <v>36.200000000000003</v>
      </c>
      <c r="AI17" s="1940">
        <f t="shared" si="7"/>
        <v>29</v>
      </c>
      <c r="AJ17" s="1989">
        <f t="shared" si="8"/>
        <v>36.200000000000003</v>
      </c>
      <c r="AK17" s="1980">
        <f t="shared" si="9"/>
        <v>29</v>
      </c>
      <c r="AL17" s="1985">
        <f t="shared" si="10"/>
        <v>36.200000000000003</v>
      </c>
      <c r="AM17" s="1987">
        <f t="shared" si="11"/>
        <v>29</v>
      </c>
      <c r="AP17" s="11"/>
      <c r="AQ17" s="11"/>
      <c r="AR17" s="11"/>
      <c r="AS17" s="11"/>
      <c r="AT17" s="11"/>
    </row>
    <row r="18" spans="1:49" ht="15" thickBot="1">
      <c r="A18" s="2308" t="s">
        <v>262</v>
      </c>
      <c r="B18" s="2309"/>
      <c r="C18" s="2310">
        <f>SUM(C10:C17)</f>
        <v>575</v>
      </c>
      <c r="D18" s="585" t="s">
        <v>659</v>
      </c>
      <c r="E18" s="38"/>
      <c r="F18" s="38"/>
      <c r="G18" s="400" t="s">
        <v>114</v>
      </c>
      <c r="H18" s="115" t="s">
        <v>115</v>
      </c>
      <c r="I18" s="186" t="s">
        <v>116</v>
      </c>
      <c r="J18" s="1669" t="s">
        <v>344</v>
      </c>
      <c r="K18" s="1277"/>
      <c r="L18" s="1141"/>
      <c r="M18" s="126"/>
      <c r="N18" s="1243" t="s">
        <v>94</v>
      </c>
      <c r="O18" s="1852"/>
      <c r="P18" s="1840"/>
      <c r="Q18" s="1852">
        <f>E32+H19</f>
        <v>109.256</v>
      </c>
      <c r="R18" s="1840">
        <f>F32+I19</f>
        <v>94.5</v>
      </c>
      <c r="S18" s="1852"/>
      <c r="T18" s="1840"/>
      <c r="U18" s="1964">
        <f t="shared" si="0"/>
        <v>109.256</v>
      </c>
      <c r="V18" s="1940">
        <f t="shared" si="1"/>
        <v>94.5</v>
      </c>
      <c r="W18" s="1969">
        <f t="shared" si="2"/>
        <v>109.256</v>
      </c>
      <c r="X18" s="1946">
        <f t="shared" si="3"/>
        <v>94.5</v>
      </c>
      <c r="Y18" s="1960">
        <f t="shared" si="4"/>
        <v>109.256</v>
      </c>
      <c r="Z18" s="937">
        <f t="shared" si="5"/>
        <v>94.5</v>
      </c>
      <c r="AA18" s="1887" t="s">
        <v>80</v>
      </c>
      <c r="AB18" s="1897"/>
      <c r="AC18" s="1874"/>
      <c r="AD18" s="1897">
        <f>E20</f>
        <v>40</v>
      </c>
      <c r="AE18" s="912">
        <f>F20</f>
        <v>32</v>
      </c>
      <c r="AF18" s="1897"/>
      <c r="AG18" s="931"/>
      <c r="AH18" s="1964">
        <f t="shared" si="6"/>
        <v>40</v>
      </c>
      <c r="AI18" s="1940">
        <f t="shared" si="7"/>
        <v>32</v>
      </c>
      <c r="AJ18" s="1989">
        <f t="shared" si="8"/>
        <v>40</v>
      </c>
      <c r="AK18" s="1980">
        <f t="shared" si="9"/>
        <v>32</v>
      </c>
      <c r="AL18" s="1985">
        <f t="shared" si="10"/>
        <v>40</v>
      </c>
      <c r="AM18" s="1987">
        <f t="shared" si="11"/>
        <v>32</v>
      </c>
      <c r="AP18" s="11"/>
      <c r="AQ18" s="11"/>
      <c r="AR18" s="11"/>
      <c r="AS18" s="11"/>
      <c r="AT18" s="11"/>
    </row>
    <row r="19" spans="1:49" ht="14.25" customHeight="1" thickBot="1">
      <c r="A19" s="508"/>
      <c r="B19" s="506" t="s">
        <v>144</v>
      </c>
      <c r="C19" s="63"/>
      <c r="D19" s="353" t="s">
        <v>114</v>
      </c>
      <c r="E19" s="115" t="s">
        <v>115</v>
      </c>
      <c r="F19" s="186" t="s">
        <v>116</v>
      </c>
      <c r="G19" s="117" t="s">
        <v>94</v>
      </c>
      <c r="H19" s="244">
        <v>106.9</v>
      </c>
      <c r="I19" s="354">
        <v>92.5</v>
      </c>
      <c r="J19" s="553" t="s">
        <v>114</v>
      </c>
      <c r="K19" s="216" t="s">
        <v>115</v>
      </c>
      <c r="L19" s="217" t="s">
        <v>116</v>
      </c>
      <c r="M19" s="126"/>
      <c r="N19" s="909" t="s">
        <v>322</v>
      </c>
      <c r="O19" s="1852"/>
      <c r="P19" s="1838"/>
      <c r="Q19" s="1852"/>
      <c r="R19" s="1838"/>
      <c r="S19" s="1852"/>
      <c r="T19" s="1838"/>
      <c r="U19" s="1964">
        <f t="shared" si="0"/>
        <v>0</v>
      </c>
      <c r="V19" s="1940">
        <f t="shared" si="1"/>
        <v>0</v>
      </c>
      <c r="W19" s="1969">
        <f t="shared" si="2"/>
        <v>0</v>
      </c>
      <c r="X19" s="1946">
        <f t="shared" si="3"/>
        <v>0</v>
      </c>
      <c r="Y19" s="1960">
        <f t="shared" si="4"/>
        <v>0</v>
      </c>
      <c r="Z19" s="937">
        <f t="shared" si="5"/>
        <v>0</v>
      </c>
      <c r="AA19" s="1887" t="s">
        <v>152</v>
      </c>
      <c r="AB19" s="1897"/>
      <c r="AC19" s="1875"/>
      <c r="AD19" s="1897"/>
      <c r="AE19" s="912"/>
      <c r="AF19" s="1897"/>
      <c r="AG19" s="931"/>
      <c r="AH19" s="1964">
        <f t="shared" si="6"/>
        <v>0</v>
      </c>
      <c r="AI19" s="1940">
        <f t="shared" si="7"/>
        <v>0</v>
      </c>
      <c r="AJ19" s="1989">
        <f t="shared" si="8"/>
        <v>0</v>
      </c>
      <c r="AK19" s="1980">
        <f t="shared" si="9"/>
        <v>0</v>
      </c>
      <c r="AL19" s="1985">
        <f t="shared" si="10"/>
        <v>0</v>
      </c>
      <c r="AM19" s="1987">
        <f t="shared" si="11"/>
        <v>0</v>
      </c>
      <c r="AP19" s="11"/>
      <c r="AQ19" s="11"/>
      <c r="AR19" s="11"/>
      <c r="AS19" s="11"/>
      <c r="AT19" s="11"/>
    </row>
    <row r="20" spans="1:49" ht="15" customHeight="1">
      <c r="A20" s="1590" t="s">
        <v>543</v>
      </c>
      <c r="B20" s="346" t="s">
        <v>732</v>
      </c>
      <c r="C20" s="377">
        <v>60</v>
      </c>
      <c r="D20" s="117" t="s">
        <v>80</v>
      </c>
      <c r="E20" s="171">
        <v>40</v>
      </c>
      <c r="F20" s="188">
        <v>32</v>
      </c>
      <c r="G20" s="335" t="s">
        <v>198</v>
      </c>
      <c r="H20" s="356">
        <v>14.5</v>
      </c>
      <c r="I20" s="357">
        <v>11.6</v>
      </c>
      <c r="J20" s="117" t="s">
        <v>68</v>
      </c>
      <c r="K20" s="171">
        <v>36.799999999999997</v>
      </c>
      <c r="L20" s="1676">
        <v>36.799999999999997</v>
      </c>
      <c r="M20" s="126"/>
      <c r="N20" s="909" t="s">
        <v>142</v>
      </c>
      <c r="O20" s="1852"/>
      <c r="P20" s="1840"/>
      <c r="Q20" s="1852"/>
      <c r="R20" s="1840"/>
      <c r="S20" s="1852"/>
      <c r="T20" s="1840"/>
      <c r="U20" s="1964">
        <f t="shared" si="0"/>
        <v>0</v>
      </c>
      <c r="V20" s="1940">
        <f t="shared" si="1"/>
        <v>0</v>
      </c>
      <c r="W20" s="1969">
        <f t="shared" si="2"/>
        <v>0</v>
      </c>
      <c r="X20" s="1946">
        <f t="shared" si="3"/>
        <v>0</v>
      </c>
      <c r="Y20" s="1960">
        <f t="shared" si="4"/>
        <v>0</v>
      </c>
      <c r="Z20" s="937">
        <f t="shared" si="5"/>
        <v>0</v>
      </c>
      <c r="AA20" s="1887" t="s">
        <v>149</v>
      </c>
      <c r="AB20" s="1897"/>
      <c r="AC20" s="1875"/>
      <c r="AD20" s="1897">
        <f>H31</f>
        <v>67.8</v>
      </c>
      <c r="AE20" s="912">
        <f>I31</f>
        <v>60</v>
      </c>
      <c r="AF20" s="1897"/>
      <c r="AG20" s="931"/>
      <c r="AH20" s="1964">
        <f t="shared" si="6"/>
        <v>67.8</v>
      </c>
      <c r="AI20" s="1940">
        <f t="shared" si="7"/>
        <v>60</v>
      </c>
      <c r="AJ20" s="1989">
        <f t="shared" si="8"/>
        <v>67.8</v>
      </c>
      <c r="AK20" s="1980">
        <f t="shared" si="9"/>
        <v>60</v>
      </c>
      <c r="AL20" s="1985">
        <f t="shared" si="10"/>
        <v>67.8</v>
      </c>
      <c r="AM20" s="1987">
        <f t="shared" si="11"/>
        <v>60</v>
      </c>
      <c r="AP20" s="11"/>
      <c r="AQ20" s="11"/>
      <c r="AR20" s="11"/>
      <c r="AS20" s="11"/>
      <c r="AT20" s="11"/>
    </row>
    <row r="21" spans="1:49" ht="13.5" customHeight="1">
      <c r="A21" s="330" t="s">
        <v>454</v>
      </c>
      <c r="B21" s="402" t="s">
        <v>201</v>
      </c>
      <c r="C21" s="537" t="s">
        <v>660</v>
      </c>
      <c r="D21" s="335" t="s">
        <v>113</v>
      </c>
      <c r="E21" s="333">
        <v>21.25</v>
      </c>
      <c r="F21" s="345">
        <v>17</v>
      </c>
      <c r="G21" s="335" t="s">
        <v>108</v>
      </c>
      <c r="H21" s="364">
        <v>9.1</v>
      </c>
      <c r="I21" s="2161">
        <v>9.1</v>
      </c>
      <c r="J21" s="335" t="s">
        <v>72</v>
      </c>
      <c r="K21" s="333">
        <v>26.2</v>
      </c>
      <c r="L21" s="345">
        <v>21</v>
      </c>
      <c r="M21" s="126"/>
      <c r="N21" s="909" t="s">
        <v>67</v>
      </c>
      <c r="O21" s="1852"/>
      <c r="P21" s="1840"/>
      <c r="Q21" s="1852"/>
      <c r="R21" s="1840"/>
      <c r="S21" s="1852"/>
      <c r="T21" s="1840"/>
      <c r="U21" s="1964">
        <f t="shared" si="0"/>
        <v>0</v>
      </c>
      <c r="V21" s="1940">
        <f t="shared" si="1"/>
        <v>0</v>
      </c>
      <c r="W21" s="1969">
        <f t="shared" si="2"/>
        <v>0</v>
      </c>
      <c r="X21" s="1946">
        <f t="shared" si="3"/>
        <v>0</v>
      </c>
      <c r="Y21" s="1960">
        <f t="shared" si="4"/>
        <v>0</v>
      </c>
      <c r="Z21" s="937">
        <f t="shared" si="5"/>
        <v>0</v>
      </c>
      <c r="AA21" s="1887" t="s">
        <v>148</v>
      </c>
      <c r="AB21" s="1897"/>
      <c r="AC21" s="1874"/>
      <c r="AD21" s="1897"/>
      <c r="AE21" s="912"/>
      <c r="AF21" s="1897"/>
      <c r="AG21" s="931"/>
      <c r="AH21" s="1964">
        <f t="shared" si="6"/>
        <v>0</v>
      </c>
      <c r="AI21" s="1940">
        <f t="shared" si="7"/>
        <v>0</v>
      </c>
      <c r="AJ21" s="1989">
        <f t="shared" si="8"/>
        <v>0</v>
      </c>
      <c r="AK21" s="1980">
        <f t="shared" si="9"/>
        <v>0</v>
      </c>
      <c r="AL21" s="1985">
        <f t="shared" si="10"/>
        <v>0</v>
      </c>
      <c r="AM21" s="1987">
        <f t="shared" si="11"/>
        <v>0</v>
      </c>
      <c r="AP21" s="11"/>
    </row>
    <row r="22" spans="1:49">
      <c r="A22" s="509" t="s">
        <v>733</v>
      </c>
      <c r="B22" s="1278" t="s">
        <v>659</v>
      </c>
      <c r="C22" s="78"/>
      <c r="D22" s="335" t="s">
        <v>44</v>
      </c>
      <c r="E22" s="333">
        <v>21.4</v>
      </c>
      <c r="F22" s="345">
        <v>16</v>
      </c>
      <c r="G22" s="336" t="s">
        <v>90</v>
      </c>
      <c r="H22" s="356">
        <v>5.4</v>
      </c>
      <c r="I22" s="2162">
        <v>5.4</v>
      </c>
      <c r="J22" s="336" t="s">
        <v>108</v>
      </c>
      <c r="K22" s="393">
        <v>9</v>
      </c>
      <c r="L22" s="409">
        <v>9</v>
      </c>
      <c r="M22" s="126"/>
      <c r="N22" s="909" t="s">
        <v>60</v>
      </c>
      <c r="O22" s="1852">
        <f>E12</f>
        <v>119.04</v>
      </c>
      <c r="P22" s="1846">
        <f>F12</f>
        <v>119.04</v>
      </c>
      <c r="Q22" s="1852">
        <f>K31</f>
        <v>200</v>
      </c>
      <c r="R22" s="1846">
        <f>L31</f>
        <v>200</v>
      </c>
      <c r="S22" s="1852">
        <f>E39</f>
        <v>47.475000000000001</v>
      </c>
      <c r="T22" s="1846">
        <f>F39</f>
        <v>45</v>
      </c>
      <c r="U22" s="1964">
        <f t="shared" si="0"/>
        <v>319.04000000000002</v>
      </c>
      <c r="V22" s="1940">
        <f t="shared" si="1"/>
        <v>319.04000000000002</v>
      </c>
      <c r="W22" s="1969">
        <f t="shared" si="2"/>
        <v>247.47499999999999</v>
      </c>
      <c r="X22" s="1946">
        <f t="shared" si="3"/>
        <v>245</v>
      </c>
      <c r="Y22" s="1960">
        <f t="shared" si="4"/>
        <v>366.51500000000004</v>
      </c>
      <c r="Z22" s="937">
        <f t="shared" si="5"/>
        <v>364.04</v>
      </c>
      <c r="AA22" s="1889" t="s">
        <v>192</v>
      </c>
      <c r="AB22" s="1897"/>
      <c r="AC22" s="1876"/>
      <c r="AD22" s="1897"/>
      <c r="AE22" s="912"/>
      <c r="AF22" s="1897"/>
      <c r="AG22" s="931"/>
      <c r="AH22" s="1964">
        <f t="shared" si="6"/>
        <v>0</v>
      </c>
      <c r="AI22" s="1940">
        <f t="shared" si="7"/>
        <v>0</v>
      </c>
      <c r="AJ22" s="1989">
        <f t="shared" si="8"/>
        <v>0</v>
      </c>
      <c r="AK22" s="1980">
        <f t="shared" si="9"/>
        <v>0</v>
      </c>
      <c r="AL22" s="1985">
        <f t="shared" si="10"/>
        <v>0</v>
      </c>
      <c r="AM22" s="1987">
        <f t="shared" si="11"/>
        <v>0</v>
      </c>
    </row>
    <row r="23" spans="1:49" ht="14.25" customHeight="1">
      <c r="A23" s="485" t="s">
        <v>580</v>
      </c>
      <c r="B23" s="402" t="s">
        <v>309</v>
      </c>
      <c r="C23" s="377">
        <v>150</v>
      </c>
      <c r="D23" s="335" t="s">
        <v>72</v>
      </c>
      <c r="E23" s="333">
        <v>10</v>
      </c>
      <c r="F23" s="345">
        <v>8</v>
      </c>
      <c r="G23" s="335" t="s">
        <v>86</v>
      </c>
      <c r="H23" s="333">
        <v>3.1</v>
      </c>
      <c r="I23" s="363">
        <v>3.1</v>
      </c>
      <c r="J23" s="335" t="s">
        <v>578</v>
      </c>
      <c r="K23" s="333">
        <v>9.4</v>
      </c>
      <c r="L23" s="345">
        <v>8.3000000000000007</v>
      </c>
      <c r="M23" s="126"/>
      <c r="N23" s="1757" t="s">
        <v>162</v>
      </c>
      <c r="O23" s="1852"/>
      <c r="P23" s="1840"/>
      <c r="Q23" s="1852"/>
      <c r="R23" s="1840"/>
      <c r="S23" s="1852"/>
      <c r="T23" s="1840"/>
      <c r="U23" s="1964">
        <f t="shared" si="0"/>
        <v>0</v>
      </c>
      <c r="V23" s="1940">
        <f t="shared" si="1"/>
        <v>0</v>
      </c>
      <c r="W23" s="1969">
        <f t="shared" si="2"/>
        <v>0</v>
      </c>
      <c r="X23" s="1946">
        <f t="shared" si="3"/>
        <v>0</v>
      </c>
      <c r="Y23" s="1961">
        <f t="shared" si="4"/>
        <v>0</v>
      </c>
      <c r="Z23" s="935">
        <f t="shared" si="5"/>
        <v>0</v>
      </c>
      <c r="AA23" s="1861" t="s">
        <v>91</v>
      </c>
      <c r="AB23" s="1897">
        <f t="shared" ref="AB23:AK23" si="13">SUM(AB8:AB22)</f>
        <v>0</v>
      </c>
      <c r="AC23" s="1877">
        <f t="shared" si="13"/>
        <v>0</v>
      </c>
      <c r="AD23" s="1897">
        <f t="shared" si="13"/>
        <v>223.75</v>
      </c>
      <c r="AE23" s="912">
        <f t="shared" si="13"/>
        <v>190.8</v>
      </c>
      <c r="AF23" s="1897">
        <f t="shared" si="13"/>
        <v>0</v>
      </c>
      <c r="AG23" s="931">
        <f t="shared" si="13"/>
        <v>0</v>
      </c>
      <c r="AH23" s="1991">
        <f t="shared" si="13"/>
        <v>223.75</v>
      </c>
      <c r="AI23" s="1975">
        <f t="shared" si="13"/>
        <v>190.8</v>
      </c>
      <c r="AJ23" s="1990">
        <f t="shared" si="13"/>
        <v>223.75</v>
      </c>
      <c r="AK23" s="1981">
        <f t="shared" si="13"/>
        <v>190.8</v>
      </c>
      <c r="AL23" s="1985">
        <f t="shared" si="10"/>
        <v>223.75</v>
      </c>
      <c r="AM23" s="1987">
        <f t="shared" si="11"/>
        <v>190.8</v>
      </c>
    </row>
    <row r="24" spans="1:49" ht="15" customHeight="1">
      <c r="A24" s="815"/>
      <c r="B24" s="231" t="s">
        <v>220</v>
      </c>
      <c r="C24" s="78"/>
      <c r="D24" s="335" t="s">
        <v>198</v>
      </c>
      <c r="E24" s="333">
        <v>9.6</v>
      </c>
      <c r="F24" s="345">
        <v>8</v>
      </c>
      <c r="G24" s="360" t="s">
        <v>199</v>
      </c>
      <c r="H24" s="333">
        <v>1E-3</v>
      </c>
      <c r="I24" s="363">
        <v>1E-3</v>
      </c>
      <c r="J24" s="335" t="s">
        <v>579</v>
      </c>
      <c r="K24" s="333">
        <v>0.9</v>
      </c>
      <c r="L24" s="345">
        <v>0.8</v>
      </c>
      <c r="M24" s="126"/>
      <c r="N24" s="1757" t="s">
        <v>65</v>
      </c>
      <c r="O24" s="1852"/>
      <c r="P24" s="1847"/>
      <c r="Q24" s="1852"/>
      <c r="R24" s="1847"/>
      <c r="S24" s="1852"/>
      <c r="T24" s="1847"/>
      <c r="U24" s="1964">
        <f t="shared" si="0"/>
        <v>0</v>
      </c>
      <c r="V24" s="1940">
        <f t="shared" si="1"/>
        <v>0</v>
      </c>
      <c r="W24" s="1969">
        <f t="shared" si="2"/>
        <v>0</v>
      </c>
      <c r="X24" s="1946">
        <f t="shared" si="3"/>
        <v>0</v>
      </c>
      <c r="Y24" s="1961">
        <f t="shared" si="4"/>
        <v>0</v>
      </c>
      <c r="Z24" s="935">
        <f t="shared" si="5"/>
        <v>0</v>
      </c>
      <c r="AA24" s="1862" t="s">
        <v>158</v>
      </c>
      <c r="AB24" s="1897"/>
      <c r="AC24" s="1878"/>
      <c r="AD24" s="1897"/>
      <c r="AE24" s="968">
        <f>F20+F21+F23+F24+F26+I20+I31+L21+L23+L22+I21+L24</f>
        <v>190.8</v>
      </c>
      <c r="AF24" s="1897"/>
      <c r="AG24" s="912"/>
      <c r="AH24" s="1992"/>
      <c r="AI24" s="1976"/>
      <c r="AJ24" s="1897"/>
      <c r="AK24" s="1981"/>
      <c r="AL24" s="1983"/>
      <c r="AM24" s="1988"/>
    </row>
    <row r="25" spans="1:49" ht="14.25" customHeight="1">
      <c r="A25" s="331" t="s">
        <v>658</v>
      </c>
      <c r="B25" s="380" t="s">
        <v>657</v>
      </c>
      <c r="C25" s="378">
        <v>100</v>
      </c>
      <c r="D25" s="336" t="s">
        <v>90</v>
      </c>
      <c r="E25" s="356">
        <v>4</v>
      </c>
      <c r="F25" s="409">
        <v>4</v>
      </c>
      <c r="G25" s="335" t="s">
        <v>53</v>
      </c>
      <c r="H25" s="362">
        <v>0.25</v>
      </c>
      <c r="I25" s="797">
        <v>0.25</v>
      </c>
      <c r="J25" s="392" t="s">
        <v>90</v>
      </c>
      <c r="K25" s="356">
        <v>9</v>
      </c>
      <c r="L25" s="409">
        <v>9</v>
      </c>
      <c r="M25" s="126"/>
      <c r="N25" s="1757" t="s">
        <v>46</v>
      </c>
      <c r="O25" s="1852"/>
      <c r="P25" s="1847"/>
      <c r="Q25" s="1852"/>
      <c r="R25" s="1847"/>
      <c r="S25" s="1852">
        <f>H36</f>
        <v>15.51</v>
      </c>
      <c r="T25" s="1847">
        <f>I36</f>
        <v>15</v>
      </c>
      <c r="U25" s="1964">
        <f t="shared" si="0"/>
        <v>0</v>
      </c>
      <c r="V25" s="1940">
        <f t="shared" si="1"/>
        <v>0</v>
      </c>
      <c r="W25" s="1969">
        <f t="shared" si="2"/>
        <v>15.51</v>
      </c>
      <c r="X25" s="1946">
        <f t="shared" si="3"/>
        <v>15</v>
      </c>
      <c r="Y25" s="1961">
        <f t="shared" si="4"/>
        <v>15.51</v>
      </c>
      <c r="Z25" s="935">
        <f t="shared" si="5"/>
        <v>15</v>
      </c>
      <c r="AB25" s="1897"/>
      <c r="AD25" s="1897"/>
      <c r="AF25" s="1897"/>
      <c r="AH25" s="1993"/>
      <c r="AI25" s="1977"/>
      <c r="AJ25" s="1897"/>
      <c r="AK25" s="1977"/>
      <c r="AL25" s="1897"/>
    </row>
    <row r="26" spans="1:49" ht="14.25" customHeight="1" thickBot="1">
      <c r="A26" s="330" t="s">
        <v>454</v>
      </c>
      <c r="B26" s="402" t="s">
        <v>146</v>
      </c>
      <c r="C26" s="377">
        <v>200</v>
      </c>
      <c r="D26" s="336" t="s">
        <v>108</v>
      </c>
      <c r="E26" s="393">
        <v>6</v>
      </c>
      <c r="F26" s="409">
        <v>6</v>
      </c>
      <c r="G26" s="335" t="s">
        <v>89</v>
      </c>
      <c r="H26" s="333">
        <v>133.80000000000001</v>
      </c>
      <c r="I26" s="363">
        <v>133.80000000000001</v>
      </c>
      <c r="J26" s="370" t="s">
        <v>53</v>
      </c>
      <c r="K26" s="1677">
        <v>0.5</v>
      </c>
      <c r="L26" s="1678">
        <v>0.5</v>
      </c>
      <c r="M26" s="598"/>
      <c r="N26" s="1757" t="s">
        <v>70</v>
      </c>
      <c r="O26" s="1852"/>
      <c r="P26" s="1847"/>
      <c r="Q26" s="1852">
        <f>E33</f>
        <v>4</v>
      </c>
      <c r="R26" s="1847">
        <f>F33</f>
        <v>4</v>
      </c>
      <c r="S26" s="1852"/>
      <c r="T26" s="1847"/>
      <c r="U26" s="1964">
        <f t="shared" si="0"/>
        <v>4</v>
      </c>
      <c r="V26" s="1940">
        <f t="shared" si="1"/>
        <v>4</v>
      </c>
      <c r="W26" s="1969">
        <f t="shared" si="2"/>
        <v>4</v>
      </c>
      <c r="X26" s="1946">
        <f t="shared" si="3"/>
        <v>4</v>
      </c>
      <c r="Y26" s="1961">
        <f t="shared" si="4"/>
        <v>4</v>
      </c>
      <c r="Z26" s="935">
        <f t="shared" si="5"/>
        <v>4</v>
      </c>
      <c r="AA26" s="1863" t="s">
        <v>360</v>
      </c>
      <c r="AB26" s="1897"/>
      <c r="AC26" s="1879"/>
      <c r="AD26" s="1897"/>
      <c r="AE26" s="924"/>
      <c r="AF26" s="1897"/>
      <c r="AG26" s="924"/>
      <c r="AH26" s="1994"/>
      <c r="AI26" s="1974"/>
      <c r="AJ26" s="1994"/>
      <c r="AK26" s="1974"/>
      <c r="AL26" s="1897"/>
    </row>
    <row r="27" spans="1:49" ht="14.25" customHeight="1">
      <c r="A27" s="114" t="s">
        <v>650</v>
      </c>
      <c r="B27" s="1278" t="s">
        <v>649</v>
      </c>
      <c r="C27" s="78"/>
      <c r="D27" s="335" t="s">
        <v>49</v>
      </c>
      <c r="E27" s="333">
        <v>1.3</v>
      </c>
      <c r="F27" s="345">
        <v>1.3</v>
      </c>
      <c r="J27" s="1356" t="s">
        <v>653</v>
      </c>
      <c r="K27" s="963"/>
      <c r="L27" s="583"/>
      <c r="M27" s="586"/>
      <c r="N27" s="1757" t="s">
        <v>90</v>
      </c>
      <c r="O27" s="1852">
        <f>E14</f>
        <v>10</v>
      </c>
      <c r="P27" s="1838">
        <f>E14</f>
        <v>10</v>
      </c>
      <c r="Q27" s="1852">
        <f>E25+H22+K25</f>
        <v>18.399999999999999</v>
      </c>
      <c r="R27" s="1842">
        <f>F25+I22+L25</f>
        <v>18.399999999999999</v>
      </c>
      <c r="S27" s="1852">
        <f>H37</f>
        <v>5</v>
      </c>
      <c r="T27" s="1838">
        <f>I37</f>
        <v>5</v>
      </c>
      <c r="U27" s="1964">
        <f t="shared" si="0"/>
        <v>28.4</v>
      </c>
      <c r="V27" s="1940">
        <f t="shared" si="1"/>
        <v>28.4</v>
      </c>
      <c r="W27" s="1969">
        <f t="shared" si="2"/>
        <v>23.4</v>
      </c>
      <c r="X27" s="1946">
        <f t="shared" si="3"/>
        <v>23.4</v>
      </c>
      <c r="Y27" s="1961">
        <f t="shared" si="4"/>
        <v>33.4</v>
      </c>
      <c r="Z27" s="935">
        <f t="shared" si="5"/>
        <v>33.4</v>
      </c>
      <c r="AA27" s="1864" t="s">
        <v>117</v>
      </c>
      <c r="AB27" s="1897"/>
      <c r="AC27" s="1880"/>
      <c r="AD27" s="1897"/>
      <c r="AE27" s="298"/>
      <c r="AF27" s="1897"/>
      <c r="AG27" s="298"/>
      <c r="AH27" s="2079">
        <f t="shared" ref="AH27:AH40" si="14">AB27+AD27</f>
        <v>0</v>
      </c>
      <c r="AI27" s="2078">
        <f t="shared" ref="AI27:AI40" si="15">AC27+AE27</f>
        <v>0</v>
      </c>
      <c r="AJ27" s="1996">
        <f t="shared" ref="AJ27:AJ40" si="16">AD27+AF27</f>
        <v>0</v>
      </c>
      <c r="AK27" s="1982">
        <f t="shared" ref="AK27:AK40" si="17">AE27+AG27</f>
        <v>0</v>
      </c>
      <c r="AL27" s="1897"/>
    </row>
    <row r="28" spans="1:49" ht="14.25" customHeight="1" thickBot="1">
      <c r="A28" s="332" t="s">
        <v>9</v>
      </c>
      <c r="B28" s="346" t="s">
        <v>10</v>
      </c>
      <c r="C28" s="374">
        <v>45</v>
      </c>
      <c r="D28" s="360" t="s">
        <v>199</v>
      </c>
      <c r="E28" s="333">
        <v>8.0000000000000002E-3</v>
      </c>
      <c r="F28" s="345">
        <v>8.0000000000000002E-3</v>
      </c>
      <c r="J28" s="1357" t="s">
        <v>654</v>
      </c>
      <c r="K28" s="120"/>
      <c r="L28" s="819"/>
      <c r="M28" s="126"/>
      <c r="N28" s="1757" t="s">
        <v>98</v>
      </c>
      <c r="O28" s="1852"/>
      <c r="P28" s="1840"/>
      <c r="Q28" s="1852"/>
      <c r="R28" s="1840"/>
      <c r="S28" s="1852"/>
      <c r="T28" s="1840"/>
      <c r="U28" s="1964">
        <f t="shared" si="0"/>
        <v>0</v>
      </c>
      <c r="V28" s="1940">
        <f t="shared" si="1"/>
        <v>0</v>
      </c>
      <c r="W28" s="1969">
        <f t="shared" si="2"/>
        <v>0</v>
      </c>
      <c r="X28" s="1946">
        <f t="shared" si="3"/>
        <v>0</v>
      </c>
      <c r="Y28" s="1961">
        <f t="shared" si="4"/>
        <v>0</v>
      </c>
      <c r="Z28" s="935">
        <f t="shared" si="5"/>
        <v>0</v>
      </c>
      <c r="AA28" s="1865" t="s">
        <v>361</v>
      </c>
      <c r="AB28" s="1897"/>
      <c r="AC28" s="412">
        <f>SUM(AC26:AC27)</f>
        <v>0</v>
      </c>
      <c r="AD28" s="1897"/>
      <c r="AE28" s="296">
        <f>SUM(AE26:AE27)</f>
        <v>0</v>
      </c>
      <c r="AF28" s="1897"/>
      <c r="AG28" s="296">
        <f>SUM(AG26:AG27)</f>
        <v>0</v>
      </c>
      <c r="AH28" s="2079">
        <f t="shared" si="14"/>
        <v>0</v>
      </c>
      <c r="AI28" s="2078">
        <f t="shared" si="15"/>
        <v>0</v>
      </c>
      <c r="AJ28" s="1996">
        <f t="shared" si="16"/>
        <v>0</v>
      </c>
      <c r="AK28" s="1982">
        <f t="shared" si="17"/>
        <v>0</v>
      </c>
      <c r="AL28" s="1897"/>
    </row>
    <row r="29" spans="1:49" ht="15" customHeight="1" thickBot="1">
      <c r="A29" s="332" t="s">
        <v>9</v>
      </c>
      <c r="B29" s="346" t="s">
        <v>581</v>
      </c>
      <c r="C29" s="374">
        <v>30</v>
      </c>
      <c r="D29" s="335" t="s">
        <v>53</v>
      </c>
      <c r="E29" s="721">
        <v>0.6</v>
      </c>
      <c r="F29" s="722">
        <v>0.6</v>
      </c>
      <c r="G29" s="353" t="s">
        <v>476</v>
      </c>
      <c r="H29" s="399"/>
      <c r="I29" s="399"/>
      <c r="J29" s="553" t="s">
        <v>114</v>
      </c>
      <c r="K29" s="115" t="s">
        <v>115</v>
      </c>
      <c r="L29" s="186" t="s">
        <v>116</v>
      </c>
      <c r="M29" s="1621"/>
      <c r="N29" s="168" t="s">
        <v>629</v>
      </c>
      <c r="O29" s="1852"/>
      <c r="P29" s="1838"/>
      <c r="Q29" s="1852"/>
      <c r="R29" s="1838"/>
      <c r="S29" s="1852"/>
      <c r="T29" s="1838"/>
      <c r="U29" s="1964">
        <f t="shared" si="0"/>
        <v>0</v>
      </c>
      <c r="V29" s="1940">
        <f t="shared" si="1"/>
        <v>0</v>
      </c>
      <c r="W29" s="1969">
        <f t="shared" si="2"/>
        <v>0</v>
      </c>
      <c r="X29" s="1946">
        <f t="shared" si="3"/>
        <v>0</v>
      </c>
      <c r="Y29" s="1961">
        <f t="shared" si="4"/>
        <v>0</v>
      </c>
      <c r="Z29" s="935">
        <f t="shared" si="5"/>
        <v>0</v>
      </c>
      <c r="AA29" s="1866" t="s">
        <v>362</v>
      </c>
      <c r="AB29" s="1897"/>
      <c r="AC29" s="1881"/>
      <c r="AD29" s="1897"/>
      <c r="AE29" s="299"/>
      <c r="AF29" s="1897"/>
      <c r="AG29" s="299"/>
      <c r="AH29" s="2079">
        <f t="shared" si="14"/>
        <v>0</v>
      </c>
      <c r="AI29" s="2078">
        <f t="shared" si="15"/>
        <v>0</v>
      </c>
      <c r="AJ29" s="1996">
        <f t="shared" si="16"/>
        <v>0</v>
      </c>
      <c r="AK29" s="1982">
        <f t="shared" si="17"/>
        <v>0</v>
      </c>
      <c r="AL29" s="1897"/>
    </row>
    <row r="30" spans="1:49" ht="13.5" customHeight="1" thickBot="1">
      <c r="A30" s="68"/>
      <c r="B30" s="1280"/>
      <c r="C30" s="78"/>
      <c r="D30" s="1670" t="s">
        <v>634</v>
      </c>
      <c r="E30" s="356">
        <v>160</v>
      </c>
      <c r="F30" s="592">
        <v>160</v>
      </c>
      <c r="G30" s="353" t="s">
        <v>114</v>
      </c>
      <c r="H30" s="115" t="s">
        <v>115</v>
      </c>
      <c r="I30" s="385" t="s">
        <v>116</v>
      </c>
      <c r="J30" s="175" t="s">
        <v>408</v>
      </c>
      <c r="K30" s="181">
        <v>2.33</v>
      </c>
      <c r="L30" s="183">
        <v>2.33</v>
      </c>
      <c r="M30" s="126"/>
      <c r="N30" s="1757" t="s">
        <v>49</v>
      </c>
      <c r="O30" s="1852">
        <f>E13+H12</f>
        <v>12</v>
      </c>
      <c r="P30" s="1842">
        <f>E13+H12</f>
        <v>12</v>
      </c>
      <c r="Q30" s="1852">
        <f>E27+K32</f>
        <v>8.3000000000000007</v>
      </c>
      <c r="R30" s="1931">
        <f>F27+L32</f>
        <v>8.3000000000000007</v>
      </c>
      <c r="S30" s="1852">
        <f>E38</f>
        <v>6.3</v>
      </c>
      <c r="T30" s="1838">
        <f>F38</f>
        <v>6.3</v>
      </c>
      <c r="U30" s="1964">
        <f t="shared" si="0"/>
        <v>20.3</v>
      </c>
      <c r="V30" s="1940">
        <f t="shared" si="1"/>
        <v>20.3</v>
      </c>
      <c r="W30" s="1969">
        <f t="shared" si="2"/>
        <v>14.600000000000001</v>
      </c>
      <c r="X30" s="1946">
        <f t="shared" si="3"/>
        <v>14.600000000000001</v>
      </c>
      <c r="Y30" s="1961">
        <f t="shared" si="4"/>
        <v>26.6</v>
      </c>
      <c r="Z30" s="935">
        <f t="shared" si="5"/>
        <v>26.6</v>
      </c>
      <c r="AA30" s="1866" t="s">
        <v>179</v>
      </c>
      <c r="AB30" s="1897"/>
      <c r="AC30" s="1881"/>
      <c r="AD30" s="1897"/>
      <c r="AE30" s="299"/>
      <c r="AF30" s="1897"/>
      <c r="AG30" s="299"/>
      <c r="AH30" s="2079">
        <f t="shared" si="14"/>
        <v>0</v>
      </c>
      <c r="AI30" s="2078">
        <f t="shared" si="15"/>
        <v>0</v>
      </c>
      <c r="AJ30" s="1996">
        <f t="shared" si="16"/>
        <v>0</v>
      </c>
      <c r="AK30" s="1982">
        <f t="shared" si="17"/>
        <v>0</v>
      </c>
      <c r="AL30" s="1897"/>
      <c r="AQ30" s="11"/>
      <c r="AR30" s="11"/>
      <c r="AS30" s="11"/>
      <c r="AT30" s="11"/>
      <c r="AU30" s="11"/>
      <c r="AV30" s="11"/>
      <c r="AW30" s="11"/>
    </row>
    <row r="31" spans="1:49" ht="12.75" customHeight="1">
      <c r="A31" s="68"/>
      <c r="B31" s="1280"/>
      <c r="C31" s="78"/>
      <c r="D31" s="1591" t="s">
        <v>576</v>
      </c>
      <c r="E31" s="356"/>
      <c r="F31" s="592">
        <v>1.4059999999999999</v>
      </c>
      <c r="G31" s="94" t="s">
        <v>456</v>
      </c>
      <c r="H31" s="410">
        <v>67.8</v>
      </c>
      <c r="I31" s="1023">
        <v>60</v>
      </c>
      <c r="J31" s="256" t="s">
        <v>60</v>
      </c>
      <c r="K31" s="333">
        <v>200</v>
      </c>
      <c r="L31" s="339">
        <v>200</v>
      </c>
      <c r="M31" s="126"/>
      <c r="N31" s="1757" t="s">
        <v>163</v>
      </c>
      <c r="O31" s="1852">
        <f>C12</f>
        <v>25</v>
      </c>
      <c r="P31" s="1840">
        <f>C12</f>
        <v>25</v>
      </c>
      <c r="Q31" s="1852"/>
      <c r="R31" s="1840"/>
      <c r="S31" s="1852"/>
      <c r="T31" s="1840"/>
      <c r="U31" s="1964">
        <f t="shared" si="0"/>
        <v>25</v>
      </c>
      <c r="V31" s="1940">
        <f t="shared" si="1"/>
        <v>25</v>
      </c>
      <c r="W31" s="1969">
        <f t="shared" si="2"/>
        <v>0</v>
      </c>
      <c r="X31" s="1946">
        <f t="shared" si="3"/>
        <v>0</v>
      </c>
      <c r="Y31" s="1961">
        <f t="shared" si="4"/>
        <v>25</v>
      </c>
      <c r="Z31" s="935">
        <f t="shared" si="5"/>
        <v>25</v>
      </c>
      <c r="AA31" s="1867" t="s">
        <v>71</v>
      </c>
      <c r="AB31" s="1897"/>
      <c r="AC31" s="412">
        <f>SUM(AC29:AC30)</f>
        <v>0</v>
      </c>
      <c r="AD31" s="1897"/>
      <c r="AE31" s="296">
        <f>SUM(AE29:AE30)</f>
        <v>0</v>
      </c>
      <c r="AF31" s="1897"/>
      <c r="AG31" s="296">
        <f>SUM(AG29:AG30)</f>
        <v>0</v>
      </c>
      <c r="AH31" s="2079">
        <f t="shared" si="14"/>
        <v>0</v>
      </c>
      <c r="AI31" s="2078">
        <f t="shared" si="15"/>
        <v>0</v>
      </c>
      <c r="AJ31" s="1996">
        <f t="shared" si="16"/>
        <v>0</v>
      </c>
      <c r="AK31" s="1982">
        <f t="shared" si="17"/>
        <v>0</v>
      </c>
      <c r="AL31" s="1897"/>
      <c r="AO31" s="11"/>
      <c r="AP31" s="11"/>
      <c r="AQ31" s="11"/>
      <c r="AR31" s="11"/>
      <c r="AS31" s="7"/>
      <c r="AT31" s="11"/>
      <c r="AU31" s="11"/>
      <c r="AV31" s="11"/>
      <c r="AW31" s="11"/>
    </row>
    <row r="32" spans="1:49" ht="13.5" customHeight="1">
      <c r="A32" s="68"/>
      <c r="B32" s="1280"/>
      <c r="C32" s="78"/>
      <c r="D32" s="336" t="s">
        <v>94</v>
      </c>
      <c r="E32" s="356">
        <v>2.3559999999999999</v>
      </c>
      <c r="F32" s="592">
        <v>2</v>
      </c>
      <c r="G32" s="930"/>
      <c r="H32" s="253"/>
      <c r="I32" s="253"/>
      <c r="J32" s="254" t="s">
        <v>49</v>
      </c>
      <c r="K32" s="333">
        <v>7</v>
      </c>
      <c r="L32" s="334">
        <v>7</v>
      </c>
      <c r="M32" s="126"/>
      <c r="N32" s="1757" t="s">
        <v>51</v>
      </c>
      <c r="O32" s="1852">
        <f>H10</f>
        <v>1</v>
      </c>
      <c r="P32" s="1840">
        <f>I10</f>
        <v>1</v>
      </c>
      <c r="Q32" s="1852"/>
      <c r="R32" s="1840"/>
      <c r="S32" s="1852">
        <f>E36</f>
        <v>0.9</v>
      </c>
      <c r="T32" s="1840">
        <f>F36</f>
        <v>0.9</v>
      </c>
      <c r="U32" s="1964">
        <f t="shared" si="0"/>
        <v>1</v>
      </c>
      <c r="V32" s="1940">
        <f t="shared" si="1"/>
        <v>1</v>
      </c>
      <c r="W32" s="1969">
        <f t="shared" si="2"/>
        <v>0.9</v>
      </c>
      <c r="X32" s="1946">
        <f t="shared" si="3"/>
        <v>0.9</v>
      </c>
      <c r="Y32" s="1961">
        <f t="shared" si="4"/>
        <v>1.9</v>
      </c>
      <c r="Z32" s="935">
        <f t="shared" si="5"/>
        <v>1.9</v>
      </c>
      <c r="AA32" s="1868" t="s">
        <v>191</v>
      </c>
      <c r="AB32" s="1897"/>
      <c r="AC32" s="1882"/>
      <c r="AD32" s="1897"/>
      <c r="AE32" s="294"/>
      <c r="AF32" s="1897"/>
      <c r="AG32" s="294"/>
      <c r="AH32" s="2079">
        <f t="shared" si="14"/>
        <v>0</v>
      </c>
      <c r="AI32" s="2078">
        <f t="shared" si="15"/>
        <v>0</v>
      </c>
      <c r="AJ32" s="1996">
        <f t="shared" si="16"/>
        <v>0</v>
      </c>
      <c r="AK32" s="1982">
        <f t="shared" si="17"/>
        <v>0</v>
      </c>
      <c r="AL32" s="1897"/>
      <c r="AO32" s="141"/>
      <c r="AP32" s="165"/>
      <c r="AQ32" s="101"/>
      <c r="AR32" s="187"/>
      <c r="AS32" s="510"/>
      <c r="AT32" s="101"/>
      <c r="AU32" s="187"/>
      <c r="AV32" s="11"/>
      <c r="AW32" s="11"/>
    </row>
    <row r="33" spans="1:56" ht="15" thickBot="1">
      <c r="A33" s="654" t="s">
        <v>249</v>
      </c>
      <c r="B33" s="2311"/>
      <c r="C33" s="2312">
        <f>C20+C23+C25+C26+C28+C29+200+4</f>
        <v>789</v>
      </c>
      <c r="D33" s="370" t="s">
        <v>102</v>
      </c>
      <c r="E33" s="2164">
        <v>4</v>
      </c>
      <c r="F33" s="383">
        <v>4</v>
      </c>
      <c r="G33" s="406"/>
      <c r="H33" s="101"/>
      <c r="I33" s="187"/>
      <c r="J33" s="254" t="s">
        <v>89</v>
      </c>
      <c r="K33" s="964">
        <v>10</v>
      </c>
      <c r="L33" s="965">
        <v>10</v>
      </c>
      <c r="M33" s="126"/>
      <c r="N33" s="1757" t="s">
        <v>161</v>
      </c>
      <c r="O33" s="1852"/>
      <c r="P33" s="1840"/>
      <c r="Q33" s="1852">
        <f>K30</f>
        <v>2.33</v>
      </c>
      <c r="R33" s="1840">
        <f>L30</f>
        <v>2.33</v>
      </c>
      <c r="S33" s="1852"/>
      <c r="T33" s="1840"/>
      <c r="U33" s="1964">
        <f t="shared" si="0"/>
        <v>2.33</v>
      </c>
      <c r="V33" s="1940">
        <f t="shared" si="1"/>
        <v>2.33</v>
      </c>
      <c r="W33" s="1969">
        <f t="shared" si="2"/>
        <v>2.33</v>
      </c>
      <c r="X33" s="1946">
        <f t="shared" si="3"/>
        <v>2.33</v>
      </c>
      <c r="Y33" s="1961">
        <f t="shared" si="4"/>
        <v>2.33</v>
      </c>
      <c r="Z33" s="935">
        <f t="shared" si="5"/>
        <v>2.33</v>
      </c>
      <c r="AA33" s="1868" t="s">
        <v>75</v>
      </c>
      <c r="AB33" s="1897"/>
      <c r="AC33" s="1882"/>
      <c r="AD33" s="1897"/>
      <c r="AE33" s="294"/>
      <c r="AF33" s="1897"/>
      <c r="AG33" s="294"/>
      <c r="AH33" s="2079">
        <f t="shared" si="14"/>
        <v>0</v>
      </c>
      <c r="AI33" s="2078">
        <f t="shared" si="15"/>
        <v>0</v>
      </c>
      <c r="AJ33" s="1996">
        <f t="shared" si="16"/>
        <v>0</v>
      </c>
      <c r="AK33" s="1982">
        <f t="shared" si="17"/>
        <v>0</v>
      </c>
      <c r="AL33" s="1897"/>
      <c r="AO33" s="271"/>
      <c r="AP33" s="510"/>
      <c r="AQ33" s="140"/>
      <c r="AR33" s="172"/>
      <c r="AS33" s="136"/>
      <c r="AT33" s="135"/>
      <c r="AU33" s="172"/>
      <c r="AV33" s="11"/>
      <c r="AW33" s="11"/>
    </row>
    <row r="34" spans="1:56" ht="12" customHeight="1" thickBot="1">
      <c r="A34" s="508"/>
      <c r="B34" s="506" t="s">
        <v>304</v>
      </c>
      <c r="C34" s="813"/>
      <c r="D34" s="2302" t="s">
        <v>716</v>
      </c>
      <c r="E34" s="47"/>
      <c r="F34" s="47"/>
      <c r="G34" s="1787" t="s">
        <v>603</v>
      </c>
      <c r="H34" s="75"/>
      <c r="I34" s="63"/>
      <c r="J34" s="1094" t="s">
        <v>643</v>
      </c>
      <c r="K34" s="161"/>
      <c r="L34" s="147"/>
      <c r="M34" s="141"/>
      <c r="N34" s="1757" t="s">
        <v>160</v>
      </c>
      <c r="O34" s="1852"/>
      <c r="P34" s="1848"/>
      <c r="Q34" s="1852"/>
      <c r="R34" s="1848"/>
      <c r="S34" s="1852"/>
      <c r="T34" s="1848"/>
      <c r="U34" s="1964">
        <f t="shared" si="0"/>
        <v>0</v>
      </c>
      <c r="V34" s="1940">
        <f t="shared" si="1"/>
        <v>0</v>
      </c>
      <c r="W34" s="1969">
        <f t="shared" si="2"/>
        <v>0</v>
      </c>
      <c r="X34" s="1946">
        <f t="shared" si="3"/>
        <v>0</v>
      </c>
      <c r="Y34" s="1961">
        <f t="shared" si="4"/>
        <v>0</v>
      </c>
      <c r="Z34" s="935">
        <f t="shared" si="5"/>
        <v>0</v>
      </c>
      <c r="AA34" s="1868" t="s">
        <v>77</v>
      </c>
      <c r="AB34" s="1899">
        <f>E11</f>
        <v>29.45</v>
      </c>
      <c r="AC34" s="1883">
        <f>F11</f>
        <v>29.45</v>
      </c>
      <c r="AD34" s="1899"/>
      <c r="AE34" s="107"/>
      <c r="AF34" s="1899"/>
      <c r="AG34" s="107"/>
      <c r="AH34" s="1995">
        <f t="shared" si="14"/>
        <v>29.45</v>
      </c>
      <c r="AI34" s="1978">
        <f t="shared" si="15"/>
        <v>29.45</v>
      </c>
      <c r="AJ34" s="1996">
        <f t="shared" si="16"/>
        <v>0</v>
      </c>
      <c r="AK34" s="1982">
        <f t="shared" si="17"/>
        <v>0</v>
      </c>
      <c r="AL34" s="1899"/>
      <c r="AO34" s="172"/>
      <c r="AP34" s="556"/>
      <c r="AQ34" s="135"/>
      <c r="AR34" s="196"/>
      <c r="AS34" s="7"/>
      <c r="AT34" s="14"/>
      <c r="AU34" s="195"/>
      <c r="AV34" s="11"/>
      <c r="AW34" s="11"/>
    </row>
    <row r="35" spans="1:56" ht="15.75" customHeight="1" thickBot="1">
      <c r="A35" s="1639" t="s">
        <v>715</v>
      </c>
      <c r="B35" s="346" t="s">
        <v>716</v>
      </c>
      <c r="C35" s="378">
        <v>180</v>
      </c>
      <c r="D35" s="419" t="s">
        <v>114</v>
      </c>
      <c r="E35" s="118" t="s">
        <v>115</v>
      </c>
      <c r="F35" s="580" t="s">
        <v>116</v>
      </c>
      <c r="G35" s="400" t="s">
        <v>114</v>
      </c>
      <c r="H35" s="115" t="s">
        <v>115</v>
      </c>
      <c r="I35" s="385" t="s">
        <v>116</v>
      </c>
      <c r="J35" s="525" t="s">
        <v>114</v>
      </c>
      <c r="K35" s="216" t="s">
        <v>115</v>
      </c>
      <c r="L35" s="217" t="s">
        <v>116</v>
      </c>
      <c r="M35" s="126"/>
      <c r="N35" s="1757" t="s">
        <v>83</v>
      </c>
      <c r="O35" s="1852"/>
      <c r="P35" s="1848"/>
      <c r="Q35" s="1852"/>
      <c r="R35" s="1848"/>
      <c r="S35" s="1852"/>
      <c r="T35" s="1848"/>
      <c r="U35" s="1964">
        <f t="shared" si="0"/>
        <v>0</v>
      </c>
      <c r="V35" s="1940">
        <f t="shared" si="1"/>
        <v>0</v>
      </c>
      <c r="W35" s="1969">
        <f t="shared" si="2"/>
        <v>0</v>
      </c>
      <c r="X35" s="1946">
        <f t="shared" si="3"/>
        <v>0</v>
      </c>
      <c r="Y35" s="1961">
        <f t="shared" si="4"/>
        <v>0</v>
      </c>
      <c r="Z35" s="935">
        <f t="shared" si="5"/>
        <v>0</v>
      </c>
      <c r="AA35" s="1868" t="s">
        <v>78</v>
      </c>
      <c r="AB35" s="1897"/>
      <c r="AC35" s="1883"/>
      <c r="AD35" s="1897"/>
      <c r="AE35" s="107"/>
      <c r="AF35" s="1897"/>
      <c r="AG35" s="107"/>
      <c r="AH35" s="2079">
        <f t="shared" si="14"/>
        <v>0</v>
      </c>
      <c r="AI35" s="2078">
        <f t="shared" si="15"/>
        <v>0</v>
      </c>
      <c r="AJ35" s="1996">
        <f t="shared" si="16"/>
        <v>0</v>
      </c>
      <c r="AK35" s="1982">
        <f t="shared" si="17"/>
        <v>0</v>
      </c>
      <c r="AL35" s="1897"/>
      <c r="AO35" s="172"/>
      <c r="AP35" s="136"/>
      <c r="AQ35" s="140"/>
      <c r="AR35" s="172"/>
      <c r="AS35" s="7"/>
      <c r="AT35" s="14"/>
      <c r="AU35" s="195"/>
      <c r="AV35" s="11"/>
      <c r="AW35" s="11"/>
    </row>
    <row r="36" spans="1:56">
      <c r="A36" s="2301" t="s">
        <v>719</v>
      </c>
      <c r="B36" s="346" t="s">
        <v>603</v>
      </c>
      <c r="C36" s="2263" t="s">
        <v>717</v>
      </c>
      <c r="D36" s="117" t="s">
        <v>101</v>
      </c>
      <c r="E36" s="169">
        <v>0.9</v>
      </c>
      <c r="F36" s="179">
        <v>0.9</v>
      </c>
      <c r="G36" s="1610" t="s">
        <v>558</v>
      </c>
      <c r="H36" s="171">
        <v>15.51</v>
      </c>
      <c r="I36" s="188">
        <v>15</v>
      </c>
      <c r="J36" s="1099" t="s">
        <v>205</v>
      </c>
      <c r="K36" s="1312">
        <v>152.25</v>
      </c>
      <c r="L36" s="179">
        <v>105</v>
      </c>
      <c r="M36" s="126"/>
      <c r="N36" s="1757" t="s">
        <v>53</v>
      </c>
      <c r="O36" s="1852">
        <f>E15</f>
        <v>0.3</v>
      </c>
      <c r="P36" s="1848">
        <f>E15</f>
        <v>0.3</v>
      </c>
      <c r="Q36" s="1852">
        <f>E29+H25+K26</f>
        <v>1.35</v>
      </c>
      <c r="R36" s="1848">
        <f>F29+I25+L26</f>
        <v>1.35</v>
      </c>
      <c r="S36" s="1852"/>
      <c r="T36" s="1848"/>
      <c r="U36" s="1964">
        <f t="shared" si="0"/>
        <v>1.6500000000000001</v>
      </c>
      <c r="V36" s="1940">
        <f t="shared" si="1"/>
        <v>1.6500000000000001</v>
      </c>
      <c r="W36" s="1969">
        <f t="shared" si="2"/>
        <v>1.35</v>
      </c>
      <c r="X36" s="1946">
        <f t="shared" si="3"/>
        <v>1.35</v>
      </c>
      <c r="Y36" s="1961">
        <f t="shared" si="4"/>
        <v>1.6500000000000001</v>
      </c>
      <c r="Z36" s="935">
        <f t="shared" si="5"/>
        <v>1.6500000000000001</v>
      </c>
      <c r="AA36" s="1868" t="s">
        <v>79</v>
      </c>
      <c r="AB36" s="1897"/>
      <c r="AC36" s="1884"/>
      <c r="AD36" s="1897"/>
      <c r="AE36" s="104"/>
      <c r="AF36" s="1897"/>
      <c r="AG36" s="104"/>
      <c r="AH36" s="2079">
        <f t="shared" si="14"/>
        <v>0</v>
      </c>
      <c r="AI36" s="2078">
        <f t="shared" si="15"/>
        <v>0</v>
      </c>
      <c r="AJ36" s="1996">
        <f t="shared" si="16"/>
        <v>0</v>
      </c>
      <c r="AK36" s="1982">
        <f t="shared" si="17"/>
        <v>0</v>
      </c>
      <c r="AL36" s="1897"/>
      <c r="AO36" s="172"/>
      <c r="AP36" s="139"/>
      <c r="AQ36" s="162"/>
      <c r="AR36" s="196"/>
      <c r="AS36" s="7"/>
      <c r="AT36" s="14"/>
      <c r="AU36" s="195"/>
      <c r="AV36" s="11"/>
      <c r="AW36" s="11"/>
    </row>
    <row r="37" spans="1:56" ht="11.25" customHeight="1">
      <c r="A37" s="2300" t="s">
        <v>642</v>
      </c>
      <c r="B37" s="325" t="s">
        <v>641</v>
      </c>
      <c r="C37" s="1790">
        <v>105</v>
      </c>
      <c r="D37" s="336" t="s">
        <v>89</v>
      </c>
      <c r="E37" s="356">
        <v>59.4</v>
      </c>
      <c r="F37" s="341">
        <v>59.4</v>
      </c>
      <c r="G37" s="335" t="s">
        <v>90</v>
      </c>
      <c r="H37" s="333">
        <v>5</v>
      </c>
      <c r="I37" s="345">
        <v>5</v>
      </c>
      <c r="J37" s="253"/>
      <c r="K37" s="253"/>
      <c r="L37" s="229"/>
      <c r="M37" s="126"/>
      <c r="N37" s="1757" t="s">
        <v>135</v>
      </c>
      <c r="O37" s="1852"/>
      <c r="P37" s="1848"/>
      <c r="Q37" s="1852"/>
      <c r="R37" s="1848"/>
      <c r="S37" s="1852"/>
      <c r="T37" s="1848"/>
      <c r="U37" s="1964">
        <f t="shared" si="0"/>
        <v>0</v>
      </c>
      <c r="V37" s="1940">
        <f t="shared" si="1"/>
        <v>0</v>
      </c>
      <c r="W37" s="1969">
        <f t="shared" si="2"/>
        <v>0</v>
      </c>
      <c r="X37" s="1946">
        <f t="shared" si="3"/>
        <v>0</v>
      </c>
      <c r="Y37" s="1961">
        <f t="shared" si="4"/>
        <v>0</v>
      </c>
      <c r="Z37" s="935">
        <f t="shared" si="5"/>
        <v>0</v>
      </c>
      <c r="AA37" s="1868" t="s">
        <v>81</v>
      </c>
      <c r="AB37" s="1897"/>
      <c r="AC37" s="1885"/>
      <c r="AD37" s="1897"/>
      <c r="AE37" s="104"/>
      <c r="AF37" s="1897"/>
      <c r="AG37" s="104"/>
      <c r="AH37" s="2079">
        <f t="shared" si="14"/>
        <v>0</v>
      </c>
      <c r="AI37" s="2078">
        <f t="shared" si="15"/>
        <v>0</v>
      </c>
      <c r="AJ37" s="1996">
        <f t="shared" si="16"/>
        <v>0</v>
      </c>
      <c r="AK37" s="1982">
        <f t="shared" si="17"/>
        <v>0</v>
      </c>
      <c r="AL37" s="1897"/>
      <c r="AO37" s="401"/>
      <c r="AP37" s="139"/>
      <c r="AQ37" s="140"/>
      <c r="AR37" s="194"/>
      <c r="AS37" s="136"/>
      <c r="AT37" s="14"/>
      <c r="AU37" s="195"/>
      <c r="AV37" s="11"/>
      <c r="AW37" s="11"/>
    </row>
    <row r="38" spans="1:56" ht="12.75" customHeight="1">
      <c r="A38" s="68"/>
      <c r="B38" s="1280"/>
      <c r="C38" s="78"/>
      <c r="D38" s="256" t="s">
        <v>49</v>
      </c>
      <c r="E38" s="340">
        <v>6.3</v>
      </c>
      <c r="F38" s="386">
        <v>6.3</v>
      </c>
      <c r="G38" s="325" t="s">
        <v>10</v>
      </c>
      <c r="H38" s="364">
        <v>20</v>
      </c>
      <c r="I38" s="2264">
        <v>20</v>
      </c>
      <c r="J38" s="11"/>
      <c r="K38" s="11"/>
      <c r="L38" s="78"/>
      <c r="M38" s="126"/>
      <c r="N38" s="1834" t="s">
        <v>206</v>
      </c>
      <c r="O38" s="1852"/>
      <c r="P38" s="1973">
        <f>P39+P40+P41</f>
        <v>0</v>
      </c>
      <c r="Q38" s="1906">
        <f>Q39+Q40+Q41</f>
        <v>1.4149999999999998</v>
      </c>
      <c r="R38" s="1891">
        <f>R39+R40+R41</f>
        <v>1.4149999999999998</v>
      </c>
      <c r="S38" s="1906">
        <f>S39+S40+S41</f>
        <v>0</v>
      </c>
      <c r="T38" s="1939">
        <f>T39+T40+T41</f>
        <v>0</v>
      </c>
      <c r="U38" s="1964">
        <f t="shared" si="0"/>
        <v>1.4149999999999998</v>
      </c>
      <c r="V38" s="1940">
        <f t="shared" si="1"/>
        <v>1.4149999999999998</v>
      </c>
      <c r="W38" s="1969">
        <f t="shared" si="2"/>
        <v>1.4149999999999998</v>
      </c>
      <c r="X38" s="1946">
        <f t="shared" si="3"/>
        <v>1.4149999999999998</v>
      </c>
      <c r="Y38" s="1961">
        <f t="shared" si="4"/>
        <v>1.4149999999999998</v>
      </c>
      <c r="Z38" s="935">
        <f t="shared" si="5"/>
        <v>1.4149999999999998</v>
      </c>
      <c r="AA38" s="1868" t="s">
        <v>82</v>
      </c>
      <c r="AB38" s="1897"/>
      <c r="AC38" s="1882"/>
      <c r="AD38" s="1897"/>
      <c r="AE38" s="294"/>
      <c r="AF38" s="1897"/>
      <c r="AG38" s="294"/>
      <c r="AH38" s="2079">
        <f t="shared" si="14"/>
        <v>0</v>
      </c>
      <c r="AI38" s="2078">
        <f t="shared" si="15"/>
        <v>0</v>
      </c>
      <c r="AJ38" s="1996">
        <f t="shared" si="16"/>
        <v>0</v>
      </c>
      <c r="AK38" s="1982">
        <f t="shared" si="17"/>
        <v>0</v>
      </c>
      <c r="AL38" s="1897"/>
      <c r="AO38" s="728"/>
      <c r="AP38" s="139"/>
      <c r="AQ38" s="140"/>
      <c r="AR38" s="194"/>
      <c r="AS38" s="136"/>
      <c r="AT38" s="41"/>
      <c r="AU38" s="195"/>
      <c r="AV38" s="11"/>
      <c r="AW38" s="11"/>
    </row>
    <row r="39" spans="1:56" ht="12.75" customHeight="1">
      <c r="A39" s="68"/>
      <c r="B39" s="1280"/>
      <c r="C39" s="78"/>
      <c r="D39" s="255" t="s">
        <v>60</v>
      </c>
      <c r="E39" s="333">
        <v>47.475000000000001</v>
      </c>
      <c r="F39" s="339">
        <v>45</v>
      </c>
      <c r="G39" s="11"/>
      <c r="H39" s="11"/>
      <c r="I39" s="78"/>
      <c r="J39" s="11"/>
      <c r="K39" s="11"/>
      <c r="L39" s="78"/>
      <c r="M39" s="126"/>
      <c r="N39" s="1835" t="s">
        <v>199</v>
      </c>
      <c r="O39" s="1852"/>
      <c r="P39" s="1849"/>
      <c r="Q39" s="1852">
        <f>E28+H24</f>
        <v>9.0000000000000011E-3</v>
      </c>
      <c r="R39" s="1849">
        <f>F28+I24</f>
        <v>9.0000000000000011E-3</v>
      </c>
      <c r="S39" s="1852"/>
      <c r="T39" s="1849"/>
      <c r="U39" s="1965"/>
      <c r="V39" s="1849"/>
      <c r="W39" s="1970"/>
      <c r="X39" s="1947"/>
      <c r="Y39" s="1962"/>
      <c r="Z39" s="936"/>
      <c r="AA39" s="1868" t="s">
        <v>84</v>
      </c>
      <c r="AB39" s="1898"/>
      <c r="AC39" s="1886"/>
      <c r="AD39" s="1898"/>
      <c r="AE39" s="295"/>
      <c r="AF39" s="1898"/>
      <c r="AG39" s="295"/>
      <c r="AH39" s="2079">
        <f t="shared" si="14"/>
        <v>0</v>
      </c>
      <c r="AI39" s="2078">
        <f t="shared" si="15"/>
        <v>0</v>
      </c>
      <c r="AJ39" s="1996">
        <f t="shared" si="16"/>
        <v>0</v>
      </c>
      <c r="AK39" s="1982">
        <f t="shared" si="17"/>
        <v>0</v>
      </c>
      <c r="AL39" s="1898"/>
      <c r="AO39" s="172"/>
      <c r="AP39" s="139"/>
      <c r="AQ39" s="140"/>
      <c r="AR39" s="194"/>
      <c r="AS39" s="192"/>
      <c r="AT39" s="141"/>
      <c r="AU39" s="141"/>
      <c r="AV39" s="11"/>
      <c r="AW39" s="11"/>
    </row>
    <row r="40" spans="1:56" ht="15" thickBot="1">
      <c r="A40" s="2308" t="s">
        <v>332</v>
      </c>
      <c r="B40" s="1789"/>
      <c r="C40" s="2312">
        <f>C35+C37+15+5+20</f>
        <v>325</v>
      </c>
      <c r="D40" s="370" t="s">
        <v>89</v>
      </c>
      <c r="E40" s="365">
        <v>90</v>
      </c>
      <c r="F40" s="347">
        <v>90</v>
      </c>
      <c r="G40" s="38"/>
      <c r="H40" s="38"/>
      <c r="I40" s="81"/>
      <c r="J40" s="38"/>
      <c r="K40" s="38"/>
      <c r="L40" s="81"/>
      <c r="M40" s="126"/>
      <c r="N40" s="1836" t="s">
        <v>576</v>
      </c>
      <c r="O40" s="1852"/>
      <c r="P40" s="1850"/>
      <c r="Q40" s="1852">
        <f>F31</f>
        <v>1.4059999999999999</v>
      </c>
      <c r="R40" s="1850">
        <f>F31</f>
        <v>1.4059999999999999</v>
      </c>
      <c r="S40" s="1852"/>
      <c r="T40" s="1850"/>
      <c r="U40" s="1966"/>
      <c r="V40" s="1850"/>
      <c r="W40" s="1971"/>
      <c r="X40" s="1948"/>
      <c r="AA40" s="1912" t="s">
        <v>87</v>
      </c>
      <c r="AB40" s="1913">
        <f t="shared" ref="AB40:AG40" si="18">SUM(AB32:AB39)</f>
        <v>29.45</v>
      </c>
      <c r="AC40" s="412">
        <f t="shared" si="18"/>
        <v>29.45</v>
      </c>
      <c r="AD40" s="1897">
        <f t="shared" si="18"/>
        <v>0</v>
      </c>
      <c r="AE40" s="296">
        <f t="shared" si="18"/>
        <v>0</v>
      </c>
      <c r="AF40" s="1897">
        <f t="shared" si="18"/>
        <v>0</v>
      </c>
      <c r="AG40" s="296">
        <f t="shared" si="18"/>
        <v>0</v>
      </c>
      <c r="AH40" s="1995">
        <f t="shared" si="14"/>
        <v>29.45</v>
      </c>
      <c r="AI40" s="1978">
        <f t="shared" si="15"/>
        <v>29.45</v>
      </c>
      <c r="AJ40" s="1996">
        <f t="shared" si="16"/>
        <v>0</v>
      </c>
      <c r="AK40" s="1982">
        <f t="shared" si="17"/>
        <v>0</v>
      </c>
      <c r="AL40" s="1897">
        <f>SUM(AL32:AL39)</f>
        <v>0</v>
      </c>
      <c r="AO40" s="141"/>
      <c r="AP40" s="139"/>
      <c r="AQ40" s="135"/>
      <c r="AR40" s="196"/>
      <c r="AS40" s="510"/>
      <c r="AT40" s="101"/>
      <c r="AU40" s="187"/>
      <c r="AV40" s="11"/>
      <c r="AW40" s="11"/>
    </row>
    <row r="41" spans="1:56" ht="15.75" customHeight="1">
      <c r="B41" s="1164"/>
      <c r="M41" s="126"/>
      <c r="N41" s="1837" t="s">
        <v>159</v>
      </c>
      <c r="O41" s="1852"/>
      <c r="P41" s="1839"/>
      <c r="Q41" s="1852"/>
      <c r="R41" s="1839"/>
      <c r="S41" s="1852"/>
      <c r="T41" s="1839"/>
      <c r="U41" s="1967"/>
      <c r="V41" s="1839"/>
      <c r="W41" s="1972"/>
      <c r="X41" s="1949"/>
      <c r="AA41" s="822"/>
      <c r="AB41" s="1914"/>
      <c r="AM41" s="164"/>
      <c r="AO41" s="141"/>
      <c r="AP41" s="136"/>
      <c r="AQ41" s="11"/>
      <c r="AR41" s="11"/>
      <c r="AS41" s="136"/>
      <c r="AT41" s="135"/>
      <c r="AU41" s="196"/>
      <c r="AV41" s="11"/>
      <c r="AW41" s="11"/>
    </row>
    <row r="42" spans="1:56" ht="13.5" customHeight="1">
      <c r="B42" s="1164"/>
      <c r="M42" s="126"/>
      <c r="N42" s="325" t="s">
        <v>112</v>
      </c>
      <c r="O42" s="1851"/>
      <c r="P42" s="1901"/>
      <c r="Q42" s="1851"/>
      <c r="R42" s="1900"/>
      <c r="S42" s="1851"/>
      <c r="T42" s="1900"/>
      <c r="U42" s="1851"/>
      <c r="V42" s="1900"/>
      <c r="W42" s="1851"/>
      <c r="X42" s="1950"/>
      <c r="AM42" s="164"/>
      <c r="AO42" s="271"/>
      <c r="AP42" s="11"/>
      <c r="AQ42" s="141"/>
      <c r="AR42" s="141"/>
      <c r="AS42" s="136"/>
      <c r="AT42" s="135"/>
      <c r="AU42" s="196"/>
      <c r="AV42" s="11"/>
      <c r="AW42" s="11"/>
    </row>
    <row r="43" spans="1:56" ht="14.25" customHeight="1">
      <c r="J43" s="291"/>
      <c r="K43" s="270"/>
      <c r="L43" s="271"/>
      <c r="M43" s="126"/>
      <c r="N43" s="11"/>
      <c r="P43" s="11"/>
      <c r="R43" s="1890"/>
      <c r="T43" s="1937"/>
      <c r="V43" s="1890"/>
      <c r="X43" s="1942"/>
      <c r="Z43" s="141"/>
      <c r="AA43" s="7"/>
      <c r="AB43" s="14"/>
      <c r="AC43" s="11"/>
      <c r="AM43" s="164"/>
      <c r="AO43" s="196"/>
      <c r="AP43" s="192"/>
      <c r="AQ43" s="270"/>
      <c r="AR43" s="271"/>
      <c r="AS43" s="136"/>
      <c r="AT43" s="135"/>
      <c r="AU43" s="196"/>
      <c r="AV43" s="11"/>
      <c r="AW43" s="11"/>
      <c r="AZ43" s="11"/>
      <c r="BA43" s="11"/>
      <c r="BB43" s="11"/>
      <c r="BC43" s="11"/>
      <c r="BD43" s="11"/>
    </row>
    <row r="44" spans="1:56" ht="15" customHeight="1">
      <c r="B44" s="1164"/>
      <c r="J44" s="136"/>
      <c r="K44" s="901"/>
      <c r="L44" s="196"/>
      <c r="M44" s="126"/>
      <c r="N44" s="11"/>
      <c r="P44" s="11"/>
      <c r="R44" s="1890"/>
      <c r="T44" s="1937"/>
      <c r="V44" s="1890"/>
      <c r="X44" s="1942"/>
      <c r="Z44" s="141"/>
      <c r="AA44" s="287"/>
      <c r="AB44" s="139"/>
      <c r="AC44" s="164"/>
      <c r="AE44" s="288"/>
      <c r="AG44" s="136"/>
      <c r="AI44" s="135"/>
      <c r="AK44" s="196"/>
      <c r="AM44" s="164"/>
      <c r="AO44" s="196"/>
      <c r="AP44" s="220"/>
      <c r="AQ44" s="483"/>
      <c r="AR44" s="503"/>
      <c r="AS44" s="136"/>
      <c r="AT44" s="135"/>
      <c r="AU44" s="196"/>
      <c r="AV44" s="11"/>
      <c r="AW44" s="11"/>
      <c r="AZ44" s="11"/>
      <c r="BA44" s="11"/>
      <c r="BB44" s="11"/>
      <c r="BC44" s="11"/>
      <c r="BD44" s="11"/>
    </row>
    <row r="45" spans="1:56" ht="14.25" customHeight="1">
      <c r="B45" s="1164"/>
      <c r="M45" s="126"/>
      <c r="N45" s="141"/>
      <c r="P45" s="139"/>
      <c r="R45" s="753"/>
      <c r="T45" s="1890"/>
      <c r="V45" s="1890"/>
      <c r="X45" s="1942"/>
      <c r="Z45" s="141"/>
      <c r="AA45" s="164"/>
      <c r="AB45" s="136"/>
      <c r="AC45" s="141"/>
      <c r="AE45" s="141"/>
      <c r="AG45" s="164"/>
      <c r="AI45" s="139"/>
      <c r="AK45" s="141"/>
      <c r="AM45" s="164"/>
      <c r="AO45" s="193"/>
      <c r="AP45" s="7"/>
      <c r="AQ45" s="483"/>
      <c r="AR45" s="503"/>
      <c r="AS45" s="22"/>
      <c r="AT45" s="11"/>
      <c r="AU45" s="11"/>
      <c r="AV45" s="11"/>
      <c r="AW45" s="11"/>
      <c r="AZ45" s="11"/>
      <c r="BA45" s="11"/>
      <c r="BB45" s="11"/>
      <c r="BC45" s="11"/>
      <c r="BD45" s="11"/>
    </row>
    <row r="46" spans="1:56" ht="13.5" customHeight="1">
      <c r="B46" s="1164"/>
      <c r="M46" s="126"/>
      <c r="N46" s="141"/>
      <c r="P46" s="141"/>
      <c r="R46" s="753"/>
      <c r="T46" s="1890"/>
      <c r="V46" s="1937"/>
      <c r="X46" s="1943"/>
      <c r="Z46" s="141"/>
      <c r="AA46" s="164"/>
      <c r="AB46" s="286"/>
      <c r="AC46" s="141"/>
      <c r="AE46" s="141"/>
      <c r="AG46" s="142"/>
      <c r="AI46" s="141"/>
      <c r="AK46" s="141"/>
      <c r="AM46" s="164"/>
      <c r="AO46" s="196"/>
      <c r="AP46" s="7"/>
      <c r="AQ46" s="483"/>
      <c r="AR46" s="503"/>
      <c r="AS46" s="510"/>
      <c r="AT46" s="101"/>
      <c r="AU46" s="187"/>
      <c r="AV46" s="11"/>
      <c r="AW46" s="11"/>
      <c r="AZ46" s="11"/>
      <c r="BA46" s="11"/>
      <c r="BB46" s="11"/>
      <c r="BC46" s="11"/>
      <c r="BD46" s="11"/>
    </row>
    <row r="47" spans="1:56" ht="14.25" customHeight="1">
      <c r="B47" s="1164"/>
      <c r="M47" s="126"/>
      <c r="N47" s="135"/>
      <c r="P47" s="141"/>
      <c r="R47" s="753"/>
      <c r="T47" s="1890"/>
      <c r="V47" s="1937"/>
      <c r="X47" s="1943"/>
      <c r="Z47" s="141"/>
      <c r="AA47" s="141"/>
      <c r="AB47" s="185"/>
      <c r="AG47" s="11"/>
      <c r="AI47" s="141"/>
      <c r="AK47" s="136"/>
      <c r="AM47" s="164"/>
      <c r="AO47" s="196"/>
      <c r="AP47" s="7"/>
      <c r="AQ47" s="483"/>
      <c r="AR47" s="503"/>
      <c r="AS47" s="7"/>
      <c r="AT47" s="41"/>
      <c r="AU47" s="1093"/>
      <c r="AV47" s="11"/>
      <c r="AW47" s="11"/>
      <c r="AZ47" s="11"/>
      <c r="BA47" s="11"/>
      <c r="BB47" s="11"/>
      <c r="BC47" s="11"/>
      <c r="BD47" s="11"/>
    </row>
    <row r="48" spans="1:56" ht="14.25" customHeight="1">
      <c r="B48" s="1164"/>
      <c r="M48" s="126"/>
      <c r="N48" s="141"/>
      <c r="P48" s="141"/>
      <c r="R48" s="1892"/>
      <c r="T48" s="1937"/>
      <c r="V48" s="1937"/>
      <c r="X48" s="1943"/>
      <c r="Z48" s="141"/>
      <c r="AA48" s="141"/>
      <c r="AB48" s="141"/>
      <c r="AG48" s="11"/>
      <c r="AI48" s="136"/>
      <c r="AK48" s="141"/>
      <c r="AM48" s="141"/>
      <c r="AO48" s="196"/>
      <c r="AP48" s="7"/>
      <c r="AQ48" s="128"/>
      <c r="AR48" s="511"/>
      <c r="AS48" s="57"/>
      <c r="AT48" s="14"/>
      <c r="AU48" s="513"/>
      <c r="AV48" s="11"/>
      <c r="AW48" s="11"/>
      <c r="AZ48" s="11"/>
      <c r="BA48" s="11"/>
      <c r="BB48" s="11"/>
      <c r="BC48" s="11"/>
      <c r="BD48" s="11"/>
    </row>
    <row r="49" spans="1:56" ht="15" customHeight="1">
      <c r="B49" s="1164"/>
      <c r="M49" s="126"/>
      <c r="N49" s="141"/>
      <c r="P49" s="141"/>
      <c r="R49" s="1892"/>
      <c r="T49" s="1937"/>
      <c r="V49" s="1937"/>
      <c r="X49" s="1943"/>
      <c r="Z49" s="141"/>
      <c r="AA49" s="141"/>
      <c r="AB49" s="141"/>
      <c r="AG49" s="11"/>
      <c r="AI49" s="141"/>
      <c r="AK49" s="141"/>
      <c r="AM49" s="141"/>
      <c r="AO49" s="196"/>
      <c r="AP49" s="108"/>
      <c r="AQ49" s="514"/>
      <c r="AR49" s="515"/>
      <c r="AS49" s="7"/>
      <c r="AT49" s="14"/>
      <c r="AU49" s="513"/>
      <c r="AV49" s="11"/>
      <c r="AW49" s="11"/>
      <c r="AZ49" s="11"/>
      <c r="BA49" s="11"/>
      <c r="BB49" s="11"/>
      <c r="BC49" s="11"/>
      <c r="BD49" s="11"/>
    </row>
    <row r="50" spans="1:56" ht="14.25" customHeight="1">
      <c r="B50" s="1164"/>
      <c r="M50" s="126"/>
      <c r="N50" s="141"/>
      <c r="P50" s="141"/>
      <c r="R50" s="1892"/>
      <c r="T50" s="1892"/>
      <c r="V50" s="1892"/>
      <c r="X50" s="562"/>
      <c r="Z50" s="141"/>
      <c r="AA50" s="141"/>
      <c r="AB50" s="141"/>
      <c r="AG50" s="11"/>
      <c r="AI50" s="141"/>
      <c r="AK50" s="141"/>
      <c r="AM50" s="141"/>
      <c r="AO50" s="196"/>
      <c r="AP50" s="108"/>
      <c r="AQ50" s="14"/>
      <c r="AR50" s="195"/>
      <c r="AS50" s="888"/>
      <c r="AT50" s="11"/>
      <c r="AU50" s="11"/>
      <c r="AV50" s="11"/>
      <c r="AW50" s="11"/>
      <c r="AZ50" s="11"/>
      <c r="BA50" s="11"/>
      <c r="BB50" s="11"/>
      <c r="BC50" s="11"/>
      <c r="BD50" s="11"/>
    </row>
    <row r="51" spans="1:56" ht="14.25" customHeight="1">
      <c r="B51" s="1164"/>
      <c r="M51" s="126"/>
      <c r="N51" s="141"/>
      <c r="P51" s="141"/>
      <c r="R51" s="1892"/>
      <c r="T51" s="1892"/>
      <c r="V51" s="1892"/>
      <c r="X51" s="562"/>
      <c r="Z51" s="141"/>
      <c r="AA51" s="291"/>
      <c r="AB51" s="270"/>
      <c r="AI51" s="271"/>
      <c r="AK51" s="141"/>
      <c r="AM51" s="141"/>
      <c r="AO51" s="196"/>
      <c r="AP51" s="7"/>
      <c r="AQ51" s="11"/>
      <c r="AR51" s="11"/>
      <c r="AS51" s="486"/>
      <c r="AT51" s="486"/>
      <c r="AU51" s="197"/>
      <c r="AV51" s="11"/>
      <c r="AW51" s="11"/>
      <c r="AZ51" s="11"/>
      <c r="BA51" s="11"/>
      <c r="BB51" s="11"/>
      <c r="BC51" s="11"/>
      <c r="BD51" s="11"/>
    </row>
    <row r="52" spans="1:56" ht="14.25" customHeight="1">
      <c r="B52" s="1164"/>
      <c r="M52" s="126"/>
      <c r="N52" s="141"/>
      <c r="P52" s="141"/>
      <c r="R52" s="1892"/>
      <c r="T52" s="1892"/>
      <c r="V52" s="1892"/>
      <c r="X52" s="562"/>
      <c r="Z52" s="141"/>
      <c r="AA52" s="440"/>
      <c r="AB52" s="149"/>
      <c r="AI52" s="193"/>
      <c r="AK52" s="141"/>
      <c r="AM52" s="141"/>
      <c r="AO52" s="193"/>
      <c r="AP52" s="423"/>
      <c r="AQ52" s="141"/>
      <c r="AR52" s="141"/>
      <c r="AS52" s="486"/>
      <c r="AT52" s="486"/>
      <c r="AU52" s="197"/>
      <c r="AV52" s="11"/>
      <c r="AW52" s="11"/>
      <c r="AZ52" s="11"/>
      <c r="BA52" s="11"/>
      <c r="BB52" s="11"/>
      <c r="BC52" s="11"/>
      <c r="BD52" s="11"/>
    </row>
    <row r="53" spans="1:56" ht="13.5" customHeight="1">
      <c r="B53" s="1164"/>
      <c r="M53" s="126"/>
      <c r="N53" s="141"/>
      <c r="P53" s="271"/>
      <c r="R53" s="1892"/>
      <c r="T53" s="1892"/>
      <c r="V53" s="1892"/>
      <c r="X53" s="562"/>
      <c r="Z53" s="141"/>
      <c r="AA53" s="440"/>
      <c r="AB53" s="149"/>
      <c r="AI53" s="193"/>
      <c r="AK53" s="141"/>
      <c r="AM53" s="141"/>
      <c r="AO53" s="196"/>
      <c r="AP53" s="510"/>
      <c r="AQ53" s="101"/>
      <c r="AR53" s="187"/>
      <c r="AS53" s="56"/>
      <c r="AT53" s="889"/>
      <c r="AU53" s="197"/>
      <c r="AV53" s="11"/>
      <c r="AW53" s="11"/>
      <c r="AZ53" s="11"/>
      <c r="BA53" s="11"/>
      <c r="BB53" s="11"/>
      <c r="BC53" s="11"/>
      <c r="BD53" s="11"/>
    </row>
    <row r="54" spans="1:56" ht="13.5" customHeight="1">
      <c r="B54" s="1164"/>
      <c r="M54" s="126"/>
      <c r="N54" s="270"/>
      <c r="P54" s="141"/>
      <c r="R54" s="1892"/>
      <c r="T54" s="1892"/>
      <c r="V54" s="1892"/>
      <c r="X54" s="562"/>
      <c r="Z54" s="141"/>
      <c r="AA54" s="146"/>
      <c r="AB54" s="149"/>
      <c r="AI54" s="141"/>
      <c r="AK54" s="291"/>
      <c r="AM54" s="141"/>
      <c r="AO54" s="196"/>
      <c r="AP54" s="136"/>
      <c r="AQ54" s="135"/>
      <c r="AR54" s="196"/>
      <c r="AS54" s="486"/>
      <c r="AT54" s="486"/>
      <c r="AU54" s="195"/>
      <c r="AV54" s="11"/>
      <c r="AW54" s="11"/>
      <c r="AZ54" s="11"/>
      <c r="BA54" s="11"/>
      <c r="BB54" s="11"/>
      <c r="BC54" s="11"/>
      <c r="BD54" s="11"/>
    </row>
    <row r="55" spans="1:56" ht="13.5" customHeight="1">
      <c r="B55" s="1164"/>
      <c r="M55" s="126"/>
      <c r="N55" s="141"/>
      <c r="P55" s="141"/>
      <c r="R55" s="1892"/>
      <c r="T55" s="1892"/>
      <c r="V55" s="1892"/>
      <c r="X55" s="562"/>
      <c r="Z55" s="141"/>
      <c r="AA55" s="141"/>
      <c r="AB55" s="141"/>
      <c r="AI55" s="141"/>
      <c r="AK55" s="141"/>
      <c r="AM55" s="141"/>
      <c r="AO55" s="196"/>
      <c r="AP55" s="136"/>
      <c r="AQ55" s="135"/>
      <c r="AR55" s="196"/>
      <c r="AS55" s="486"/>
      <c r="AT55" s="486"/>
      <c r="AU55" s="195"/>
      <c r="AV55" s="11"/>
      <c r="AW55" s="11"/>
      <c r="AZ55" s="11"/>
      <c r="BA55" s="11"/>
      <c r="BB55" s="11"/>
      <c r="BC55" s="11"/>
      <c r="BD55" s="11"/>
    </row>
    <row r="56" spans="1:56" ht="14.25" customHeight="1">
      <c r="B56" s="151"/>
      <c r="C56" s="136"/>
      <c r="D56" s="131"/>
      <c r="M56" s="126"/>
      <c r="N56" s="141"/>
      <c r="P56" s="141"/>
      <c r="R56" s="976"/>
      <c r="T56" s="976"/>
      <c r="V56" s="1892"/>
      <c r="X56" s="562"/>
      <c r="Z56" s="286"/>
      <c r="AA56" s="136"/>
      <c r="AB56" s="135"/>
      <c r="AI56" s="141"/>
      <c r="AK56" s="141"/>
      <c r="AM56" s="164"/>
      <c r="AO56" s="196"/>
      <c r="AP56" s="136"/>
      <c r="AQ56" s="135"/>
      <c r="AR56" s="196"/>
      <c r="AS56" s="14"/>
      <c r="AT56" s="14"/>
      <c r="AU56" s="197"/>
      <c r="AV56" s="11"/>
      <c r="AW56" s="11"/>
      <c r="AZ56" s="11"/>
      <c r="BA56" s="11"/>
      <c r="BB56" s="11"/>
      <c r="BC56" s="11"/>
      <c r="BD56" s="11"/>
    </row>
    <row r="57" spans="1:56" ht="12.75" customHeight="1">
      <c r="B57" s="141"/>
      <c r="C57" s="136"/>
      <c r="D57" s="141"/>
      <c r="M57" s="126"/>
      <c r="AO57" s="141"/>
      <c r="AP57" s="136"/>
      <c r="AQ57" s="135"/>
      <c r="AR57" s="196"/>
      <c r="AS57" s="14"/>
      <c r="AT57" s="14"/>
      <c r="AU57" s="503"/>
      <c r="AV57" s="11"/>
      <c r="AW57" s="11"/>
      <c r="AZ57" s="11"/>
      <c r="BA57" s="11"/>
      <c r="BB57" s="11"/>
      <c r="BC57" s="11"/>
      <c r="BD57" s="11"/>
    </row>
    <row r="58" spans="1:56" ht="13.5" customHeight="1">
      <c r="B58" s="1164"/>
      <c r="M58" s="126"/>
      <c r="AO58" s="141"/>
      <c r="AP58" s="11"/>
      <c r="AQ58" s="11"/>
      <c r="AR58" s="11"/>
      <c r="AS58" s="11"/>
      <c r="AT58" s="11"/>
      <c r="AU58" s="11"/>
      <c r="AV58" s="11"/>
      <c r="AW58" s="11"/>
      <c r="AZ58" s="11"/>
      <c r="BA58" s="11"/>
      <c r="BB58" s="11"/>
      <c r="BC58" s="11"/>
      <c r="BD58" s="11"/>
    </row>
    <row r="59" spans="1:56" ht="15" customHeight="1">
      <c r="B59" s="1164"/>
      <c r="M59" s="126"/>
      <c r="AO59" s="141"/>
      <c r="AP59" s="11"/>
      <c r="AQ59" s="11"/>
      <c r="AR59" s="11"/>
      <c r="AS59" s="11"/>
      <c r="AT59" s="11"/>
      <c r="AU59" s="11"/>
      <c r="AV59" s="11"/>
      <c r="AW59" s="11"/>
      <c r="AZ59" s="11"/>
      <c r="BA59" s="11"/>
      <c r="BB59" s="11"/>
      <c r="BC59" s="11"/>
      <c r="BD59" s="11"/>
    </row>
    <row r="60" spans="1:56" ht="16.5" customHeight="1">
      <c r="M60" s="126"/>
      <c r="AO60" s="141"/>
      <c r="AP60" s="11"/>
      <c r="AQ60" s="11"/>
      <c r="AR60" s="11"/>
      <c r="AS60" s="11"/>
      <c r="AT60" s="11"/>
      <c r="AU60" s="11"/>
      <c r="AV60" s="11"/>
      <c r="AW60" s="11"/>
      <c r="AZ60" s="11"/>
      <c r="BA60" s="11"/>
      <c r="BB60" s="11"/>
      <c r="BC60" s="11"/>
      <c r="BD60" s="11"/>
    </row>
    <row r="61" spans="1:56" ht="15.75" customHeight="1">
      <c r="B61" s="1165" t="s">
        <v>300</v>
      </c>
      <c r="F61" s="2"/>
      <c r="G61" s="2"/>
      <c r="H61" s="2"/>
      <c r="K61" s="2"/>
      <c r="M61" s="126"/>
      <c r="AO61" s="141"/>
      <c r="AP61" s="11"/>
      <c r="AQ61" s="11"/>
      <c r="AR61" s="11"/>
      <c r="AS61" s="11"/>
      <c r="AT61" s="11"/>
      <c r="AU61" s="11"/>
      <c r="AV61" s="11"/>
      <c r="AW61" s="11"/>
      <c r="AZ61" s="11"/>
      <c r="BA61" s="11"/>
      <c r="BB61" s="11"/>
      <c r="BC61" s="11"/>
      <c r="BD61" s="11"/>
    </row>
    <row r="62" spans="1:56">
      <c r="B62" s="126"/>
      <c r="C62" s="134" t="s">
        <v>329</v>
      </c>
      <c r="E62" s="87"/>
      <c r="J62" s="720" t="s">
        <v>137</v>
      </c>
      <c r="M62" s="126"/>
      <c r="AO62" s="141"/>
      <c r="AY62" s="11"/>
      <c r="AZ62" s="11"/>
      <c r="BA62" s="11"/>
      <c r="BB62" s="11"/>
      <c r="BC62" s="11"/>
      <c r="BD62" s="11"/>
    </row>
    <row r="63" spans="1:56">
      <c r="A63" s="2" t="s">
        <v>290</v>
      </c>
      <c r="B63" s="1166"/>
      <c r="C63" s="91"/>
      <c r="E63" s="178" t="s">
        <v>167</v>
      </c>
      <c r="H63" s="92"/>
      <c r="J63" s="803" t="s">
        <v>840</v>
      </c>
      <c r="M63" s="126"/>
      <c r="AO63" s="141"/>
      <c r="AY63" s="11"/>
      <c r="AZ63" s="11"/>
      <c r="BA63" s="11"/>
      <c r="BB63" s="11"/>
      <c r="BC63" s="11"/>
      <c r="BD63" s="11"/>
    </row>
    <row r="64" spans="1:56" ht="12.75" customHeight="1" thickBot="1">
      <c r="A64" s="11"/>
      <c r="B64" s="150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26"/>
      <c r="N64" s="803" t="s">
        <v>840</v>
      </c>
      <c r="Z64" s="141"/>
      <c r="AA64" s="141"/>
      <c r="AB64" s="141"/>
      <c r="AC64" s="286"/>
      <c r="AE64" s="141"/>
      <c r="AG64" s="141"/>
      <c r="AI64" s="141"/>
      <c r="AK64" s="141"/>
      <c r="AM64" s="136"/>
      <c r="AO64" s="141"/>
      <c r="AY64" s="11"/>
      <c r="AZ64" s="11"/>
      <c r="BA64" s="11"/>
      <c r="BB64" s="11"/>
      <c r="BC64" s="11"/>
      <c r="BD64" s="11"/>
    </row>
    <row r="65" spans="1:56" ht="16.2" thickBot="1">
      <c r="A65" s="949" t="s">
        <v>2</v>
      </c>
      <c r="B65" s="952" t="s">
        <v>3</v>
      </c>
      <c r="C65" s="951" t="s">
        <v>4</v>
      </c>
      <c r="D65" s="903" t="s">
        <v>61</v>
      </c>
      <c r="E65" s="148"/>
      <c r="F65" s="75"/>
      <c r="G65" s="75"/>
      <c r="H65" s="75"/>
      <c r="I65" s="75"/>
      <c r="J65" s="75"/>
      <c r="K65" s="75"/>
      <c r="L65" s="63"/>
      <c r="M65" s="126"/>
      <c r="N65" s="2072" t="s">
        <v>618</v>
      </c>
      <c r="Q65" s="807" t="s">
        <v>620</v>
      </c>
      <c r="U65" t="s">
        <v>619</v>
      </c>
      <c r="Z65" s="141"/>
      <c r="AA65" s="141"/>
      <c r="AB65" s="141"/>
      <c r="AC65" s="286"/>
      <c r="AE65" s="141"/>
      <c r="AG65" s="141"/>
      <c r="AI65" s="141"/>
      <c r="AK65" s="141"/>
      <c r="AM65" s="136"/>
      <c r="AO65" s="141"/>
      <c r="AY65" s="11"/>
      <c r="AZ65" s="11"/>
      <c r="BA65" s="11"/>
      <c r="BB65" s="11"/>
      <c r="BC65" s="11"/>
      <c r="BD65" s="11"/>
    </row>
    <row r="66" spans="1:56" ht="15" thickBot="1">
      <c r="A66" s="950" t="s">
        <v>5</v>
      </c>
      <c r="B66" s="953"/>
      <c r="C66" s="135" t="s">
        <v>63</v>
      </c>
      <c r="D66" s="1370"/>
      <c r="E66" s="141"/>
      <c r="F66" s="11"/>
      <c r="G66" s="192"/>
      <c r="H66" s="11"/>
      <c r="I66" s="11"/>
      <c r="J66" s="278"/>
      <c r="K66" s="11"/>
      <c r="L66" s="78"/>
      <c r="M66" s="1511"/>
      <c r="N66" s="2" t="s">
        <v>290</v>
      </c>
      <c r="P66" s="934"/>
      <c r="Q66" s="1921"/>
      <c r="R66" s="235" t="s">
        <v>631</v>
      </c>
      <c r="S66" s="1921"/>
      <c r="T66" s="1921"/>
      <c r="U66" s="1921"/>
      <c r="Y66" s="408" t="s">
        <v>628</v>
      </c>
      <c r="Z66" s="147"/>
      <c r="AB66" s="141"/>
      <c r="AC66" s="141"/>
      <c r="AE66" s="141"/>
      <c r="AG66" s="141"/>
      <c r="AI66" s="141"/>
      <c r="AK66" s="141"/>
      <c r="AL66" s="408" t="s">
        <v>628</v>
      </c>
      <c r="AM66" s="2068"/>
      <c r="AO66" s="141"/>
      <c r="AY66" s="11"/>
      <c r="AZ66" s="11"/>
      <c r="BA66" s="11"/>
      <c r="BB66" s="11"/>
      <c r="BC66" s="11"/>
      <c r="BD66" s="11"/>
    </row>
    <row r="67" spans="1:56" ht="16.2" thickBot="1">
      <c r="A67" s="948" t="s">
        <v>367</v>
      </c>
      <c r="B67" s="1511"/>
      <c r="C67" s="403"/>
      <c r="D67" s="46"/>
      <c r="E67" s="809" t="s">
        <v>366</v>
      </c>
      <c r="F67" s="1371"/>
      <c r="G67" s="47"/>
      <c r="H67" s="47"/>
      <c r="I67" s="47"/>
      <c r="J67" s="1046" t="s">
        <v>207</v>
      </c>
      <c r="K67" s="1038"/>
      <c r="L67" s="1211"/>
      <c r="M67" s="126"/>
      <c r="N67" s="2073" t="s">
        <v>367</v>
      </c>
      <c r="O67" s="1856" t="s">
        <v>615</v>
      </c>
      <c r="P67" s="1855"/>
      <c r="Q67" s="1856" t="s">
        <v>617</v>
      </c>
      <c r="R67" s="1855"/>
      <c r="S67" s="1856" t="s">
        <v>627</v>
      </c>
      <c r="T67" s="1855"/>
      <c r="U67" s="1856" t="s">
        <v>625</v>
      </c>
      <c r="V67" s="1855"/>
      <c r="W67" s="1856" t="s">
        <v>626</v>
      </c>
      <c r="X67" s="1855"/>
      <c r="Y67" s="1932" t="s">
        <v>508</v>
      </c>
      <c r="Z67" s="63"/>
      <c r="AA67" s="2069" t="s">
        <v>469</v>
      </c>
      <c r="AB67" s="1856" t="s">
        <v>615</v>
      </c>
      <c r="AC67" s="1855"/>
      <c r="AD67" s="1856" t="s">
        <v>617</v>
      </c>
      <c r="AE67" s="1855"/>
      <c r="AF67" s="1856" t="s">
        <v>624</v>
      </c>
      <c r="AG67" s="1855"/>
      <c r="AH67" s="1856" t="s">
        <v>625</v>
      </c>
      <c r="AI67" s="1855"/>
      <c r="AJ67" s="1856" t="s">
        <v>626</v>
      </c>
      <c r="AK67" s="1855"/>
      <c r="AL67" s="1932" t="s">
        <v>508</v>
      </c>
      <c r="AM67" s="63"/>
      <c r="AY67" s="11"/>
      <c r="AZ67" s="11"/>
      <c r="BA67" s="11"/>
      <c r="BB67" s="11"/>
      <c r="BC67" s="11"/>
      <c r="BD67" s="11"/>
    </row>
    <row r="68" spans="1:56" ht="15" thickBot="1">
      <c r="A68" s="872"/>
      <c r="B68" s="506" t="s">
        <v>189</v>
      </c>
      <c r="C68" s="890"/>
      <c r="D68" s="510" t="s">
        <v>114</v>
      </c>
      <c r="E68" s="119" t="s">
        <v>115</v>
      </c>
      <c r="F68" s="405" t="s">
        <v>116</v>
      </c>
      <c r="G68" s="404" t="s">
        <v>114</v>
      </c>
      <c r="H68" s="119" t="s">
        <v>115</v>
      </c>
      <c r="I68" s="187" t="s">
        <v>116</v>
      </c>
      <c r="J68" s="1276" t="s">
        <v>299</v>
      </c>
      <c r="K68" s="1143"/>
      <c r="L68" s="1563"/>
      <c r="M68" s="126"/>
      <c r="N68" s="1917" t="s">
        <v>469</v>
      </c>
      <c r="O68" s="1933" t="s">
        <v>115</v>
      </c>
      <c r="P68" s="1934" t="s">
        <v>116</v>
      </c>
      <c r="Q68" s="1933" t="s">
        <v>115</v>
      </c>
      <c r="R68" s="1934" t="s">
        <v>116</v>
      </c>
      <c r="S68" s="1933" t="s">
        <v>115</v>
      </c>
      <c r="T68" s="1934" t="s">
        <v>116</v>
      </c>
      <c r="U68" s="1933" t="s">
        <v>115</v>
      </c>
      <c r="V68" s="1959" t="s">
        <v>116</v>
      </c>
      <c r="W68" s="1933" t="s">
        <v>115</v>
      </c>
      <c r="X68" s="1934" t="s">
        <v>116</v>
      </c>
      <c r="Y68" s="115" t="s">
        <v>115</v>
      </c>
      <c r="Z68" s="186" t="s">
        <v>116</v>
      </c>
      <c r="AA68" s="89" t="s">
        <v>59</v>
      </c>
      <c r="AB68" s="119" t="s">
        <v>115</v>
      </c>
      <c r="AC68" s="405" t="s">
        <v>116</v>
      </c>
      <c r="AD68" s="119" t="s">
        <v>115</v>
      </c>
      <c r="AE68" s="405" t="s">
        <v>116</v>
      </c>
      <c r="AF68" s="119" t="s">
        <v>115</v>
      </c>
      <c r="AG68" s="405" t="s">
        <v>116</v>
      </c>
      <c r="AH68" s="119" t="s">
        <v>115</v>
      </c>
      <c r="AI68" s="405" t="s">
        <v>116</v>
      </c>
      <c r="AJ68" s="119" t="s">
        <v>115</v>
      </c>
      <c r="AK68" s="405" t="s">
        <v>116</v>
      </c>
      <c r="AL68" s="1935" t="s">
        <v>115</v>
      </c>
      <c r="AM68" s="1936" t="s">
        <v>116</v>
      </c>
      <c r="AY68" s="11"/>
      <c r="AZ68" s="11"/>
      <c r="BA68" s="11"/>
      <c r="BB68" s="11"/>
      <c r="BC68" s="11"/>
      <c r="BD68" s="11"/>
    </row>
    <row r="69" spans="1:56" ht="12.75" customHeight="1" thickBot="1">
      <c r="A69" s="355" t="s">
        <v>544</v>
      </c>
      <c r="B69" s="346" t="s">
        <v>734</v>
      </c>
      <c r="C69" s="415">
        <v>60</v>
      </c>
      <c r="D69" s="940" t="s">
        <v>94</v>
      </c>
      <c r="E69" s="369">
        <v>73.569999999999993</v>
      </c>
      <c r="F69" s="531">
        <v>63.2</v>
      </c>
      <c r="G69" s="2878" t="s">
        <v>92</v>
      </c>
      <c r="H69" s="369">
        <v>0.8</v>
      </c>
      <c r="I69" s="531">
        <v>0.8</v>
      </c>
      <c r="J69" s="527" t="s">
        <v>114</v>
      </c>
      <c r="K69" s="218" t="s">
        <v>115</v>
      </c>
      <c r="L69" s="219" t="s">
        <v>116</v>
      </c>
      <c r="M69" s="126"/>
      <c r="N69" s="909" t="s">
        <v>156</v>
      </c>
      <c r="O69" s="1852">
        <f>C74</f>
        <v>30</v>
      </c>
      <c r="P69" s="1840">
        <f>C74</f>
        <v>30</v>
      </c>
      <c r="Q69" s="1852">
        <f>C82</f>
        <v>20</v>
      </c>
      <c r="R69" s="1840">
        <f>C82</f>
        <v>20</v>
      </c>
      <c r="S69" s="1955"/>
      <c r="T69" s="1840"/>
      <c r="U69" s="1964">
        <f t="shared" ref="U69:U99" si="19">O69+Q69</f>
        <v>50</v>
      </c>
      <c r="V69" s="1940">
        <f t="shared" ref="V69:V99" si="20">P69+R69</f>
        <v>50</v>
      </c>
      <c r="W69" s="1969">
        <f t="shared" ref="W69:W99" si="21">Q69+S69</f>
        <v>20</v>
      </c>
      <c r="X69" s="1946">
        <f t="shared" ref="X69:X99" si="22">R69+T69</f>
        <v>20</v>
      </c>
      <c r="Y69" s="1960">
        <f t="shared" ref="Y69:Y99" si="23">O69+Q69+S69</f>
        <v>50</v>
      </c>
      <c r="Z69" s="937">
        <f t="shared" ref="Z69:Z99" si="24">P69+R69+T69</f>
        <v>50</v>
      </c>
      <c r="AA69" s="1857" t="s">
        <v>151</v>
      </c>
      <c r="AB69" s="1897"/>
      <c r="AC69" s="1869"/>
      <c r="AD69" s="1897"/>
      <c r="AE69" s="912"/>
      <c r="AF69" s="1897"/>
      <c r="AG69" s="931"/>
      <c r="AH69" s="2030">
        <f t="shared" ref="AH69:AH83" si="25">AB69+AD69</f>
        <v>0</v>
      </c>
      <c r="AI69" s="1940">
        <f t="shared" ref="AI69:AI83" si="26">AC69+AE69</f>
        <v>0</v>
      </c>
      <c r="AJ69" s="2048">
        <f t="shared" ref="AJ69:AJ83" si="27">AD69+AF69</f>
        <v>0</v>
      </c>
      <c r="AK69" s="1980">
        <f t="shared" ref="AK69:AK83" si="28">AE69+AG69</f>
        <v>0</v>
      </c>
      <c r="AL69" s="2060">
        <f t="shared" ref="AL69:AL84" si="29">AB69+AD69+AF69</f>
        <v>0</v>
      </c>
      <c r="AM69" s="1987">
        <f t="shared" ref="AM69:AM84" si="30">AC69+AE69+AG69</f>
        <v>0</v>
      </c>
      <c r="AY69" s="11"/>
      <c r="AZ69" s="11"/>
      <c r="BA69" s="11"/>
      <c r="BB69" s="11"/>
      <c r="BC69" s="11"/>
      <c r="BD69" s="11"/>
    </row>
    <row r="70" spans="1:56" ht="12.75" customHeight="1">
      <c r="A70" s="332" t="s">
        <v>735</v>
      </c>
      <c r="B70" s="346" t="s">
        <v>109</v>
      </c>
      <c r="C70" s="1358" t="s">
        <v>365</v>
      </c>
      <c r="D70" s="395" t="s">
        <v>110</v>
      </c>
      <c r="E70" s="941">
        <v>53.6</v>
      </c>
      <c r="F70" s="942">
        <v>53.6</v>
      </c>
      <c r="G70" s="325" t="s">
        <v>89</v>
      </c>
      <c r="H70" s="333">
        <v>112.6</v>
      </c>
      <c r="I70" s="264">
        <v>112.6</v>
      </c>
      <c r="J70" s="170" t="s">
        <v>95</v>
      </c>
      <c r="K70" s="169">
        <v>20</v>
      </c>
      <c r="L70" s="1219">
        <v>20</v>
      </c>
      <c r="M70" s="126"/>
      <c r="N70" s="909" t="s">
        <v>155</v>
      </c>
      <c r="O70" s="1852">
        <f>C73</f>
        <v>40</v>
      </c>
      <c r="P70" s="1841">
        <f>C73</f>
        <v>40</v>
      </c>
      <c r="Q70" s="1852">
        <f>C81</f>
        <v>50</v>
      </c>
      <c r="R70" s="1841">
        <f>C81</f>
        <v>50</v>
      </c>
      <c r="S70" s="1852">
        <f>C95</f>
        <v>30</v>
      </c>
      <c r="T70" s="1841">
        <f>C95</f>
        <v>30</v>
      </c>
      <c r="U70" s="1964">
        <f t="shared" si="19"/>
        <v>90</v>
      </c>
      <c r="V70" s="1940">
        <f t="shared" si="20"/>
        <v>90</v>
      </c>
      <c r="W70" s="1969">
        <f t="shared" si="21"/>
        <v>80</v>
      </c>
      <c r="X70" s="1946">
        <f t="shared" si="22"/>
        <v>80</v>
      </c>
      <c r="Y70" s="1960">
        <f t="shared" si="23"/>
        <v>120</v>
      </c>
      <c r="Z70" s="937">
        <f t="shared" si="24"/>
        <v>120</v>
      </c>
      <c r="AA70" s="1857" t="s">
        <v>62</v>
      </c>
      <c r="AB70" s="1897"/>
      <c r="AC70" s="1870"/>
      <c r="AD70" s="1897"/>
      <c r="AE70" s="912"/>
      <c r="AF70" s="1897"/>
      <c r="AG70" s="931"/>
      <c r="AH70" s="2030">
        <f t="shared" si="25"/>
        <v>0</v>
      </c>
      <c r="AI70" s="1940">
        <f t="shared" si="26"/>
        <v>0</v>
      </c>
      <c r="AJ70" s="2048">
        <f t="shared" si="27"/>
        <v>0</v>
      </c>
      <c r="AK70" s="1980">
        <f t="shared" si="28"/>
        <v>0</v>
      </c>
      <c r="AL70" s="2060">
        <f t="shared" si="29"/>
        <v>0</v>
      </c>
      <c r="AM70" s="1987">
        <f t="shared" si="30"/>
        <v>0</v>
      </c>
      <c r="AY70" s="11"/>
      <c r="AZ70" s="11"/>
      <c r="BA70" s="11"/>
      <c r="BB70" s="11"/>
      <c r="BC70" s="11"/>
      <c r="BD70" s="11"/>
    </row>
    <row r="71" spans="1:56" ht="13.5" customHeight="1">
      <c r="A71" s="330" t="s">
        <v>454</v>
      </c>
      <c r="B71" s="402" t="s">
        <v>207</v>
      </c>
      <c r="C71" s="1140">
        <v>200</v>
      </c>
      <c r="D71" s="395" t="s">
        <v>98</v>
      </c>
      <c r="E71" s="358">
        <v>7</v>
      </c>
      <c r="F71" s="397">
        <v>7</v>
      </c>
      <c r="G71" s="1608" t="s">
        <v>576</v>
      </c>
      <c r="H71" s="316"/>
      <c r="I71" s="319">
        <v>1.5</v>
      </c>
      <c r="J71" s="254" t="s">
        <v>49</v>
      </c>
      <c r="K71" s="316">
        <v>10</v>
      </c>
      <c r="L71" s="1103">
        <v>10</v>
      </c>
      <c r="M71" s="126"/>
      <c r="N71" s="97" t="s">
        <v>86</v>
      </c>
      <c r="O71" s="1852"/>
      <c r="P71" s="1842"/>
      <c r="Q71" s="1852"/>
      <c r="R71" s="1842"/>
      <c r="S71" s="1852">
        <f>K95</f>
        <v>0.9</v>
      </c>
      <c r="T71" s="1842">
        <f>L95</f>
        <v>0.9</v>
      </c>
      <c r="U71" s="1964">
        <f t="shared" si="19"/>
        <v>0</v>
      </c>
      <c r="V71" s="1940">
        <f t="shared" si="20"/>
        <v>0</v>
      </c>
      <c r="W71" s="1969">
        <f t="shared" si="21"/>
        <v>0.9</v>
      </c>
      <c r="X71" s="1946">
        <f t="shared" si="22"/>
        <v>0.9</v>
      </c>
      <c r="Y71" s="1960">
        <f t="shared" si="23"/>
        <v>0.9</v>
      </c>
      <c r="Z71" s="937">
        <f t="shared" si="24"/>
        <v>0.9</v>
      </c>
      <c r="AA71" s="1858" t="s">
        <v>64</v>
      </c>
      <c r="AB71" s="1897"/>
      <c r="AC71" s="1871"/>
      <c r="AD71" s="1897"/>
      <c r="AE71" s="912"/>
      <c r="AF71" s="1897"/>
      <c r="AG71" s="931"/>
      <c r="AH71" s="2030">
        <f t="shared" si="25"/>
        <v>0</v>
      </c>
      <c r="AI71" s="1940">
        <f t="shared" si="26"/>
        <v>0</v>
      </c>
      <c r="AJ71" s="2048">
        <f t="shared" si="27"/>
        <v>0</v>
      </c>
      <c r="AK71" s="1980">
        <f t="shared" si="28"/>
        <v>0</v>
      </c>
      <c r="AL71" s="2060">
        <f t="shared" si="29"/>
        <v>0</v>
      </c>
      <c r="AM71" s="1987">
        <f t="shared" si="30"/>
        <v>0</v>
      </c>
      <c r="AY71" s="11"/>
      <c r="AZ71" s="11"/>
      <c r="BA71" s="11"/>
      <c r="BB71" s="11"/>
      <c r="BC71" s="11"/>
      <c r="BD71" s="11"/>
    </row>
    <row r="72" spans="1:56" ht="15" thickBot="1">
      <c r="A72" s="1699" t="s">
        <v>736</v>
      </c>
      <c r="B72" s="231" t="s">
        <v>299</v>
      </c>
      <c r="C72" s="526"/>
      <c r="D72" s="342" t="s">
        <v>198</v>
      </c>
      <c r="E72" s="358">
        <v>9</v>
      </c>
      <c r="F72" s="2169">
        <v>7.5</v>
      </c>
      <c r="J72" s="226" t="s">
        <v>393</v>
      </c>
      <c r="K72" s="1232">
        <v>0.2</v>
      </c>
      <c r="L72" s="1282">
        <v>0.2</v>
      </c>
      <c r="M72" s="126"/>
      <c r="N72" s="99" t="s">
        <v>157</v>
      </c>
      <c r="O72" s="1854">
        <f t="shared" ref="O72:T72" si="31">AB101</f>
        <v>53.6</v>
      </c>
      <c r="P72" s="1843">
        <f t="shared" si="31"/>
        <v>53.6</v>
      </c>
      <c r="Q72" s="1854">
        <f t="shared" si="31"/>
        <v>0</v>
      </c>
      <c r="R72" s="1843">
        <f t="shared" si="31"/>
        <v>0</v>
      </c>
      <c r="S72" s="1854">
        <f t="shared" si="31"/>
        <v>18.399999999999999</v>
      </c>
      <c r="T72" s="1843">
        <f t="shared" si="31"/>
        <v>18.399999999999999</v>
      </c>
      <c r="U72" s="1964">
        <f t="shared" si="19"/>
        <v>53.6</v>
      </c>
      <c r="V72" s="1940">
        <f t="shared" si="20"/>
        <v>53.6</v>
      </c>
      <c r="W72" s="1969">
        <f t="shared" si="21"/>
        <v>18.399999999999999</v>
      </c>
      <c r="X72" s="1946">
        <f t="shared" si="22"/>
        <v>18.399999999999999</v>
      </c>
      <c r="Y72" s="1960">
        <f t="shared" si="23"/>
        <v>72</v>
      </c>
      <c r="Z72" s="937">
        <f t="shared" si="24"/>
        <v>72</v>
      </c>
      <c r="AA72" s="1858" t="s">
        <v>66</v>
      </c>
      <c r="AB72" s="1897"/>
      <c r="AC72" s="1872"/>
      <c r="AD72" s="1897"/>
      <c r="AE72" s="912"/>
      <c r="AF72" s="1897"/>
      <c r="AG72" s="931"/>
      <c r="AH72" s="2030">
        <f t="shared" si="25"/>
        <v>0</v>
      </c>
      <c r="AI72" s="1940">
        <f t="shared" si="26"/>
        <v>0</v>
      </c>
      <c r="AJ72" s="2048">
        <f t="shared" si="27"/>
        <v>0</v>
      </c>
      <c r="AK72" s="1980">
        <f t="shared" si="28"/>
        <v>0</v>
      </c>
      <c r="AL72" s="2060">
        <f t="shared" si="29"/>
        <v>0</v>
      </c>
      <c r="AM72" s="1987">
        <f t="shared" si="30"/>
        <v>0</v>
      </c>
      <c r="AY72" s="11"/>
      <c r="AZ72" s="11"/>
      <c r="BA72" s="11"/>
      <c r="BB72" s="11"/>
      <c r="BC72" s="11"/>
      <c r="BD72" s="11"/>
    </row>
    <row r="73" spans="1:56" ht="15" thickBot="1">
      <c r="A73" s="418" t="s">
        <v>9</v>
      </c>
      <c r="B73" s="346" t="s">
        <v>10</v>
      </c>
      <c r="C73" s="374">
        <v>40</v>
      </c>
      <c r="D73" s="395" t="s">
        <v>72</v>
      </c>
      <c r="E73" s="358">
        <v>23.75</v>
      </c>
      <c r="F73" s="397">
        <v>19</v>
      </c>
      <c r="G73" s="969" t="s">
        <v>364</v>
      </c>
      <c r="H73" s="366"/>
      <c r="I73" s="47"/>
      <c r="J73" s="337" t="s">
        <v>89</v>
      </c>
      <c r="K73" s="338">
        <v>190</v>
      </c>
      <c r="L73" s="1110">
        <v>190</v>
      </c>
      <c r="M73" s="126"/>
      <c r="N73" s="909" t="s">
        <v>119</v>
      </c>
      <c r="O73" s="1852"/>
      <c r="P73" s="1840"/>
      <c r="Q73" s="1852">
        <f>E78</f>
        <v>15.7</v>
      </c>
      <c r="R73" s="1840">
        <f>F78</f>
        <v>15.7</v>
      </c>
      <c r="S73" s="1852"/>
      <c r="T73" s="1840"/>
      <c r="U73" s="1964">
        <f t="shared" si="19"/>
        <v>15.7</v>
      </c>
      <c r="V73" s="1940">
        <f t="shared" si="20"/>
        <v>15.7</v>
      </c>
      <c r="W73" s="1969">
        <f t="shared" si="21"/>
        <v>15.7</v>
      </c>
      <c r="X73" s="1946">
        <f t="shared" si="22"/>
        <v>15.7</v>
      </c>
      <c r="Y73" s="1960">
        <f t="shared" si="23"/>
        <v>15.7</v>
      </c>
      <c r="Z73" s="937">
        <f t="shared" si="24"/>
        <v>15.7</v>
      </c>
      <c r="AA73" s="1859" t="s">
        <v>108</v>
      </c>
      <c r="AB73" s="1897">
        <f>E74</f>
        <v>1.8</v>
      </c>
      <c r="AC73" s="1871">
        <f>E74</f>
        <v>1.8</v>
      </c>
      <c r="AD73" s="1899">
        <f>K79</f>
        <v>16.8</v>
      </c>
      <c r="AE73" s="967">
        <f>L79</f>
        <v>16.8</v>
      </c>
      <c r="AF73" s="1897"/>
      <c r="AG73" s="931"/>
      <c r="AH73" s="2030">
        <f t="shared" si="25"/>
        <v>18.600000000000001</v>
      </c>
      <c r="AI73" s="1940">
        <f t="shared" si="26"/>
        <v>18.600000000000001</v>
      </c>
      <c r="AJ73" s="2048">
        <f t="shared" si="27"/>
        <v>16.8</v>
      </c>
      <c r="AK73" s="1980">
        <f t="shared" si="28"/>
        <v>16.8</v>
      </c>
      <c r="AL73" s="2060">
        <f t="shared" si="29"/>
        <v>18.600000000000001</v>
      </c>
      <c r="AM73" s="1987">
        <f t="shared" si="30"/>
        <v>18.600000000000001</v>
      </c>
      <c r="AY73" s="11"/>
      <c r="AZ73" s="11"/>
      <c r="BA73" s="11"/>
      <c r="BB73" s="11"/>
      <c r="BC73" s="11"/>
      <c r="BD73" s="11"/>
    </row>
    <row r="74" spans="1:56" ht="15" thickBot="1">
      <c r="A74" s="418" t="s">
        <v>9</v>
      </c>
      <c r="B74" s="346" t="s">
        <v>581</v>
      </c>
      <c r="C74" s="374">
        <v>30</v>
      </c>
      <c r="D74" s="1359" t="s">
        <v>69</v>
      </c>
      <c r="E74" s="317">
        <v>1.8</v>
      </c>
      <c r="F74" s="502">
        <v>1.8</v>
      </c>
      <c r="G74" s="353" t="s">
        <v>114</v>
      </c>
      <c r="H74" s="115" t="s">
        <v>115</v>
      </c>
      <c r="I74" s="368" t="s">
        <v>116</v>
      </c>
      <c r="J74" s="605"/>
      <c r="K74" s="253"/>
      <c r="L74" s="229"/>
      <c r="M74" s="141"/>
      <c r="N74" s="670" t="s">
        <v>44</v>
      </c>
      <c r="O74" s="1852"/>
      <c r="P74" s="1840"/>
      <c r="Q74" s="1852"/>
      <c r="R74" s="1840"/>
      <c r="S74" s="1852"/>
      <c r="T74" s="1840"/>
      <c r="U74" s="1964">
        <f t="shared" si="19"/>
        <v>0</v>
      </c>
      <c r="V74" s="1940">
        <f t="shared" si="20"/>
        <v>0</v>
      </c>
      <c r="W74" s="1969">
        <f t="shared" si="21"/>
        <v>0</v>
      </c>
      <c r="X74" s="1946">
        <f t="shared" si="22"/>
        <v>0</v>
      </c>
      <c r="Y74" s="1960">
        <f t="shared" si="23"/>
        <v>0</v>
      </c>
      <c r="Z74" s="937">
        <f t="shared" si="24"/>
        <v>0</v>
      </c>
      <c r="AA74" s="1858" t="s">
        <v>153</v>
      </c>
      <c r="AB74" s="1897"/>
      <c r="AC74" s="1871"/>
      <c r="AD74" s="1897"/>
      <c r="AE74" s="912"/>
      <c r="AF74" s="1897"/>
      <c r="AG74" s="931"/>
      <c r="AH74" s="2030">
        <f t="shared" si="25"/>
        <v>0</v>
      </c>
      <c r="AI74" s="1940">
        <f t="shared" si="26"/>
        <v>0</v>
      </c>
      <c r="AJ74" s="2048">
        <f t="shared" si="27"/>
        <v>0</v>
      </c>
      <c r="AK74" s="1980">
        <f t="shared" si="28"/>
        <v>0</v>
      </c>
      <c r="AL74" s="2060">
        <f t="shared" si="29"/>
        <v>0</v>
      </c>
      <c r="AM74" s="1987">
        <f t="shared" si="30"/>
        <v>0</v>
      </c>
      <c r="AY74" s="11"/>
      <c r="AZ74" s="11"/>
      <c r="BA74" s="11"/>
      <c r="BB74" s="11"/>
      <c r="BC74" s="11"/>
      <c r="BD74" s="11"/>
    </row>
    <row r="75" spans="1:56" ht="14.25" customHeight="1" thickBot="1">
      <c r="A75" s="2308" t="s">
        <v>262</v>
      </c>
      <c r="B75" s="1789"/>
      <c r="C75" s="2304">
        <f>C69+C71+C73+C74+40+150</f>
        <v>520</v>
      </c>
      <c r="G75" s="816" t="s">
        <v>180</v>
      </c>
      <c r="H75" s="817">
        <v>67.8</v>
      </c>
      <c r="I75" s="2305">
        <v>60</v>
      </c>
      <c r="J75" s="66"/>
      <c r="K75" s="38"/>
      <c r="L75" s="81"/>
      <c r="M75" s="126"/>
      <c r="N75" s="105" t="s">
        <v>74</v>
      </c>
      <c r="O75" s="1852">
        <f t="shared" ref="O75:T75" si="32">AB84</f>
        <v>102.35</v>
      </c>
      <c r="P75" s="1844">
        <f t="shared" si="32"/>
        <v>88.3</v>
      </c>
      <c r="Q75" s="1852">
        <f t="shared" si="32"/>
        <v>109.828</v>
      </c>
      <c r="R75" s="1844">
        <f t="shared" si="32"/>
        <v>91.699999999999989</v>
      </c>
      <c r="S75" s="1852">
        <f t="shared" si="32"/>
        <v>19.2</v>
      </c>
      <c r="T75" s="1844">
        <f t="shared" si="32"/>
        <v>15.2</v>
      </c>
      <c r="U75" s="1964">
        <f t="shared" si="19"/>
        <v>212.178</v>
      </c>
      <c r="V75" s="1940">
        <f t="shared" si="20"/>
        <v>180</v>
      </c>
      <c r="W75" s="1969">
        <f t="shared" si="21"/>
        <v>129.02799999999999</v>
      </c>
      <c r="X75" s="1946">
        <f t="shared" si="22"/>
        <v>106.89999999999999</v>
      </c>
      <c r="Y75" s="1960">
        <f t="shared" si="23"/>
        <v>231.37799999999999</v>
      </c>
      <c r="Z75" s="937">
        <f t="shared" si="24"/>
        <v>195.2</v>
      </c>
      <c r="AA75" s="1858" t="s">
        <v>147</v>
      </c>
      <c r="AB75" s="1897"/>
      <c r="AC75" s="1871"/>
      <c r="AD75" s="1897"/>
      <c r="AE75" s="912"/>
      <c r="AF75" s="1897"/>
      <c r="AG75" s="931"/>
      <c r="AH75" s="2030">
        <f t="shared" si="25"/>
        <v>0</v>
      </c>
      <c r="AI75" s="1940">
        <f t="shared" si="26"/>
        <v>0</v>
      </c>
      <c r="AJ75" s="2048">
        <f t="shared" si="27"/>
        <v>0</v>
      </c>
      <c r="AK75" s="1980">
        <f t="shared" si="28"/>
        <v>0</v>
      </c>
      <c r="AL75" s="2060">
        <f t="shared" si="29"/>
        <v>0</v>
      </c>
      <c r="AM75" s="1987">
        <f t="shared" si="30"/>
        <v>0</v>
      </c>
      <c r="AY75" s="11"/>
      <c r="AZ75" s="11"/>
      <c r="BA75" s="11"/>
      <c r="BB75" s="11"/>
      <c r="BC75" s="11"/>
      <c r="BD75" s="11"/>
    </row>
    <row r="76" spans="1:56" ht="15.75" customHeight="1" thickBot="1">
      <c r="A76" s="508"/>
      <c r="B76" s="506" t="s">
        <v>144</v>
      </c>
      <c r="C76" s="75"/>
      <c r="D76" s="603" t="s">
        <v>209</v>
      </c>
      <c r="E76" s="75"/>
      <c r="F76" s="63"/>
      <c r="G76" s="820" t="s">
        <v>387</v>
      </c>
      <c r="H76" s="75"/>
      <c r="I76" s="63"/>
      <c r="J76" s="2306" t="s">
        <v>545</v>
      </c>
      <c r="K76" s="2307"/>
      <c r="L76" s="1127"/>
      <c r="M76" s="126"/>
      <c r="N76" s="909" t="s">
        <v>76</v>
      </c>
      <c r="O76" s="1853"/>
      <c r="P76" s="1838"/>
      <c r="Q76" s="1853">
        <f>H87</f>
        <v>124.85</v>
      </c>
      <c r="R76" s="1840">
        <f>C83</f>
        <v>110</v>
      </c>
      <c r="S76" s="1853"/>
      <c r="T76" s="1840"/>
      <c r="U76" s="1964">
        <f t="shared" si="19"/>
        <v>124.85</v>
      </c>
      <c r="V76" s="1940">
        <f t="shared" si="20"/>
        <v>110</v>
      </c>
      <c r="W76" s="1969">
        <f t="shared" si="21"/>
        <v>124.85</v>
      </c>
      <c r="X76" s="1946">
        <f t="shared" si="22"/>
        <v>110</v>
      </c>
      <c r="Y76" s="1960">
        <f t="shared" si="23"/>
        <v>124.85</v>
      </c>
      <c r="Z76" s="937">
        <f t="shared" si="24"/>
        <v>110</v>
      </c>
      <c r="AA76" s="1858" t="s">
        <v>150</v>
      </c>
      <c r="AB76" s="1897"/>
      <c r="AC76" s="1873"/>
      <c r="AD76" s="1897"/>
      <c r="AE76" s="912"/>
      <c r="AF76" s="1897"/>
      <c r="AG76" s="931"/>
      <c r="AH76" s="2030">
        <f t="shared" si="25"/>
        <v>0</v>
      </c>
      <c r="AI76" s="1940">
        <f t="shared" si="26"/>
        <v>0</v>
      </c>
      <c r="AJ76" s="2048">
        <f t="shared" si="27"/>
        <v>0</v>
      </c>
      <c r="AK76" s="1980">
        <f t="shared" si="28"/>
        <v>0</v>
      </c>
      <c r="AL76" s="2060">
        <f t="shared" si="29"/>
        <v>0</v>
      </c>
      <c r="AM76" s="1987">
        <f t="shared" si="30"/>
        <v>0</v>
      </c>
      <c r="AY76" s="11"/>
      <c r="AZ76" s="11"/>
      <c r="BA76" s="11"/>
      <c r="BB76" s="11"/>
      <c r="BC76" s="11"/>
      <c r="BD76" s="11"/>
    </row>
    <row r="77" spans="1:56" ht="15" customHeight="1" thickBot="1">
      <c r="A77" s="1605" t="s">
        <v>546</v>
      </c>
      <c r="B77" s="346" t="s">
        <v>545</v>
      </c>
      <c r="C77" s="374">
        <v>60</v>
      </c>
      <c r="D77" s="353" t="s">
        <v>114</v>
      </c>
      <c r="E77" s="115" t="s">
        <v>115</v>
      </c>
      <c r="F77" s="186" t="s">
        <v>116</v>
      </c>
      <c r="G77" s="368" t="s">
        <v>114</v>
      </c>
      <c r="H77" s="115" t="s">
        <v>115</v>
      </c>
      <c r="I77" s="186" t="s">
        <v>116</v>
      </c>
      <c r="J77" s="1038" t="s">
        <v>114</v>
      </c>
      <c r="K77" s="1122" t="s">
        <v>115</v>
      </c>
      <c r="L77" s="1150" t="s">
        <v>116</v>
      </c>
      <c r="M77" s="126"/>
      <c r="N77" s="910" t="s">
        <v>118</v>
      </c>
      <c r="O77" s="1852">
        <f>K70</f>
        <v>20</v>
      </c>
      <c r="P77" s="1845">
        <f>L70</f>
        <v>20</v>
      </c>
      <c r="Q77" s="1852"/>
      <c r="R77" s="1845"/>
      <c r="S77" s="1852"/>
      <c r="T77" s="1845"/>
      <c r="U77" s="1964">
        <f t="shared" si="19"/>
        <v>20</v>
      </c>
      <c r="V77" s="1940">
        <f t="shared" si="20"/>
        <v>20</v>
      </c>
      <c r="W77" s="1969">
        <f t="shared" si="21"/>
        <v>0</v>
      </c>
      <c r="X77" s="1946">
        <f t="shared" si="22"/>
        <v>0</v>
      </c>
      <c r="Y77" s="1960">
        <f t="shared" si="23"/>
        <v>20</v>
      </c>
      <c r="Z77" s="937">
        <f t="shared" si="24"/>
        <v>20</v>
      </c>
      <c r="AA77" s="1858" t="s">
        <v>96</v>
      </c>
      <c r="AB77" s="1897">
        <f>E72</f>
        <v>9</v>
      </c>
      <c r="AC77" s="1873">
        <f>F72</f>
        <v>7.5</v>
      </c>
      <c r="AD77" s="1897">
        <f>E80+K80</f>
        <v>23.1</v>
      </c>
      <c r="AE77" s="967">
        <f>F80+L80</f>
        <v>18.8</v>
      </c>
      <c r="AF77" s="1897"/>
      <c r="AG77" s="931"/>
      <c r="AH77" s="2030">
        <f t="shared" si="25"/>
        <v>32.1</v>
      </c>
      <c r="AI77" s="1940">
        <f t="shared" si="26"/>
        <v>26.3</v>
      </c>
      <c r="AJ77" s="2048">
        <f t="shared" si="27"/>
        <v>23.1</v>
      </c>
      <c r="AK77" s="1980">
        <f t="shared" si="28"/>
        <v>18.8</v>
      </c>
      <c r="AL77" s="2060">
        <f t="shared" si="29"/>
        <v>32.1</v>
      </c>
      <c r="AM77" s="1987">
        <f t="shared" si="30"/>
        <v>26.3</v>
      </c>
      <c r="AY77" s="11"/>
      <c r="AZ77" s="11"/>
      <c r="BA77" s="11"/>
      <c r="BB77" s="11"/>
      <c r="BC77" s="11"/>
      <c r="BD77" s="11"/>
    </row>
    <row r="78" spans="1:56">
      <c r="A78" s="1693" t="s">
        <v>737</v>
      </c>
      <c r="B78" s="346" t="s">
        <v>177</v>
      </c>
      <c r="C78" s="2127">
        <v>200</v>
      </c>
      <c r="D78" s="117" t="s">
        <v>119</v>
      </c>
      <c r="E78" s="244">
        <v>15.7</v>
      </c>
      <c r="F78" s="354">
        <v>15.7</v>
      </c>
      <c r="G78" s="877" t="s">
        <v>190</v>
      </c>
      <c r="H78" s="804">
        <v>26.8</v>
      </c>
      <c r="I78" s="199">
        <v>15</v>
      </c>
      <c r="J78" s="1679" t="s">
        <v>72</v>
      </c>
      <c r="K78" s="177">
        <v>56.2</v>
      </c>
      <c r="L78" s="188">
        <v>45</v>
      </c>
      <c r="M78" s="126"/>
      <c r="N78" s="97" t="s">
        <v>154</v>
      </c>
      <c r="O78" s="1852"/>
      <c r="P78" s="1840"/>
      <c r="Q78" s="1852"/>
      <c r="R78" s="1840"/>
      <c r="S78" s="1852"/>
      <c r="T78" s="1840"/>
      <c r="U78" s="1964">
        <f t="shared" si="19"/>
        <v>0</v>
      </c>
      <c r="V78" s="1940">
        <f t="shared" si="20"/>
        <v>0</v>
      </c>
      <c r="W78" s="1969">
        <f t="shared" si="21"/>
        <v>0</v>
      </c>
      <c r="X78" s="1946">
        <f t="shared" si="22"/>
        <v>0</v>
      </c>
      <c r="Y78" s="1960">
        <f t="shared" si="23"/>
        <v>0</v>
      </c>
      <c r="Z78" s="937">
        <f t="shared" si="24"/>
        <v>0</v>
      </c>
      <c r="AA78" s="1858" t="s">
        <v>72</v>
      </c>
      <c r="AB78" s="1897">
        <f>E73</f>
        <v>23.75</v>
      </c>
      <c r="AC78" s="1871">
        <f>F73</f>
        <v>19</v>
      </c>
      <c r="AD78" s="1897">
        <f>E79+K78</f>
        <v>67.45</v>
      </c>
      <c r="AE78" s="912">
        <f>F79+L78</f>
        <v>54</v>
      </c>
      <c r="AF78" s="1897">
        <f>H95</f>
        <v>19.2</v>
      </c>
      <c r="AG78" s="931">
        <f>I95</f>
        <v>15.2</v>
      </c>
      <c r="AH78" s="2030">
        <f t="shared" si="25"/>
        <v>91.2</v>
      </c>
      <c r="AI78" s="1940">
        <f t="shared" si="26"/>
        <v>73</v>
      </c>
      <c r="AJ78" s="2048">
        <f t="shared" si="27"/>
        <v>86.65</v>
      </c>
      <c r="AK78" s="1980">
        <f t="shared" si="28"/>
        <v>69.2</v>
      </c>
      <c r="AL78" s="2060">
        <f t="shared" si="29"/>
        <v>110.4</v>
      </c>
      <c r="AM78" s="1987">
        <f t="shared" si="30"/>
        <v>88.2</v>
      </c>
      <c r="AY78" s="11"/>
      <c r="AZ78" s="11"/>
      <c r="BA78" s="11"/>
      <c r="BB78" s="11"/>
      <c r="BC78" s="11"/>
      <c r="BD78" s="11"/>
    </row>
    <row r="79" spans="1:56">
      <c r="A79" s="1693" t="s">
        <v>738</v>
      </c>
      <c r="B79" s="402" t="s">
        <v>387</v>
      </c>
      <c r="C79" s="375">
        <v>160</v>
      </c>
      <c r="D79" s="335" t="s">
        <v>72</v>
      </c>
      <c r="E79" s="343">
        <v>11.25</v>
      </c>
      <c r="F79" s="344">
        <v>9</v>
      </c>
      <c r="G79" s="420" t="s">
        <v>185</v>
      </c>
      <c r="H79" s="333">
        <v>2.4780000000000002</v>
      </c>
      <c r="I79" s="264">
        <v>2.1</v>
      </c>
      <c r="J79" s="255" t="s">
        <v>108</v>
      </c>
      <c r="K79" s="414">
        <v>16.8</v>
      </c>
      <c r="L79" s="345">
        <v>16.8</v>
      </c>
      <c r="M79" s="126"/>
      <c r="N79" s="262" t="s">
        <v>294</v>
      </c>
      <c r="O79" s="1852">
        <f>E69</f>
        <v>73.569999999999993</v>
      </c>
      <c r="P79" s="1840">
        <f>F69</f>
        <v>63.2</v>
      </c>
      <c r="Q79" s="1852"/>
      <c r="R79" s="1838"/>
      <c r="S79" s="1852"/>
      <c r="T79" s="1840"/>
      <c r="U79" s="1964">
        <f t="shared" si="19"/>
        <v>73.569999999999993</v>
      </c>
      <c r="V79" s="1940">
        <f t="shared" si="20"/>
        <v>63.2</v>
      </c>
      <c r="W79" s="1969">
        <f t="shared" si="21"/>
        <v>0</v>
      </c>
      <c r="X79" s="1946">
        <f t="shared" si="22"/>
        <v>0</v>
      </c>
      <c r="Y79" s="1960">
        <f t="shared" si="23"/>
        <v>73.569999999999993</v>
      </c>
      <c r="Z79" s="937">
        <f t="shared" si="24"/>
        <v>63.2</v>
      </c>
      <c r="AA79" s="1858" t="s">
        <v>80</v>
      </c>
      <c r="AB79" s="1897"/>
      <c r="AC79" s="1874"/>
      <c r="AD79" s="1897"/>
      <c r="AE79" s="912"/>
      <c r="AF79" s="1897"/>
      <c r="AG79" s="931"/>
      <c r="AH79" s="2030">
        <f t="shared" si="25"/>
        <v>0</v>
      </c>
      <c r="AI79" s="1940">
        <f t="shared" si="26"/>
        <v>0</v>
      </c>
      <c r="AJ79" s="2048">
        <f t="shared" si="27"/>
        <v>0</v>
      </c>
      <c r="AK79" s="1980">
        <f t="shared" si="28"/>
        <v>0</v>
      </c>
      <c r="AL79" s="2060">
        <f t="shared" si="29"/>
        <v>0</v>
      </c>
      <c r="AM79" s="1987">
        <f t="shared" si="30"/>
        <v>0</v>
      </c>
      <c r="AY79" s="11"/>
      <c r="AZ79" s="11"/>
      <c r="BA79" s="11"/>
      <c r="BB79" s="11"/>
      <c r="BC79" s="11"/>
      <c r="BD79" s="11"/>
    </row>
    <row r="80" spans="1:56">
      <c r="A80" s="1694" t="s">
        <v>739</v>
      </c>
      <c r="B80" s="402" t="s">
        <v>314</v>
      </c>
      <c r="C80" s="375">
        <v>200</v>
      </c>
      <c r="D80" s="335" t="s">
        <v>198</v>
      </c>
      <c r="E80" s="343">
        <v>9.6</v>
      </c>
      <c r="F80" s="344">
        <v>8</v>
      </c>
      <c r="G80" s="342" t="s">
        <v>171</v>
      </c>
      <c r="H80" s="414">
        <v>10.42</v>
      </c>
      <c r="I80" s="363">
        <v>10</v>
      </c>
      <c r="J80" s="254" t="s">
        <v>198</v>
      </c>
      <c r="K80" s="380">
        <v>13.5</v>
      </c>
      <c r="L80" s="894">
        <v>10.8</v>
      </c>
      <c r="M80" s="126"/>
      <c r="N80" s="909" t="s">
        <v>322</v>
      </c>
      <c r="O80" s="1852"/>
      <c r="P80" s="1838"/>
      <c r="Q80" s="1853">
        <f>E85+H78</f>
        <v>29.155999999999999</v>
      </c>
      <c r="R80" s="1838">
        <f>F85+I78</f>
        <v>17</v>
      </c>
      <c r="S80" s="1852"/>
      <c r="T80" s="1838"/>
      <c r="U80" s="1964">
        <f t="shared" si="19"/>
        <v>29.155999999999999</v>
      </c>
      <c r="V80" s="1940">
        <f t="shared" si="20"/>
        <v>17</v>
      </c>
      <c r="W80" s="1969">
        <f t="shared" si="21"/>
        <v>29.155999999999999</v>
      </c>
      <c r="X80" s="1946">
        <f t="shared" si="22"/>
        <v>17</v>
      </c>
      <c r="Y80" s="1960">
        <f t="shared" si="23"/>
        <v>29.155999999999999</v>
      </c>
      <c r="Z80" s="937">
        <f t="shared" si="24"/>
        <v>17</v>
      </c>
      <c r="AA80" s="1858" t="s">
        <v>152</v>
      </c>
      <c r="AB80" s="1897">
        <f>H75</f>
        <v>67.8</v>
      </c>
      <c r="AC80" s="1875">
        <f>I75</f>
        <v>60</v>
      </c>
      <c r="AD80" s="1897">
        <f>H79</f>
        <v>2.4780000000000002</v>
      </c>
      <c r="AE80" s="968">
        <f>I79</f>
        <v>2.1</v>
      </c>
      <c r="AF80" s="1897"/>
      <c r="AG80" s="931"/>
      <c r="AH80" s="2030">
        <f t="shared" si="25"/>
        <v>70.277999999999992</v>
      </c>
      <c r="AI80" s="1940">
        <f t="shared" si="26"/>
        <v>62.1</v>
      </c>
      <c r="AJ80" s="2048">
        <f t="shared" si="27"/>
        <v>2.4780000000000002</v>
      </c>
      <c r="AK80" s="1980">
        <f t="shared" si="28"/>
        <v>2.1</v>
      </c>
      <c r="AL80" s="2060">
        <f t="shared" si="29"/>
        <v>70.277999999999992</v>
      </c>
      <c r="AM80" s="1987">
        <f t="shared" si="30"/>
        <v>62.1</v>
      </c>
      <c r="AY80" s="11"/>
      <c r="AZ80" s="11"/>
      <c r="BA80" s="11"/>
      <c r="BB80" s="11"/>
      <c r="BC80" s="11"/>
      <c r="BD80" s="11"/>
    </row>
    <row r="81" spans="1:56">
      <c r="A81" s="332" t="s">
        <v>9</v>
      </c>
      <c r="B81" s="346" t="s">
        <v>10</v>
      </c>
      <c r="C81" s="379">
        <v>50</v>
      </c>
      <c r="D81" s="335" t="s">
        <v>90</v>
      </c>
      <c r="E81" s="343">
        <v>4</v>
      </c>
      <c r="F81" s="344">
        <v>4</v>
      </c>
      <c r="G81" s="602" t="s">
        <v>202</v>
      </c>
      <c r="H81" s="361" t="s">
        <v>410</v>
      </c>
      <c r="I81" s="363">
        <v>120</v>
      </c>
      <c r="J81" s="258" t="s">
        <v>98</v>
      </c>
      <c r="K81" s="317">
        <v>4.8</v>
      </c>
      <c r="L81" s="320">
        <v>4.8</v>
      </c>
      <c r="M81" s="126"/>
      <c r="N81" s="909" t="s">
        <v>142</v>
      </c>
      <c r="O81" s="1852"/>
      <c r="P81" s="1840"/>
      <c r="Q81" s="1852"/>
      <c r="R81" s="1840"/>
      <c r="S81" s="1852"/>
      <c r="T81" s="1840"/>
      <c r="U81" s="1964">
        <f t="shared" si="19"/>
        <v>0</v>
      </c>
      <c r="V81" s="1940">
        <f t="shared" si="20"/>
        <v>0</v>
      </c>
      <c r="W81" s="1969">
        <f t="shared" si="21"/>
        <v>0</v>
      </c>
      <c r="X81" s="1946">
        <f t="shared" si="22"/>
        <v>0</v>
      </c>
      <c r="Y81" s="1960">
        <f t="shared" si="23"/>
        <v>0</v>
      </c>
      <c r="Z81" s="937">
        <f t="shared" si="24"/>
        <v>0</v>
      </c>
      <c r="AA81" s="1858" t="s">
        <v>149</v>
      </c>
      <c r="AB81" s="1897"/>
      <c r="AC81" s="1875"/>
      <c r="AD81" s="1897"/>
      <c r="AE81" s="912"/>
      <c r="AF81" s="1897"/>
      <c r="AG81" s="931"/>
      <c r="AH81" s="2030">
        <f t="shared" si="25"/>
        <v>0</v>
      </c>
      <c r="AI81" s="1940">
        <f t="shared" si="26"/>
        <v>0</v>
      </c>
      <c r="AJ81" s="2048">
        <f t="shared" si="27"/>
        <v>0</v>
      </c>
      <c r="AK81" s="1980">
        <f t="shared" si="28"/>
        <v>0</v>
      </c>
      <c r="AL81" s="2060">
        <f t="shared" si="29"/>
        <v>0</v>
      </c>
      <c r="AM81" s="1987">
        <f t="shared" si="30"/>
        <v>0</v>
      </c>
      <c r="AY81" s="11"/>
      <c r="AZ81" s="11"/>
      <c r="BA81" s="11"/>
      <c r="BB81" s="11"/>
      <c r="BC81" s="11"/>
      <c r="BD81" s="11"/>
    </row>
    <row r="82" spans="1:56" ht="13.5" customHeight="1">
      <c r="A82" s="332" t="s">
        <v>9</v>
      </c>
      <c r="B82" s="346" t="s">
        <v>581</v>
      </c>
      <c r="C82" s="375">
        <v>20</v>
      </c>
      <c r="D82" s="360" t="s">
        <v>92</v>
      </c>
      <c r="E82" s="362">
        <v>0.6</v>
      </c>
      <c r="F82" s="1674">
        <v>0.6</v>
      </c>
      <c r="G82" s="600" t="s">
        <v>88</v>
      </c>
      <c r="H82" s="356">
        <v>45</v>
      </c>
      <c r="I82" s="592">
        <v>45</v>
      </c>
      <c r="J82" s="1607" t="s">
        <v>547</v>
      </c>
      <c r="K82" s="135">
        <v>0.7</v>
      </c>
      <c r="L82" s="1125">
        <v>0.7</v>
      </c>
      <c r="M82" s="126"/>
      <c r="N82" s="909" t="s">
        <v>67</v>
      </c>
      <c r="O82" s="1852"/>
      <c r="P82" s="1840"/>
      <c r="Q82" s="1852"/>
      <c r="R82" s="1840"/>
      <c r="S82" s="1852"/>
      <c r="T82" s="1840"/>
      <c r="U82" s="1964">
        <f t="shared" si="19"/>
        <v>0</v>
      </c>
      <c r="V82" s="1940">
        <f t="shared" si="20"/>
        <v>0</v>
      </c>
      <c r="W82" s="1969">
        <f t="shared" si="21"/>
        <v>0</v>
      </c>
      <c r="X82" s="1946">
        <f t="shared" si="22"/>
        <v>0</v>
      </c>
      <c r="Y82" s="1960">
        <f t="shared" si="23"/>
        <v>0</v>
      </c>
      <c r="Z82" s="937">
        <f t="shared" si="24"/>
        <v>0</v>
      </c>
      <c r="AA82" s="1858" t="s">
        <v>148</v>
      </c>
      <c r="AB82" s="1897"/>
      <c r="AC82" s="1874"/>
      <c r="AD82" s="1897"/>
      <c r="AE82" s="912"/>
      <c r="AF82" s="1897"/>
      <c r="AG82" s="931"/>
      <c r="AH82" s="2030">
        <f t="shared" si="25"/>
        <v>0</v>
      </c>
      <c r="AI82" s="1940">
        <f t="shared" si="26"/>
        <v>0</v>
      </c>
      <c r="AJ82" s="2048">
        <f t="shared" si="27"/>
        <v>0</v>
      </c>
      <c r="AK82" s="1980">
        <f t="shared" si="28"/>
        <v>0</v>
      </c>
      <c r="AL82" s="2060">
        <f t="shared" si="29"/>
        <v>0</v>
      </c>
      <c r="AM82" s="1987">
        <f t="shared" si="30"/>
        <v>0</v>
      </c>
      <c r="AY82" s="11"/>
      <c r="AZ82" s="11"/>
      <c r="BA82" s="11"/>
      <c r="BB82" s="11"/>
      <c r="BC82" s="11"/>
      <c r="BD82" s="11"/>
    </row>
    <row r="83" spans="1:56" ht="12.75" customHeight="1">
      <c r="A83" s="355" t="s">
        <v>642</v>
      </c>
      <c r="B83" s="346" t="s">
        <v>740</v>
      </c>
      <c r="C83" s="375">
        <v>110</v>
      </c>
      <c r="D83" s="360" t="s">
        <v>199</v>
      </c>
      <c r="E83" s="358">
        <v>8.0000000000000002E-3</v>
      </c>
      <c r="F83" s="359">
        <v>8.0000000000000002E-3</v>
      </c>
      <c r="G83" s="342" t="s">
        <v>53</v>
      </c>
      <c r="H83" s="316">
        <v>0.2</v>
      </c>
      <c r="I83" s="1024">
        <v>0.2</v>
      </c>
      <c r="J83" s="360" t="s">
        <v>548</v>
      </c>
      <c r="K83" s="358">
        <v>0.3</v>
      </c>
      <c r="L83" s="359">
        <v>0.3</v>
      </c>
      <c r="M83" s="126"/>
      <c r="N83" s="911" t="s">
        <v>60</v>
      </c>
      <c r="O83" s="1852"/>
      <c r="P83" s="1846"/>
      <c r="Q83" s="1902">
        <f>H82+K89</f>
        <v>245</v>
      </c>
      <c r="R83" s="1846">
        <f>I82+L89</f>
        <v>245</v>
      </c>
      <c r="S83" s="1852">
        <f>K93</f>
        <v>10</v>
      </c>
      <c r="T83" s="1846">
        <f>L93</f>
        <v>10</v>
      </c>
      <c r="U83" s="1964">
        <f t="shared" si="19"/>
        <v>245</v>
      </c>
      <c r="V83" s="1940">
        <f t="shared" si="20"/>
        <v>245</v>
      </c>
      <c r="W83" s="1969">
        <f t="shared" si="21"/>
        <v>255</v>
      </c>
      <c r="X83" s="1946">
        <f t="shared" si="22"/>
        <v>255</v>
      </c>
      <c r="Y83" s="1960">
        <f t="shared" si="23"/>
        <v>255</v>
      </c>
      <c r="Z83" s="937">
        <f t="shared" si="24"/>
        <v>255</v>
      </c>
      <c r="AA83" s="1860" t="s">
        <v>192</v>
      </c>
      <c r="AB83" s="1897"/>
      <c r="AC83" s="1876"/>
      <c r="AD83" s="1897"/>
      <c r="AE83" s="912"/>
      <c r="AF83" s="1897"/>
      <c r="AG83" s="931"/>
      <c r="AH83" s="2030">
        <f t="shared" si="25"/>
        <v>0</v>
      </c>
      <c r="AI83" s="1940">
        <f t="shared" si="26"/>
        <v>0</v>
      </c>
      <c r="AJ83" s="2048">
        <f t="shared" si="27"/>
        <v>0</v>
      </c>
      <c r="AK83" s="1980">
        <f t="shared" si="28"/>
        <v>0</v>
      </c>
      <c r="AL83" s="2060">
        <f t="shared" si="29"/>
        <v>0</v>
      </c>
      <c r="AM83" s="1987">
        <f t="shared" si="30"/>
        <v>0</v>
      </c>
      <c r="AY83" s="11"/>
      <c r="AZ83" s="11"/>
      <c r="BA83" s="11"/>
      <c r="BB83" s="11"/>
      <c r="BC83" s="11"/>
      <c r="BD83" s="11"/>
    </row>
    <row r="84" spans="1:56" ht="15" thickBot="1">
      <c r="A84" s="68"/>
      <c r="B84" s="1280"/>
      <c r="D84" s="1670" t="s">
        <v>634</v>
      </c>
      <c r="E84" s="356">
        <v>190</v>
      </c>
      <c r="F84" s="341">
        <v>190</v>
      </c>
      <c r="G84" s="1344" t="s">
        <v>90</v>
      </c>
      <c r="H84" s="1147">
        <v>4</v>
      </c>
      <c r="I84" s="893">
        <v>4</v>
      </c>
      <c r="J84" s="370" t="s">
        <v>53</v>
      </c>
      <c r="K84" s="365">
        <v>0.2</v>
      </c>
      <c r="L84" s="383">
        <v>0.2</v>
      </c>
      <c r="M84" s="126"/>
      <c r="N84" s="168" t="s">
        <v>162</v>
      </c>
      <c r="O84" s="1852"/>
      <c r="P84" s="1840"/>
      <c r="Q84" s="1852"/>
      <c r="R84" s="1840"/>
      <c r="S84" s="1852">
        <f>E93</f>
        <v>186.3</v>
      </c>
      <c r="T84" s="1840">
        <f>F93</f>
        <v>180</v>
      </c>
      <c r="U84" s="1964">
        <f t="shared" si="19"/>
        <v>0</v>
      </c>
      <c r="V84" s="1940">
        <f t="shared" si="20"/>
        <v>0</v>
      </c>
      <c r="W84" s="1969">
        <f t="shared" si="21"/>
        <v>186.3</v>
      </c>
      <c r="X84" s="1946">
        <f t="shared" si="22"/>
        <v>180</v>
      </c>
      <c r="Y84" s="1961">
        <f t="shared" si="23"/>
        <v>186.3</v>
      </c>
      <c r="Z84" s="935">
        <f t="shared" si="24"/>
        <v>180</v>
      </c>
      <c r="AA84" s="1861" t="s">
        <v>91</v>
      </c>
      <c r="AB84" s="1897">
        <f t="shared" ref="AB84:AK84" si="33">SUM(AB69:AB83)</f>
        <v>102.35</v>
      </c>
      <c r="AC84" s="1877">
        <f t="shared" si="33"/>
        <v>88.3</v>
      </c>
      <c r="AD84" s="1897">
        <f t="shared" si="33"/>
        <v>109.828</v>
      </c>
      <c r="AE84" s="912">
        <f t="shared" si="33"/>
        <v>91.699999999999989</v>
      </c>
      <c r="AF84" s="1897">
        <f t="shared" si="33"/>
        <v>19.2</v>
      </c>
      <c r="AG84" s="931">
        <f t="shared" si="33"/>
        <v>15.2</v>
      </c>
      <c r="AH84" s="2031">
        <f t="shared" si="33"/>
        <v>212.178</v>
      </c>
      <c r="AI84" s="1975">
        <f t="shared" si="33"/>
        <v>180</v>
      </c>
      <c r="AJ84" s="2049">
        <f t="shared" si="33"/>
        <v>129.02800000000002</v>
      </c>
      <c r="AK84" s="1981">
        <f t="shared" si="33"/>
        <v>106.9</v>
      </c>
      <c r="AL84" s="2060">
        <f t="shared" si="29"/>
        <v>231.37799999999999</v>
      </c>
      <c r="AM84" s="1987">
        <f t="shared" si="30"/>
        <v>195.2</v>
      </c>
      <c r="AY84" s="11"/>
      <c r="AZ84" s="11"/>
      <c r="BA84" s="11"/>
      <c r="BB84" s="11"/>
      <c r="BC84" s="11"/>
      <c r="BD84" s="11"/>
    </row>
    <row r="85" spans="1:56" ht="15" thickBot="1">
      <c r="A85" s="68"/>
      <c r="B85" s="1280"/>
      <c r="D85" s="255" t="s">
        <v>293</v>
      </c>
      <c r="E85" s="333">
        <v>2.3559999999999999</v>
      </c>
      <c r="F85" s="345">
        <v>2</v>
      </c>
      <c r="G85" s="1189" t="s">
        <v>644</v>
      </c>
      <c r="H85" s="161"/>
      <c r="I85" s="147"/>
      <c r="J85" s="814" t="s">
        <v>122</v>
      </c>
      <c r="K85" s="38"/>
      <c r="L85" s="81"/>
      <c r="M85" s="126"/>
      <c r="N85" s="168" t="s">
        <v>65</v>
      </c>
      <c r="O85" s="1852"/>
      <c r="P85" s="1847"/>
      <c r="Q85" s="1852"/>
      <c r="R85" s="1847"/>
      <c r="S85" s="1852"/>
      <c r="T85" s="1847"/>
      <c r="U85" s="1964">
        <f t="shared" si="19"/>
        <v>0</v>
      </c>
      <c r="V85" s="1940">
        <f t="shared" si="20"/>
        <v>0</v>
      </c>
      <c r="W85" s="1969">
        <f t="shared" si="21"/>
        <v>0</v>
      </c>
      <c r="X85" s="1946">
        <f t="shared" si="22"/>
        <v>0</v>
      </c>
      <c r="Y85" s="1961">
        <f t="shared" si="23"/>
        <v>0</v>
      </c>
      <c r="Z85" s="935">
        <f t="shared" si="24"/>
        <v>0</v>
      </c>
      <c r="AA85" s="1862" t="s">
        <v>158</v>
      </c>
      <c r="AB85" s="1897"/>
      <c r="AC85" s="1878">
        <f>F72+F73+F74+I75</f>
        <v>88.3</v>
      </c>
      <c r="AD85" s="1897"/>
      <c r="AE85" s="912">
        <f>F79+F80+I79+L78+L80+L79</f>
        <v>91.699999999999989</v>
      </c>
      <c r="AF85" s="1897"/>
      <c r="AG85" s="912"/>
      <c r="AH85" s="2032"/>
      <c r="AI85" s="1976"/>
      <c r="AJ85" s="2049"/>
      <c r="AK85" s="1981"/>
      <c r="AL85" s="2061"/>
      <c r="AM85" s="1988"/>
      <c r="AO85" s="11"/>
      <c r="AY85" s="11"/>
      <c r="AZ85" s="11"/>
      <c r="BA85" s="11"/>
      <c r="BB85" s="11"/>
      <c r="BC85" s="11"/>
      <c r="BD85" s="11"/>
    </row>
    <row r="86" spans="1:56" ht="12.75" customHeight="1" thickBot="1">
      <c r="A86" s="68"/>
      <c r="B86" s="1280"/>
      <c r="D86" s="114"/>
      <c r="E86" s="483"/>
      <c r="F86" s="1589"/>
      <c r="G86" s="1134" t="s">
        <v>114</v>
      </c>
      <c r="H86" s="216" t="s">
        <v>115</v>
      </c>
      <c r="I86" s="217" t="s">
        <v>116</v>
      </c>
      <c r="J86" s="353" t="s">
        <v>114</v>
      </c>
      <c r="K86" s="115" t="s">
        <v>115</v>
      </c>
      <c r="L86" s="186" t="s">
        <v>116</v>
      </c>
      <c r="M86" s="126"/>
      <c r="N86" s="168" t="s">
        <v>46</v>
      </c>
      <c r="O86" s="1852"/>
      <c r="P86" s="1847"/>
      <c r="Q86" s="1854">
        <f>H80</f>
        <v>10.42</v>
      </c>
      <c r="R86" s="1847">
        <f>I80</f>
        <v>10</v>
      </c>
      <c r="S86" s="1852"/>
      <c r="T86" s="1847"/>
      <c r="U86" s="1964">
        <f t="shared" si="19"/>
        <v>10.42</v>
      </c>
      <c r="V86" s="1940">
        <f t="shared" si="20"/>
        <v>10</v>
      </c>
      <c r="W86" s="1969">
        <f t="shared" si="21"/>
        <v>10.42</v>
      </c>
      <c r="X86" s="1946">
        <f t="shared" si="22"/>
        <v>10</v>
      </c>
      <c r="Y86" s="1961">
        <f t="shared" si="23"/>
        <v>10.42</v>
      </c>
      <c r="Z86" s="935">
        <f t="shared" si="24"/>
        <v>10</v>
      </c>
      <c r="AB86" s="1897"/>
      <c r="AD86" s="1897"/>
      <c r="AF86" s="1897"/>
      <c r="AH86" s="2033"/>
      <c r="AI86" s="1977"/>
      <c r="AJ86" s="2033"/>
      <c r="AK86" s="1977"/>
      <c r="AL86" s="2033"/>
      <c r="AM86" s="134"/>
      <c r="AO86" s="141"/>
      <c r="AY86" s="11"/>
      <c r="AZ86" s="11"/>
      <c r="BA86" s="11"/>
      <c r="BB86" s="11"/>
      <c r="BC86" s="11"/>
      <c r="BD86" s="11"/>
    </row>
    <row r="87" spans="1:56" ht="13.5" customHeight="1">
      <c r="A87" s="68"/>
      <c r="B87" s="1280"/>
      <c r="D87" s="68"/>
      <c r="E87" s="11"/>
      <c r="F87" s="78"/>
      <c r="G87" s="1588" t="s">
        <v>205</v>
      </c>
      <c r="H87" s="961">
        <v>124.85</v>
      </c>
      <c r="I87" s="530">
        <v>110</v>
      </c>
      <c r="J87" s="970" t="s">
        <v>122</v>
      </c>
      <c r="K87" s="181">
        <v>3.5</v>
      </c>
      <c r="L87" s="183">
        <v>3.5</v>
      </c>
      <c r="M87" s="126"/>
      <c r="N87" s="168" t="s">
        <v>70</v>
      </c>
      <c r="O87" s="1852"/>
      <c r="P87" s="1847"/>
      <c r="Q87" s="1852"/>
      <c r="R87" s="1847"/>
      <c r="S87" s="1852"/>
      <c r="T87" s="1847"/>
      <c r="U87" s="1964">
        <f t="shared" si="19"/>
        <v>0</v>
      </c>
      <c r="V87" s="1940">
        <f t="shared" si="20"/>
        <v>0</v>
      </c>
      <c r="W87" s="1969">
        <f t="shared" si="21"/>
        <v>0</v>
      </c>
      <c r="X87" s="1946">
        <f t="shared" si="22"/>
        <v>0</v>
      </c>
      <c r="Y87" s="1961">
        <f t="shared" si="23"/>
        <v>0</v>
      </c>
      <c r="Z87" s="935">
        <f t="shared" si="24"/>
        <v>0</v>
      </c>
      <c r="AA87" s="1863" t="s">
        <v>360</v>
      </c>
      <c r="AB87" s="1897"/>
      <c r="AC87" s="1879" t="s">
        <v>356</v>
      </c>
      <c r="AD87" s="1897"/>
      <c r="AE87" s="924" t="s">
        <v>263</v>
      </c>
      <c r="AF87" s="1897"/>
      <c r="AG87" s="924" t="s">
        <v>357</v>
      </c>
      <c r="AH87" s="2034" t="s">
        <v>358</v>
      </c>
      <c r="AI87" s="1974" t="s">
        <v>358</v>
      </c>
      <c r="AJ87" s="2034" t="s">
        <v>359</v>
      </c>
      <c r="AK87" s="1974" t="s">
        <v>359</v>
      </c>
      <c r="AL87" s="2033"/>
      <c r="AM87" s="134"/>
      <c r="AO87" s="271"/>
      <c r="AY87" s="11"/>
      <c r="AZ87" s="11"/>
      <c r="BA87" s="11"/>
      <c r="BB87" s="11"/>
      <c r="BC87" s="11"/>
      <c r="BD87" s="11"/>
    </row>
    <row r="88" spans="1:56" ht="14.25" customHeight="1">
      <c r="A88" s="68"/>
      <c r="B88" s="1280"/>
      <c r="D88" s="68"/>
      <c r="E88" s="11"/>
      <c r="F88" s="78"/>
      <c r="G88" s="1587"/>
      <c r="H88" s="253"/>
      <c r="I88" s="229"/>
      <c r="J88" s="337" t="s">
        <v>49</v>
      </c>
      <c r="K88" s="338">
        <v>7</v>
      </c>
      <c r="L88" s="372">
        <v>7</v>
      </c>
      <c r="M88" s="126"/>
      <c r="N88" s="168" t="s">
        <v>90</v>
      </c>
      <c r="O88" s="1852"/>
      <c r="P88" s="1838"/>
      <c r="Q88" s="1852">
        <f>E81+H84</f>
        <v>8</v>
      </c>
      <c r="R88" s="1838">
        <f>F81+I84</f>
        <v>8</v>
      </c>
      <c r="S88" s="1852">
        <f>H96+K94</f>
        <v>2.5</v>
      </c>
      <c r="T88" s="1838">
        <f>I96+L94</f>
        <v>2.5</v>
      </c>
      <c r="U88" s="1964">
        <f t="shared" si="19"/>
        <v>8</v>
      </c>
      <c r="V88" s="1940">
        <f t="shared" si="20"/>
        <v>8</v>
      </c>
      <c r="W88" s="1969">
        <f t="shared" si="21"/>
        <v>10.5</v>
      </c>
      <c r="X88" s="1946">
        <f t="shared" si="22"/>
        <v>10.5</v>
      </c>
      <c r="Y88" s="1961">
        <f t="shared" si="23"/>
        <v>10.5</v>
      </c>
      <c r="Z88" s="935">
        <f t="shared" si="24"/>
        <v>10.5</v>
      </c>
      <c r="AA88" s="1864" t="s">
        <v>117</v>
      </c>
      <c r="AB88" s="1897"/>
      <c r="AC88" s="1880"/>
      <c r="AD88" s="1897"/>
      <c r="AE88" s="298"/>
      <c r="AF88" s="1897"/>
      <c r="AG88" s="298"/>
      <c r="AH88" s="2035">
        <f t="shared" ref="AH88:AH101" si="34">AB88+AD88</f>
        <v>0</v>
      </c>
      <c r="AI88" s="1978">
        <f t="shared" ref="AI88:AI101" si="35">AC88+AE88</f>
        <v>0</v>
      </c>
      <c r="AJ88" s="2050">
        <f t="shared" ref="AJ88:AJ101" si="36">AD88+AF88</f>
        <v>0</v>
      </c>
      <c r="AK88" s="1982">
        <f t="shared" ref="AK88:AK101" si="37">AE88+AG88</f>
        <v>0</v>
      </c>
      <c r="AL88" s="2033"/>
      <c r="AM88" s="134"/>
      <c r="AO88" s="172"/>
      <c r="AY88" s="11"/>
      <c r="AZ88" s="11"/>
      <c r="BA88" s="11"/>
      <c r="BB88" s="11"/>
      <c r="BC88" s="11"/>
      <c r="BD88" s="11"/>
    </row>
    <row r="89" spans="1:56" ht="14.25" customHeight="1">
      <c r="A89" s="68"/>
      <c r="B89" s="1280"/>
      <c r="D89" s="68"/>
      <c r="E89" s="11"/>
      <c r="F89" s="78"/>
      <c r="J89" s="336" t="s">
        <v>60</v>
      </c>
      <c r="K89" s="972">
        <v>200</v>
      </c>
      <c r="L89" s="973">
        <v>200</v>
      </c>
      <c r="M89" s="126"/>
      <c r="N89" s="168" t="s">
        <v>98</v>
      </c>
      <c r="O89" s="1852">
        <f>E71</f>
        <v>7</v>
      </c>
      <c r="P89" s="1840">
        <f>F71</f>
        <v>7</v>
      </c>
      <c r="Q89" s="1852">
        <f>K81</f>
        <v>4.8</v>
      </c>
      <c r="R89" s="1840">
        <f>L81</f>
        <v>4.8</v>
      </c>
      <c r="S89" s="1852">
        <f>H99</f>
        <v>4</v>
      </c>
      <c r="T89" s="1840">
        <f>I99</f>
        <v>4</v>
      </c>
      <c r="U89" s="1964">
        <f t="shared" si="19"/>
        <v>11.8</v>
      </c>
      <c r="V89" s="1940">
        <f t="shared" si="20"/>
        <v>11.8</v>
      </c>
      <c r="W89" s="1969">
        <f t="shared" si="21"/>
        <v>8.8000000000000007</v>
      </c>
      <c r="X89" s="1946">
        <f t="shared" si="22"/>
        <v>8.8000000000000007</v>
      </c>
      <c r="Y89" s="1961">
        <f t="shared" si="23"/>
        <v>15.8</v>
      </c>
      <c r="Z89" s="935">
        <f t="shared" si="24"/>
        <v>15.8</v>
      </c>
      <c r="AA89" s="1865" t="s">
        <v>361</v>
      </c>
      <c r="AB89" s="1897"/>
      <c r="AC89" s="412">
        <f>SUM(AC87:AC88)</f>
        <v>0</v>
      </c>
      <c r="AD89" s="1897"/>
      <c r="AE89" s="296">
        <f>SUM(AE87:AE88)</f>
        <v>0</v>
      </c>
      <c r="AF89" s="1897"/>
      <c r="AG89" s="296">
        <f>SUM(AG87:AG88)</f>
        <v>0</v>
      </c>
      <c r="AH89" s="2035">
        <f t="shared" si="34"/>
        <v>0</v>
      </c>
      <c r="AI89" s="1978">
        <f t="shared" si="35"/>
        <v>0</v>
      </c>
      <c r="AJ89" s="2050">
        <f t="shared" si="36"/>
        <v>0</v>
      </c>
      <c r="AK89" s="1982">
        <f t="shared" si="37"/>
        <v>0</v>
      </c>
      <c r="AL89" s="2033"/>
      <c r="AM89" s="134"/>
      <c r="AO89" s="141"/>
      <c r="AY89" s="11"/>
      <c r="AZ89" s="11"/>
      <c r="BA89" s="11"/>
      <c r="BB89" s="11"/>
      <c r="BC89" s="11"/>
      <c r="BD89" s="11"/>
    </row>
    <row r="90" spans="1:56" ht="12.75" customHeight="1" thickBot="1">
      <c r="A90" s="2303" t="s">
        <v>249</v>
      </c>
      <c r="B90" s="1789"/>
      <c r="C90" s="2304">
        <f>SUM(C77:C89)</f>
        <v>800</v>
      </c>
      <c r="D90" s="66"/>
      <c r="E90" s="38"/>
      <c r="F90" s="81"/>
      <c r="J90" s="336" t="s">
        <v>89</v>
      </c>
      <c r="K90" s="338">
        <v>20</v>
      </c>
      <c r="L90" s="372">
        <v>20</v>
      </c>
      <c r="M90" s="126"/>
      <c r="N90" s="168" t="s">
        <v>629</v>
      </c>
      <c r="O90" s="1852"/>
      <c r="P90" s="1838"/>
      <c r="Q90" s="1852">
        <f>R90/1000/0.04</f>
        <v>3</v>
      </c>
      <c r="R90" s="1838">
        <f>I81</f>
        <v>120</v>
      </c>
      <c r="S90" s="1853">
        <f>T90/1000/0.04</f>
        <v>0.04</v>
      </c>
      <c r="T90" s="1838">
        <f>I97</f>
        <v>1.6</v>
      </c>
      <c r="U90" s="1964">
        <f t="shared" si="19"/>
        <v>3</v>
      </c>
      <c r="V90" s="1940">
        <f t="shared" si="20"/>
        <v>120</v>
      </c>
      <c r="W90" s="1969">
        <f t="shared" si="21"/>
        <v>3.04</v>
      </c>
      <c r="X90" s="1946">
        <f t="shared" si="22"/>
        <v>121.6</v>
      </c>
      <c r="Y90" s="1961">
        <f t="shared" si="23"/>
        <v>3.04</v>
      </c>
      <c r="Z90" s="935">
        <f t="shared" si="24"/>
        <v>121.6</v>
      </c>
      <c r="AA90" s="1866" t="s">
        <v>362</v>
      </c>
      <c r="AB90" s="1897"/>
      <c r="AC90" s="1881"/>
      <c r="AD90" s="1897"/>
      <c r="AE90" s="299"/>
      <c r="AF90" s="1897"/>
      <c r="AG90" s="299"/>
      <c r="AH90" s="2035">
        <f t="shared" si="34"/>
        <v>0</v>
      </c>
      <c r="AI90" s="1978">
        <f t="shared" si="35"/>
        <v>0</v>
      </c>
      <c r="AJ90" s="2050">
        <f t="shared" si="36"/>
        <v>0</v>
      </c>
      <c r="AK90" s="1982">
        <f t="shared" si="37"/>
        <v>0</v>
      </c>
      <c r="AL90" s="2033"/>
      <c r="AM90" s="134"/>
      <c r="AO90" s="141"/>
      <c r="AY90" s="11"/>
      <c r="AZ90" s="11"/>
      <c r="BA90" s="11"/>
      <c r="BB90" s="11"/>
      <c r="BC90" s="11"/>
      <c r="BD90" s="11"/>
    </row>
    <row r="91" spans="1:56" ht="13.5" customHeight="1" thickBot="1">
      <c r="A91" s="509"/>
      <c r="B91" s="238" t="s">
        <v>304</v>
      </c>
      <c r="C91" s="4"/>
      <c r="D91" s="407" t="s">
        <v>311</v>
      </c>
      <c r="E91" s="943"/>
      <c r="F91" s="944"/>
      <c r="G91" s="1017" t="s">
        <v>413</v>
      </c>
      <c r="H91" s="47"/>
      <c r="I91" s="47"/>
      <c r="J91" s="1020"/>
      <c r="K91" s="1021" t="s">
        <v>173</v>
      </c>
      <c r="L91" s="59"/>
      <c r="M91" s="126"/>
      <c r="N91" s="168" t="s">
        <v>49</v>
      </c>
      <c r="O91" s="1852">
        <f>K71</f>
        <v>10</v>
      </c>
      <c r="P91" s="1842">
        <f>L71</f>
        <v>10</v>
      </c>
      <c r="Q91" s="1852">
        <f>K82+K88</f>
        <v>7.7</v>
      </c>
      <c r="R91" s="1842">
        <f>L88+L82</f>
        <v>7.7</v>
      </c>
      <c r="S91" s="1852">
        <f>K99</f>
        <v>1.47</v>
      </c>
      <c r="T91" s="1842">
        <f>L99</f>
        <v>1.47</v>
      </c>
      <c r="U91" s="1964">
        <f t="shared" si="19"/>
        <v>17.7</v>
      </c>
      <c r="V91" s="1940">
        <f t="shared" si="20"/>
        <v>17.7</v>
      </c>
      <c r="W91" s="1969">
        <f t="shared" si="21"/>
        <v>9.17</v>
      </c>
      <c r="X91" s="1946">
        <f t="shared" si="22"/>
        <v>9.17</v>
      </c>
      <c r="Y91" s="1961">
        <f t="shared" si="23"/>
        <v>19.169999999999998</v>
      </c>
      <c r="Z91" s="935">
        <f t="shared" si="24"/>
        <v>19.169999999999998</v>
      </c>
      <c r="AA91" s="1866" t="s">
        <v>179</v>
      </c>
      <c r="AB91" s="1897"/>
      <c r="AC91" s="1881"/>
      <c r="AD91" s="1897"/>
      <c r="AE91" s="966"/>
      <c r="AF91" s="1897"/>
      <c r="AG91" s="299"/>
      <c r="AH91" s="2035">
        <f t="shared" si="34"/>
        <v>0</v>
      </c>
      <c r="AI91" s="1978">
        <f t="shared" si="35"/>
        <v>0</v>
      </c>
      <c r="AJ91" s="2050">
        <f t="shared" si="36"/>
        <v>0</v>
      </c>
      <c r="AK91" s="1982">
        <f t="shared" si="37"/>
        <v>0</v>
      </c>
      <c r="AL91" s="2033"/>
      <c r="AM91" s="134"/>
      <c r="AO91" s="141"/>
      <c r="AY91" s="11"/>
    </row>
    <row r="92" spans="1:56" ht="16.5" customHeight="1" thickBot="1">
      <c r="A92" s="330" t="s">
        <v>741</v>
      </c>
      <c r="B92" s="325" t="s">
        <v>305</v>
      </c>
      <c r="C92" s="378">
        <v>180</v>
      </c>
      <c r="D92" s="396" t="s">
        <v>114</v>
      </c>
      <c r="E92" s="118" t="s">
        <v>115</v>
      </c>
      <c r="F92" s="184" t="s">
        <v>116</v>
      </c>
      <c r="G92" s="404" t="s">
        <v>114</v>
      </c>
      <c r="H92" s="119" t="s">
        <v>115</v>
      </c>
      <c r="I92" s="405" t="s">
        <v>116</v>
      </c>
      <c r="J92" s="400" t="s">
        <v>114</v>
      </c>
      <c r="K92" s="115" t="s">
        <v>115</v>
      </c>
      <c r="L92" s="186" t="s">
        <v>116</v>
      </c>
      <c r="M92" s="126"/>
      <c r="N92" s="168" t="s">
        <v>163</v>
      </c>
      <c r="O92" s="1852"/>
      <c r="P92" s="1840"/>
      <c r="Q92" s="1852"/>
      <c r="R92" s="1840"/>
      <c r="S92" s="1852"/>
      <c r="T92" s="1840"/>
      <c r="U92" s="1964">
        <f t="shared" si="19"/>
        <v>0</v>
      </c>
      <c r="V92" s="1940">
        <f t="shared" si="20"/>
        <v>0</v>
      </c>
      <c r="W92" s="1969">
        <f t="shared" si="21"/>
        <v>0</v>
      </c>
      <c r="X92" s="1946">
        <f t="shared" si="22"/>
        <v>0</v>
      </c>
      <c r="Y92" s="1961">
        <f t="shared" si="23"/>
        <v>0</v>
      </c>
      <c r="Z92" s="935">
        <f t="shared" si="24"/>
        <v>0</v>
      </c>
      <c r="AA92" s="1867" t="s">
        <v>71</v>
      </c>
      <c r="AB92" s="1897"/>
      <c r="AC92" s="412">
        <f>SUM(AC90:AC91)</f>
        <v>0</v>
      </c>
      <c r="AD92" s="1897"/>
      <c r="AE92" s="296">
        <f>SUM(AE90:AE91)</f>
        <v>0</v>
      </c>
      <c r="AF92" s="1897"/>
      <c r="AG92" s="296">
        <f>SUM(AG90:AG91)</f>
        <v>0</v>
      </c>
      <c r="AH92" s="2035">
        <f t="shared" si="34"/>
        <v>0</v>
      </c>
      <c r="AI92" s="1978">
        <f t="shared" si="35"/>
        <v>0</v>
      </c>
      <c r="AJ92" s="2050">
        <f t="shared" si="36"/>
        <v>0</v>
      </c>
      <c r="AK92" s="1982">
        <f t="shared" si="37"/>
        <v>0</v>
      </c>
      <c r="AL92" s="2033"/>
      <c r="AM92" s="134"/>
      <c r="AO92" s="141"/>
      <c r="AY92" s="11"/>
    </row>
    <row r="93" spans="1:56" ht="15" customHeight="1">
      <c r="A93" s="330" t="s">
        <v>742</v>
      </c>
      <c r="B93" s="402" t="s">
        <v>411</v>
      </c>
      <c r="C93" s="411" t="s">
        <v>416</v>
      </c>
      <c r="D93" s="945" t="s">
        <v>310</v>
      </c>
      <c r="E93" s="410">
        <v>186.3</v>
      </c>
      <c r="F93" s="530">
        <v>180</v>
      </c>
      <c r="G93" s="348" t="s">
        <v>414</v>
      </c>
      <c r="H93" s="410">
        <v>18.399999999999999</v>
      </c>
      <c r="I93" s="1023">
        <v>18.399999999999999</v>
      </c>
      <c r="J93" s="479" t="s">
        <v>88</v>
      </c>
      <c r="K93" s="599">
        <v>10</v>
      </c>
      <c r="L93" s="532">
        <v>10</v>
      </c>
      <c r="M93" s="141"/>
      <c r="N93" s="168" t="s">
        <v>51</v>
      </c>
      <c r="O93" s="1852"/>
      <c r="P93" s="1840"/>
      <c r="Q93" s="1852"/>
      <c r="R93" s="1840"/>
      <c r="S93" s="1852"/>
      <c r="T93" s="1840"/>
      <c r="U93" s="1964">
        <f t="shared" si="19"/>
        <v>0</v>
      </c>
      <c r="V93" s="1940">
        <f t="shared" si="20"/>
        <v>0</v>
      </c>
      <c r="W93" s="1969">
        <f t="shared" si="21"/>
        <v>0</v>
      </c>
      <c r="X93" s="1946">
        <f t="shared" si="22"/>
        <v>0</v>
      </c>
      <c r="Y93" s="1961">
        <f t="shared" si="23"/>
        <v>0</v>
      </c>
      <c r="Z93" s="935">
        <f t="shared" si="24"/>
        <v>0</v>
      </c>
      <c r="AA93" s="1868" t="s">
        <v>191</v>
      </c>
      <c r="AB93" s="1897"/>
      <c r="AC93" s="1882"/>
      <c r="AD93" s="1897"/>
      <c r="AE93" s="294"/>
      <c r="AF93" s="1897"/>
      <c r="AG93" s="294"/>
      <c r="AH93" s="2035">
        <f t="shared" si="34"/>
        <v>0</v>
      </c>
      <c r="AI93" s="1978">
        <f t="shared" si="35"/>
        <v>0</v>
      </c>
      <c r="AJ93" s="2050">
        <f t="shared" si="36"/>
        <v>0</v>
      </c>
      <c r="AK93" s="1982">
        <f t="shared" si="37"/>
        <v>0</v>
      </c>
      <c r="AL93" s="2033"/>
      <c r="AM93" s="134"/>
      <c r="AO93" s="141"/>
      <c r="AY93" s="11"/>
    </row>
    <row r="94" spans="1:56" ht="14.25" customHeight="1">
      <c r="A94" s="232"/>
      <c r="B94" s="231" t="s">
        <v>412</v>
      </c>
      <c r="C94" s="11"/>
      <c r="D94" s="597"/>
      <c r="E94" s="536"/>
      <c r="F94" s="946"/>
      <c r="G94" s="420" t="s">
        <v>89</v>
      </c>
      <c r="H94" s="316">
        <v>60.8</v>
      </c>
      <c r="I94" s="1024">
        <v>60.8</v>
      </c>
      <c r="J94" s="325" t="s">
        <v>90</v>
      </c>
      <c r="K94" s="316">
        <v>0.9</v>
      </c>
      <c r="L94" s="321">
        <v>0.9</v>
      </c>
      <c r="M94" s="141"/>
      <c r="N94" s="168" t="s">
        <v>161</v>
      </c>
      <c r="O94" s="1852"/>
      <c r="P94" s="1840"/>
      <c r="Q94" s="1852"/>
      <c r="R94" s="1840"/>
      <c r="S94" s="1852"/>
      <c r="T94" s="1840"/>
      <c r="U94" s="1964">
        <f t="shared" si="19"/>
        <v>0</v>
      </c>
      <c r="V94" s="1940">
        <f t="shared" si="20"/>
        <v>0</v>
      </c>
      <c r="W94" s="1969">
        <f t="shared" si="21"/>
        <v>0</v>
      </c>
      <c r="X94" s="1946">
        <f t="shared" si="22"/>
        <v>0</v>
      </c>
      <c r="Y94" s="1961">
        <f t="shared" si="23"/>
        <v>0</v>
      </c>
      <c r="Z94" s="935">
        <f t="shared" si="24"/>
        <v>0</v>
      </c>
      <c r="AA94" s="1868" t="s">
        <v>75</v>
      </c>
      <c r="AB94" s="1897"/>
      <c r="AC94" s="1882"/>
      <c r="AD94" s="1897"/>
      <c r="AE94" s="294"/>
      <c r="AF94" s="1897"/>
      <c r="AG94" s="294"/>
      <c r="AH94" s="2035">
        <f t="shared" si="34"/>
        <v>0</v>
      </c>
      <c r="AI94" s="1978">
        <f t="shared" si="35"/>
        <v>0</v>
      </c>
      <c r="AJ94" s="2050">
        <f t="shared" si="36"/>
        <v>0</v>
      </c>
      <c r="AK94" s="1982">
        <f t="shared" si="37"/>
        <v>0</v>
      </c>
      <c r="AL94" s="2033"/>
      <c r="AM94" s="134"/>
      <c r="AO94" s="141"/>
      <c r="AY94" s="11"/>
    </row>
    <row r="95" spans="1:56" ht="13.5" customHeight="1">
      <c r="A95" s="332" t="s">
        <v>9</v>
      </c>
      <c r="B95" s="346" t="s">
        <v>581</v>
      </c>
      <c r="C95" s="375">
        <v>30</v>
      </c>
      <c r="D95" s="114"/>
      <c r="E95" s="41"/>
      <c r="F95" s="962"/>
      <c r="G95" s="395" t="s">
        <v>72</v>
      </c>
      <c r="H95" s="358">
        <v>19.2</v>
      </c>
      <c r="I95" s="397">
        <v>15.2</v>
      </c>
      <c r="J95" s="479" t="s">
        <v>86</v>
      </c>
      <c r="K95" s="358">
        <v>0.9</v>
      </c>
      <c r="L95" s="359">
        <v>0.9</v>
      </c>
      <c r="M95" s="141"/>
      <c r="N95" s="168" t="s">
        <v>160</v>
      </c>
      <c r="O95" s="1852"/>
      <c r="P95" s="1848"/>
      <c r="Q95" s="1852">
        <f>K87</f>
        <v>3.5</v>
      </c>
      <c r="R95" s="1848">
        <f>L87</f>
        <v>3.5</v>
      </c>
      <c r="S95" s="1852"/>
      <c r="T95" s="1848"/>
      <c r="U95" s="1964">
        <f t="shared" si="19"/>
        <v>3.5</v>
      </c>
      <c r="V95" s="1940">
        <f t="shared" si="20"/>
        <v>3.5</v>
      </c>
      <c r="W95" s="1969">
        <f t="shared" si="21"/>
        <v>3.5</v>
      </c>
      <c r="X95" s="1946">
        <f t="shared" si="22"/>
        <v>3.5</v>
      </c>
      <c r="Y95" s="1961">
        <f t="shared" si="23"/>
        <v>3.5</v>
      </c>
      <c r="Z95" s="935">
        <f t="shared" si="24"/>
        <v>3.5</v>
      </c>
      <c r="AA95" s="1868" t="s">
        <v>77</v>
      </c>
      <c r="AB95" s="1897"/>
      <c r="AC95" s="1883"/>
      <c r="AD95" s="1899"/>
      <c r="AE95" s="107"/>
      <c r="AF95" s="1899"/>
      <c r="AG95" s="107"/>
      <c r="AH95" s="2035">
        <f t="shared" si="34"/>
        <v>0</v>
      </c>
      <c r="AI95" s="1978">
        <f t="shared" si="35"/>
        <v>0</v>
      </c>
      <c r="AJ95" s="2050">
        <f t="shared" si="36"/>
        <v>0</v>
      </c>
      <c r="AK95" s="1982">
        <f t="shared" si="37"/>
        <v>0</v>
      </c>
      <c r="AL95" s="2033"/>
      <c r="AM95" s="134"/>
      <c r="AO95" s="141"/>
      <c r="AP95" s="11"/>
      <c r="AQ95" s="11"/>
      <c r="AR95" s="11"/>
      <c r="AS95" s="11"/>
      <c r="AT95" s="11"/>
      <c r="AY95" s="11"/>
    </row>
    <row r="96" spans="1:56" ht="12.75" customHeight="1">
      <c r="A96" s="68"/>
      <c r="B96" s="1280"/>
      <c r="D96" s="528"/>
      <c r="E96" s="14"/>
      <c r="F96" s="947"/>
      <c r="G96" s="342" t="s">
        <v>90</v>
      </c>
      <c r="H96" s="343">
        <v>1.6</v>
      </c>
      <c r="I96" s="593">
        <v>1.6</v>
      </c>
      <c r="J96" s="394" t="s">
        <v>415</v>
      </c>
      <c r="K96" s="343">
        <v>1E-3</v>
      </c>
      <c r="L96" s="344">
        <v>1E-3</v>
      </c>
      <c r="M96" s="141"/>
      <c r="N96" s="168" t="s">
        <v>83</v>
      </c>
      <c r="O96" s="1852"/>
      <c r="P96" s="1848"/>
      <c r="Q96" s="1852"/>
      <c r="R96" s="1848"/>
      <c r="S96" s="1852"/>
      <c r="T96" s="1848"/>
      <c r="U96" s="1964">
        <f t="shared" si="19"/>
        <v>0</v>
      </c>
      <c r="V96" s="1940">
        <f t="shared" si="20"/>
        <v>0</v>
      </c>
      <c r="W96" s="1969">
        <f t="shared" si="21"/>
        <v>0</v>
      </c>
      <c r="X96" s="1946">
        <f t="shared" si="22"/>
        <v>0</v>
      </c>
      <c r="Y96" s="1961">
        <f t="shared" si="23"/>
        <v>0</v>
      </c>
      <c r="Z96" s="935">
        <f t="shared" si="24"/>
        <v>0</v>
      </c>
      <c r="AA96" s="1868" t="s">
        <v>78</v>
      </c>
      <c r="AB96" s="1897"/>
      <c r="AC96" s="1883"/>
      <c r="AD96" s="1897"/>
      <c r="AE96" s="107"/>
      <c r="AF96" s="1897"/>
      <c r="AG96" s="107"/>
      <c r="AH96" s="2035">
        <f t="shared" si="34"/>
        <v>0</v>
      </c>
      <c r="AI96" s="1978">
        <f t="shared" si="35"/>
        <v>0</v>
      </c>
      <c r="AJ96" s="2050">
        <f t="shared" si="36"/>
        <v>0</v>
      </c>
      <c r="AK96" s="1982">
        <f t="shared" si="37"/>
        <v>0</v>
      </c>
      <c r="AL96" s="2033"/>
      <c r="AM96" s="134"/>
      <c r="AO96" s="141"/>
      <c r="AP96" s="11"/>
      <c r="AQ96" s="11"/>
      <c r="AR96" s="11"/>
      <c r="AS96" s="11"/>
      <c r="AT96" s="11"/>
      <c r="AY96" s="11"/>
    </row>
    <row r="97" spans="1:51" ht="14.25" customHeight="1">
      <c r="A97" s="68"/>
      <c r="B97" s="1280"/>
      <c r="D97" s="68"/>
      <c r="E97" s="11"/>
      <c r="F97" s="78"/>
      <c r="G97" s="342" t="s">
        <v>202</v>
      </c>
      <c r="H97" s="1022" t="s">
        <v>417</v>
      </c>
      <c r="I97" s="398">
        <v>1.6</v>
      </c>
      <c r="J97" s="325" t="s">
        <v>92</v>
      </c>
      <c r="K97" s="1022">
        <v>0.16</v>
      </c>
      <c r="L97" s="339">
        <v>0.16</v>
      </c>
      <c r="M97" s="141"/>
      <c r="N97" s="168" t="s">
        <v>53</v>
      </c>
      <c r="O97" s="1852">
        <f>H69</f>
        <v>0.8</v>
      </c>
      <c r="P97" s="1848">
        <f>H69</f>
        <v>0.8</v>
      </c>
      <c r="Q97" s="1852">
        <f>E82+H83+K84</f>
        <v>1</v>
      </c>
      <c r="R97" s="1848">
        <f>F82+I83+L84</f>
        <v>1</v>
      </c>
      <c r="S97" s="1853">
        <f>K97</f>
        <v>0.16</v>
      </c>
      <c r="T97" s="1848">
        <f>L97</f>
        <v>0.16</v>
      </c>
      <c r="U97" s="1964">
        <f t="shared" si="19"/>
        <v>1.8</v>
      </c>
      <c r="V97" s="1940">
        <f t="shared" si="20"/>
        <v>1.8</v>
      </c>
      <c r="W97" s="1969">
        <f t="shared" si="21"/>
        <v>1.1599999999999999</v>
      </c>
      <c r="X97" s="1946">
        <f t="shared" si="22"/>
        <v>1.1599999999999999</v>
      </c>
      <c r="Y97" s="1961">
        <f t="shared" si="23"/>
        <v>1.96</v>
      </c>
      <c r="Z97" s="935">
        <f t="shared" si="24"/>
        <v>1.96</v>
      </c>
      <c r="AA97" s="1868" t="s">
        <v>79</v>
      </c>
      <c r="AB97" s="1897"/>
      <c r="AC97" s="1884"/>
      <c r="AD97" s="1897"/>
      <c r="AE97" s="104"/>
      <c r="AF97" s="1897"/>
      <c r="AG97" s="104"/>
      <c r="AH97" s="2035">
        <f t="shared" si="34"/>
        <v>0</v>
      </c>
      <c r="AI97" s="1978">
        <f t="shared" si="35"/>
        <v>0</v>
      </c>
      <c r="AJ97" s="2050">
        <f t="shared" si="36"/>
        <v>0</v>
      </c>
      <c r="AK97" s="1982">
        <f t="shared" si="37"/>
        <v>0</v>
      </c>
      <c r="AL97" s="2033"/>
      <c r="AM97" s="134"/>
      <c r="AO97" s="141"/>
      <c r="AP97" s="11"/>
      <c r="AQ97" s="11"/>
      <c r="AR97" s="11"/>
      <c r="AS97" s="11"/>
      <c r="AT97" s="11"/>
      <c r="AY97" s="11"/>
    </row>
    <row r="98" spans="1:51">
      <c r="A98" s="68"/>
      <c r="B98" s="1280"/>
      <c r="D98" s="68"/>
      <c r="E98" s="11"/>
      <c r="F98" s="78"/>
      <c r="G98" s="395" t="s">
        <v>127</v>
      </c>
      <c r="H98" s="358">
        <v>2.4</v>
      </c>
      <c r="I98" s="397">
        <v>2.4</v>
      </c>
      <c r="J98" s="373" t="s">
        <v>89</v>
      </c>
      <c r="K98" s="358">
        <v>10</v>
      </c>
      <c r="L98" s="359">
        <v>10</v>
      </c>
      <c r="M98" s="126"/>
      <c r="N98" s="168" t="s">
        <v>135</v>
      </c>
      <c r="O98" s="1852"/>
      <c r="P98" s="1848"/>
      <c r="Q98" s="1852"/>
      <c r="R98" s="1848"/>
      <c r="S98" s="1852"/>
      <c r="T98" s="1848"/>
      <c r="U98" s="1964">
        <f t="shared" si="19"/>
        <v>0</v>
      </c>
      <c r="V98" s="1940">
        <f t="shared" si="20"/>
        <v>0</v>
      </c>
      <c r="W98" s="1969">
        <f t="shared" si="21"/>
        <v>0</v>
      </c>
      <c r="X98" s="1946">
        <f t="shared" si="22"/>
        <v>0</v>
      </c>
      <c r="Y98" s="1961">
        <f t="shared" si="23"/>
        <v>0</v>
      </c>
      <c r="Z98" s="935">
        <f t="shared" si="24"/>
        <v>0</v>
      </c>
      <c r="AA98" s="1868" t="s">
        <v>81</v>
      </c>
      <c r="AB98" s="1897"/>
      <c r="AC98" s="1885"/>
      <c r="AD98" s="1897"/>
      <c r="AE98" s="104"/>
      <c r="AF98" s="1897"/>
      <c r="AG98" s="104"/>
      <c r="AH98" s="2035">
        <f t="shared" si="34"/>
        <v>0</v>
      </c>
      <c r="AI98" s="1978">
        <f t="shared" si="35"/>
        <v>0</v>
      </c>
      <c r="AJ98" s="2050">
        <f t="shared" si="36"/>
        <v>0</v>
      </c>
      <c r="AK98" s="1982">
        <f t="shared" si="37"/>
        <v>0</v>
      </c>
      <c r="AL98" s="2033"/>
      <c r="AM98" s="134"/>
      <c r="AO98" s="141"/>
      <c r="AP98" s="11"/>
      <c r="AQ98" s="11"/>
      <c r="AR98" s="11"/>
      <c r="AS98" s="11"/>
      <c r="AT98" s="11"/>
      <c r="AU98" s="11"/>
      <c r="AV98" s="11"/>
      <c r="AW98" s="11"/>
      <c r="AX98" s="11"/>
      <c r="AY98" s="11"/>
    </row>
    <row r="99" spans="1:51" ht="15" customHeight="1" thickBot="1">
      <c r="A99" s="2303" t="s">
        <v>332</v>
      </c>
      <c r="B99" s="1789"/>
      <c r="C99" s="2304">
        <f>C95+C92+80+20</f>
        <v>310</v>
      </c>
      <c r="D99" s="66"/>
      <c r="E99" s="38"/>
      <c r="F99" s="81"/>
      <c r="G99" s="1055" t="s">
        <v>98</v>
      </c>
      <c r="H99" s="554">
        <v>4</v>
      </c>
      <c r="I99" s="1025">
        <v>4</v>
      </c>
      <c r="J99" s="259" t="s">
        <v>49</v>
      </c>
      <c r="K99" s="554">
        <v>1.47</v>
      </c>
      <c r="L99" s="555">
        <v>1.47</v>
      </c>
      <c r="M99" s="126"/>
      <c r="N99" s="589" t="s">
        <v>206</v>
      </c>
      <c r="O99" s="1896">
        <f>O100+O101+O102+O103</f>
        <v>1.7</v>
      </c>
      <c r="P99" s="1891">
        <f>P100+P101+P102+P103</f>
        <v>1.7</v>
      </c>
      <c r="Q99" s="1896">
        <f>Q100+Q101+Q102+Q103</f>
        <v>0.308</v>
      </c>
      <c r="R99" s="1891">
        <f>R100+R101+R102+R103</f>
        <v>0.308</v>
      </c>
      <c r="S99" s="1906">
        <f>S100+S101+S102</f>
        <v>1E-3</v>
      </c>
      <c r="T99" s="1891">
        <f>T100+T101+T102+T103+T104</f>
        <v>1E-3</v>
      </c>
      <c r="U99" s="1964">
        <f t="shared" si="19"/>
        <v>2.008</v>
      </c>
      <c r="V99" s="1940">
        <f t="shared" si="20"/>
        <v>2.008</v>
      </c>
      <c r="W99" s="2010">
        <f t="shared" si="21"/>
        <v>0.309</v>
      </c>
      <c r="X99" s="1952">
        <f t="shared" si="22"/>
        <v>0.309</v>
      </c>
      <c r="Y99" s="1961">
        <f t="shared" si="23"/>
        <v>2.0089999999999999</v>
      </c>
      <c r="Z99" s="935">
        <f t="shared" si="24"/>
        <v>2.0089999999999999</v>
      </c>
      <c r="AA99" s="1868" t="s">
        <v>82</v>
      </c>
      <c r="AB99" s="1897"/>
      <c r="AC99" s="1882"/>
      <c r="AD99" s="1897"/>
      <c r="AE99" s="294"/>
      <c r="AF99" s="1897"/>
      <c r="AG99" s="294"/>
      <c r="AH99" s="2035">
        <f t="shared" si="34"/>
        <v>0</v>
      </c>
      <c r="AI99" s="1978">
        <f t="shared" si="35"/>
        <v>0</v>
      </c>
      <c r="AJ99" s="2050">
        <f t="shared" si="36"/>
        <v>0</v>
      </c>
      <c r="AK99" s="1982">
        <f t="shared" si="37"/>
        <v>0</v>
      </c>
      <c r="AL99" s="2033"/>
      <c r="AM99" s="134"/>
      <c r="AO99" s="141"/>
      <c r="AP99" s="11"/>
      <c r="AQ99" s="11"/>
      <c r="AR99" s="11"/>
      <c r="AS99" s="11"/>
      <c r="AT99" s="11"/>
      <c r="AU99" s="11"/>
      <c r="AV99" s="11"/>
      <c r="AW99" s="11"/>
      <c r="AX99" s="11"/>
      <c r="AY99" s="11"/>
    </row>
    <row r="100" spans="1:51" ht="13.5" customHeight="1">
      <c r="B100" s="237"/>
      <c r="C100" s="136"/>
      <c r="D100" s="141"/>
      <c r="G100" s="843"/>
      <c r="M100" s="126"/>
      <c r="N100" s="590" t="s">
        <v>199</v>
      </c>
      <c r="O100" s="1852"/>
      <c r="P100" s="1849"/>
      <c r="Q100" s="1852">
        <f>E83</f>
        <v>8.0000000000000002E-3</v>
      </c>
      <c r="R100" s="1849">
        <f>F83</f>
        <v>8.0000000000000002E-3</v>
      </c>
      <c r="S100" s="1852"/>
      <c r="T100" s="1849"/>
      <c r="U100" s="1965"/>
      <c r="V100" s="1849"/>
      <c r="W100" s="1970"/>
      <c r="X100" s="1947"/>
      <c r="Y100" s="1962"/>
      <c r="Z100" s="936"/>
      <c r="AA100" s="1868" t="s">
        <v>84</v>
      </c>
      <c r="AB100" s="1898">
        <f>E70</f>
        <v>53.6</v>
      </c>
      <c r="AC100" s="1886">
        <f>F70</f>
        <v>53.6</v>
      </c>
      <c r="AD100" s="1898"/>
      <c r="AE100" s="295"/>
      <c r="AF100" s="1898">
        <f>H93</f>
        <v>18.399999999999999</v>
      </c>
      <c r="AG100" s="295">
        <f>I93</f>
        <v>18.399999999999999</v>
      </c>
      <c r="AH100" s="2035">
        <f t="shared" si="34"/>
        <v>53.6</v>
      </c>
      <c r="AI100" s="1978">
        <f t="shared" si="35"/>
        <v>53.6</v>
      </c>
      <c r="AJ100" s="2050">
        <f t="shared" si="36"/>
        <v>18.399999999999999</v>
      </c>
      <c r="AK100" s="1982">
        <f t="shared" si="37"/>
        <v>18.399999999999999</v>
      </c>
      <c r="AL100" s="2033"/>
      <c r="AM100" s="134"/>
      <c r="AO100" s="141"/>
      <c r="AR100" s="11"/>
      <c r="AS100" s="11"/>
      <c r="AT100" s="11"/>
      <c r="AU100" s="11"/>
      <c r="AV100" s="11"/>
      <c r="AW100" s="11"/>
      <c r="AX100" s="11"/>
      <c r="AY100" s="11"/>
    </row>
    <row r="101" spans="1:51" ht="15.75" customHeight="1">
      <c r="B101" s="150"/>
      <c r="C101" s="141"/>
      <c r="D101" s="141"/>
      <c r="G101" s="810"/>
      <c r="M101" s="126"/>
      <c r="N101" s="1919" t="s">
        <v>418</v>
      </c>
      <c r="O101" s="1852"/>
      <c r="P101" s="1850"/>
      <c r="Q101" s="1852"/>
      <c r="R101" s="1850"/>
      <c r="S101" s="1852">
        <f>K96</f>
        <v>1E-3</v>
      </c>
      <c r="T101" s="1850">
        <f>L96</f>
        <v>1E-3</v>
      </c>
      <c r="U101" s="1966"/>
      <c r="V101" s="1850"/>
      <c r="W101" s="1971"/>
      <c r="X101" s="1948"/>
      <c r="Y101" s="2019"/>
      <c r="AA101" s="1912" t="s">
        <v>87</v>
      </c>
      <c r="AB101" s="1913">
        <f t="shared" ref="AB101:AG101" si="38">SUM(AB93:AB100)</f>
        <v>53.6</v>
      </c>
      <c r="AC101" s="253">
        <f t="shared" si="38"/>
        <v>53.6</v>
      </c>
      <c r="AD101" s="1897">
        <f t="shared" si="38"/>
        <v>0</v>
      </c>
      <c r="AE101" s="296">
        <f t="shared" si="38"/>
        <v>0</v>
      </c>
      <c r="AF101" s="1897">
        <f t="shared" si="38"/>
        <v>18.399999999999999</v>
      </c>
      <c r="AG101" s="296">
        <f t="shared" si="38"/>
        <v>18.399999999999999</v>
      </c>
      <c r="AH101" s="2035">
        <f t="shared" si="34"/>
        <v>53.6</v>
      </c>
      <c r="AI101" s="1978">
        <f t="shared" si="35"/>
        <v>53.6</v>
      </c>
      <c r="AJ101" s="2050">
        <f t="shared" si="36"/>
        <v>18.399999999999999</v>
      </c>
      <c r="AK101" s="1982">
        <f t="shared" si="37"/>
        <v>18.399999999999999</v>
      </c>
      <c r="AL101" s="2033"/>
      <c r="AM101" s="134"/>
      <c r="AO101" s="141"/>
      <c r="AR101" s="11"/>
      <c r="AS101" s="11"/>
      <c r="AT101" s="11"/>
      <c r="AU101" s="11"/>
      <c r="AV101" s="11"/>
      <c r="AW101" s="11"/>
      <c r="AX101" s="11"/>
      <c r="AY101" s="11"/>
    </row>
    <row r="102" spans="1:51" ht="12.75" customHeight="1">
      <c r="B102" s="1164"/>
      <c r="G102" s="843"/>
      <c r="M102" s="126"/>
      <c r="N102" s="1784" t="s">
        <v>576</v>
      </c>
      <c r="O102" s="1852">
        <f>I71</f>
        <v>1.5</v>
      </c>
      <c r="P102" s="1839">
        <f>I71</f>
        <v>1.5</v>
      </c>
      <c r="Q102" s="1852"/>
      <c r="R102" s="1839"/>
      <c r="S102" s="1852"/>
      <c r="T102" s="1839"/>
      <c r="U102" s="1967"/>
      <c r="V102" s="1839"/>
      <c r="W102" s="1972"/>
      <c r="X102" s="1949"/>
      <c r="Y102" s="2004"/>
      <c r="Z102" s="976"/>
      <c r="AA102" s="822"/>
      <c r="AB102" s="1914"/>
      <c r="AC102" s="1183"/>
      <c r="AH102" s="2036"/>
      <c r="AJ102" s="2036"/>
      <c r="AL102" s="2033"/>
      <c r="AM102" s="134"/>
      <c r="AO102" s="141"/>
      <c r="AR102" s="11"/>
      <c r="AS102" s="11"/>
      <c r="AT102" s="11"/>
      <c r="AU102" s="11"/>
      <c r="AV102" s="11"/>
      <c r="AW102" s="11"/>
      <c r="AX102" s="11"/>
      <c r="AY102" s="11"/>
    </row>
    <row r="103" spans="1:51" ht="12.75" customHeight="1">
      <c r="B103" s="1164"/>
      <c r="G103" s="810"/>
      <c r="M103" s="126"/>
      <c r="N103" s="606" t="s">
        <v>159</v>
      </c>
      <c r="O103" s="1852">
        <f>K72</f>
        <v>0.2</v>
      </c>
      <c r="P103" s="1839">
        <f>L72</f>
        <v>0.2</v>
      </c>
      <c r="Q103" s="1851">
        <f>K83</f>
        <v>0.3</v>
      </c>
      <c r="R103" s="1839">
        <f>L83</f>
        <v>0.3</v>
      </c>
      <c r="S103" s="1851"/>
      <c r="T103" s="1839"/>
      <c r="U103" s="1967"/>
      <c r="V103" s="1839"/>
      <c r="W103" s="1972"/>
      <c r="X103" s="1949"/>
      <c r="Y103" s="2004"/>
      <c r="Z103" s="976"/>
      <c r="AA103" s="141"/>
      <c r="AB103" s="141"/>
      <c r="AC103" s="141"/>
      <c r="AH103" s="2036"/>
      <c r="AJ103" s="2036"/>
      <c r="AL103" s="2033"/>
      <c r="AM103" s="134"/>
      <c r="AO103" s="141"/>
      <c r="AR103" s="11"/>
      <c r="AS103" s="11"/>
      <c r="AT103" s="11"/>
      <c r="AU103" s="11"/>
      <c r="AV103" s="11"/>
      <c r="AW103" s="11"/>
      <c r="AX103" s="11"/>
      <c r="AY103" s="11"/>
    </row>
    <row r="104" spans="1:51" ht="14.25" customHeight="1">
      <c r="B104" s="1164"/>
      <c r="G104" s="810"/>
      <c r="M104" s="126"/>
      <c r="N104" s="1919"/>
      <c r="O104" s="1895"/>
      <c r="P104" s="1920"/>
      <c r="R104" s="1920"/>
      <c r="T104" s="1920"/>
      <c r="U104" s="2001"/>
      <c r="V104" s="1920"/>
      <c r="W104" s="2011"/>
      <c r="X104" s="1953"/>
      <c r="Y104" s="2004"/>
      <c r="Z104" s="976"/>
      <c r="AA104" s="136"/>
      <c r="AB104" s="141"/>
      <c r="AC104" s="135"/>
      <c r="AH104" s="2036"/>
      <c r="AJ104" s="2036"/>
      <c r="AL104" s="2033"/>
      <c r="AM104" s="134"/>
      <c r="AO104" s="141"/>
      <c r="AR104" s="11"/>
      <c r="AS104" s="11"/>
      <c r="AT104" s="11"/>
      <c r="AU104" s="11"/>
      <c r="AV104" s="11"/>
      <c r="AW104" s="11"/>
      <c r="AX104" s="11"/>
      <c r="AY104" s="11"/>
    </row>
    <row r="105" spans="1:51" ht="15" customHeight="1">
      <c r="B105" s="1164"/>
      <c r="G105" s="843"/>
      <c r="M105" s="126"/>
      <c r="N105" s="325" t="s">
        <v>112</v>
      </c>
      <c r="O105" s="1852"/>
      <c r="P105" s="1900"/>
      <c r="Q105" s="309"/>
      <c r="R105" s="1900"/>
      <c r="S105" s="309">
        <f>H98</f>
        <v>2.4</v>
      </c>
      <c r="T105" s="1900">
        <f>I98</f>
        <v>2.4</v>
      </c>
      <c r="U105" s="2002"/>
      <c r="V105" s="1900"/>
      <c r="W105" s="2012"/>
      <c r="X105" s="1950"/>
      <c r="Y105" s="2004"/>
      <c r="Z105" s="976"/>
      <c r="AA105" s="285"/>
      <c r="AC105" s="142"/>
      <c r="AE105" s="141"/>
      <c r="AG105" s="141"/>
      <c r="AH105" s="2037"/>
      <c r="AI105" s="959"/>
      <c r="AJ105" s="2051"/>
      <c r="AK105" s="131"/>
      <c r="AL105" s="2062"/>
      <c r="AM105" s="976"/>
      <c r="AO105" s="141"/>
      <c r="AR105" s="11"/>
      <c r="AS105" s="11"/>
      <c r="AT105" s="11"/>
      <c r="AU105" s="11"/>
      <c r="AV105" s="11"/>
      <c r="AW105" s="11"/>
      <c r="AX105" s="11"/>
      <c r="AY105" s="11"/>
    </row>
    <row r="106" spans="1:51" ht="14.25" customHeight="1">
      <c r="B106" s="1164"/>
      <c r="G106" s="11"/>
      <c r="M106" s="126"/>
      <c r="N106" s="141"/>
      <c r="O106" s="1895"/>
      <c r="P106" s="1892"/>
      <c r="R106" s="1892"/>
      <c r="T106" s="753"/>
      <c r="U106" s="2003"/>
      <c r="V106" s="1908"/>
      <c r="W106" s="2013"/>
      <c r="X106" s="1944"/>
      <c r="Y106" s="2004"/>
      <c r="Z106" s="976"/>
      <c r="AA106" s="285"/>
      <c r="AC106" s="142"/>
      <c r="AE106" s="141"/>
      <c r="AG106" s="141"/>
      <c r="AH106" s="2037"/>
      <c r="AI106" s="959"/>
      <c r="AJ106" s="2051"/>
      <c r="AK106" s="131"/>
      <c r="AL106" s="2062"/>
      <c r="AM106" s="976"/>
      <c r="AO106" s="141"/>
      <c r="AR106" s="11"/>
      <c r="AS106" s="11"/>
      <c r="AT106" s="11"/>
      <c r="AU106" s="11"/>
      <c r="AV106" s="11"/>
      <c r="AW106" s="11"/>
      <c r="AX106" s="11"/>
      <c r="AY106" s="11"/>
    </row>
    <row r="107" spans="1:51" ht="15" customHeight="1">
      <c r="B107" s="1164"/>
      <c r="M107" s="126"/>
      <c r="O107" s="1895"/>
      <c r="P107" s="1893"/>
      <c r="R107" s="1893"/>
      <c r="T107" s="1893"/>
      <c r="U107" s="2005"/>
      <c r="V107" s="1893"/>
      <c r="W107" s="2015"/>
      <c r="X107" s="1951"/>
      <c r="Y107" s="2019"/>
      <c r="AA107" s="929"/>
      <c r="AC107" s="139"/>
      <c r="AE107" s="141"/>
      <c r="AG107" s="141"/>
      <c r="AH107" s="2037"/>
      <c r="AI107" s="959"/>
      <c r="AJ107" s="2051"/>
      <c r="AK107" s="131"/>
      <c r="AL107" s="2062"/>
      <c r="AM107" s="976"/>
      <c r="AO107" s="141"/>
      <c r="AR107" s="11"/>
      <c r="AS107" s="11"/>
      <c r="AT107" s="11"/>
      <c r="AU107" s="11"/>
      <c r="AV107" s="11"/>
      <c r="AW107" s="11"/>
      <c r="AX107" s="11"/>
      <c r="AY107" s="11"/>
    </row>
    <row r="108" spans="1:51">
      <c r="B108" s="1164"/>
      <c r="M108" s="126"/>
      <c r="O108" s="1895"/>
      <c r="P108" s="1893"/>
      <c r="R108" s="1893"/>
      <c r="T108" s="1893"/>
      <c r="U108" s="2005"/>
      <c r="V108" s="1893"/>
      <c r="W108" s="2015"/>
      <c r="X108" s="1951"/>
      <c r="Y108" s="2019"/>
      <c r="AA108" s="164"/>
      <c r="AC108" s="136"/>
      <c r="AE108" s="141"/>
      <c r="AG108" s="141"/>
      <c r="AH108" s="1002"/>
      <c r="AI108" s="286"/>
      <c r="AJ108" s="269"/>
      <c r="AK108" s="141"/>
      <c r="AL108" s="2062"/>
      <c r="AM108" s="976"/>
      <c r="AO108" s="141"/>
      <c r="AR108" s="11"/>
      <c r="AS108" s="11"/>
      <c r="AT108" s="11"/>
      <c r="AU108" s="11"/>
      <c r="AV108" s="11"/>
      <c r="AW108" s="11"/>
      <c r="AX108" s="11"/>
      <c r="AY108" s="11"/>
    </row>
    <row r="109" spans="1:51" ht="14.25" customHeight="1">
      <c r="B109" s="1164"/>
      <c r="G109" s="22"/>
      <c r="H109" s="977"/>
      <c r="I109" s="978"/>
      <c r="M109" s="126"/>
      <c r="O109" s="1895"/>
      <c r="P109" s="1893"/>
      <c r="R109" s="1893"/>
      <c r="T109" s="1893"/>
      <c r="U109" s="2005"/>
      <c r="V109" s="1893"/>
      <c r="W109" s="2015"/>
      <c r="X109" s="1951"/>
      <c r="Y109" s="2019"/>
      <c r="AA109" s="164"/>
      <c r="AC109" s="286"/>
      <c r="AE109" s="141"/>
      <c r="AG109" s="141"/>
      <c r="AH109" s="269"/>
      <c r="AI109" s="141"/>
      <c r="AJ109" s="269"/>
      <c r="AK109" s="141"/>
      <c r="AL109" s="2063"/>
      <c r="AM109" s="275"/>
      <c r="AO109" s="14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</row>
    <row r="110" spans="1:51" ht="12.75" customHeight="1">
      <c r="B110" s="1164"/>
      <c r="G110" s="291"/>
      <c r="H110" s="270"/>
      <c r="I110" s="271"/>
      <c r="M110" s="126"/>
      <c r="O110" s="1895"/>
      <c r="P110" s="1893"/>
      <c r="R110" s="1893"/>
      <c r="T110" s="1893"/>
      <c r="U110" s="2005"/>
      <c r="V110" s="1893"/>
      <c r="W110" s="2015"/>
      <c r="X110" s="1951"/>
      <c r="Y110" s="2019"/>
      <c r="AA110" s="141"/>
      <c r="AC110" s="141"/>
      <c r="AE110" s="141"/>
      <c r="AG110" s="141"/>
      <c r="AH110" s="269"/>
      <c r="AI110" s="141"/>
      <c r="AJ110" s="269"/>
      <c r="AK110" s="141"/>
      <c r="AL110" s="2063"/>
      <c r="AM110" s="275"/>
      <c r="AO110" s="14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spans="1:51" ht="13.5" customHeight="1">
      <c r="B111" s="1164"/>
      <c r="G111" s="57"/>
      <c r="H111" s="14"/>
      <c r="I111" s="513"/>
      <c r="M111" s="126"/>
      <c r="O111" s="1895"/>
      <c r="P111" s="1893"/>
      <c r="R111" s="1893"/>
      <c r="T111" s="1893"/>
      <c r="U111" s="2005"/>
      <c r="V111" s="1893"/>
      <c r="W111" s="2015"/>
      <c r="X111" s="1951"/>
      <c r="Y111" s="2019"/>
      <c r="AA111" s="141"/>
      <c r="AC111" s="141"/>
      <c r="AE111" s="141"/>
      <c r="AG111" s="141"/>
      <c r="AH111" s="269"/>
      <c r="AI111" s="141"/>
      <c r="AJ111" s="269"/>
      <c r="AK111" s="141"/>
      <c r="AL111" s="2063"/>
      <c r="AM111" s="275"/>
      <c r="AO111" s="14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spans="1:51" ht="15" customHeight="1">
      <c r="B112" s="1164"/>
      <c r="G112" s="136"/>
      <c r="H112" s="135"/>
      <c r="I112" s="189"/>
      <c r="M112" s="126"/>
      <c r="N112" s="141"/>
      <c r="O112" s="1895"/>
      <c r="P112" s="1892"/>
      <c r="R112" s="1892"/>
      <c r="T112" s="1892"/>
      <c r="U112" s="2006"/>
      <c r="V112" s="1892"/>
      <c r="W112" s="2014"/>
      <c r="X112" s="562"/>
      <c r="Y112" s="2020"/>
      <c r="Z112" s="141"/>
      <c r="AA112" s="141"/>
      <c r="AC112" s="141"/>
      <c r="AE112" s="141"/>
      <c r="AG112" s="141"/>
      <c r="AH112" s="269"/>
      <c r="AI112" s="141"/>
      <c r="AJ112" s="269"/>
      <c r="AK112" s="141"/>
      <c r="AL112" s="2063"/>
      <c r="AM112" s="275"/>
      <c r="AO112" s="14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spans="1:50" ht="13.5" customHeight="1">
      <c r="B113" s="1164"/>
      <c r="G113" s="139"/>
      <c r="H113" s="135"/>
      <c r="I113" s="189"/>
      <c r="M113" s="126"/>
      <c r="N113" s="141"/>
      <c r="O113" s="1895"/>
      <c r="P113" s="753"/>
      <c r="R113" s="753"/>
      <c r="T113" s="753"/>
      <c r="U113" s="2006"/>
      <c r="V113" s="1892"/>
      <c r="W113" s="2014"/>
      <c r="X113" s="562"/>
      <c r="Y113" s="2020"/>
      <c r="Z113" s="141"/>
      <c r="AA113" s="141"/>
      <c r="AC113" s="141"/>
      <c r="AE113" s="141"/>
      <c r="AG113" s="141"/>
      <c r="AH113" s="269"/>
      <c r="AI113" s="141"/>
      <c r="AJ113" s="269"/>
      <c r="AK113" s="141"/>
      <c r="AL113" s="2063"/>
      <c r="AM113" s="275"/>
      <c r="AO113" s="14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spans="1:50" ht="12.75" customHeight="1">
      <c r="B114" s="1164"/>
      <c r="G114" s="139"/>
      <c r="H114" s="151"/>
      <c r="I114" s="401"/>
      <c r="M114" s="126"/>
      <c r="N114" s="141"/>
      <c r="O114" s="1895"/>
      <c r="P114" s="1892"/>
      <c r="R114" s="1892"/>
      <c r="T114" s="1892"/>
      <c r="U114" s="2006"/>
      <c r="V114" s="1892"/>
      <c r="W114" s="2014"/>
      <c r="X114" s="562"/>
      <c r="Y114" s="2021"/>
      <c r="Z114" s="213"/>
      <c r="AA114" s="136"/>
      <c r="AC114" s="723"/>
      <c r="AE114" s="724"/>
      <c r="AG114" s="153"/>
      <c r="AH114" s="251"/>
      <c r="AI114" s="140"/>
      <c r="AJ114" s="2052"/>
      <c r="AK114" s="172"/>
      <c r="AL114" s="2063"/>
      <c r="AM114" s="275"/>
      <c r="AO114" s="14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spans="1:50" ht="14.25" customHeight="1">
      <c r="B115" s="1164"/>
      <c r="G115" s="57"/>
      <c r="H115" s="14"/>
      <c r="I115" s="513"/>
      <c r="M115" s="126"/>
      <c r="N115" s="141"/>
      <c r="O115" s="1895"/>
      <c r="P115" s="1892"/>
      <c r="R115" s="1892"/>
      <c r="T115" s="1892"/>
      <c r="U115" s="2006"/>
      <c r="V115" s="1892"/>
      <c r="W115" s="2014"/>
      <c r="X115" s="562"/>
      <c r="Y115" s="2021"/>
      <c r="Z115" s="213"/>
      <c r="AA115" s="141"/>
      <c r="AC115" s="141"/>
      <c r="AE115" s="141"/>
      <c r="AG115" s="141"/>
      <c r="AH115" s="269"/>
      <c r="AI115" s="141"/>
      <c r="AJ115" s="269"/>
      <c r="AK115" s="141"/>
      <c r="AL115" s="2063"/>
      <c r="AM115" s="275"/>
      <c r="AO115" s="14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spans="1:50" ht="13.5" customHeight="1">
      <c r="B116" s="1164"/>
      <c r="G116" s="139"/>
      <c r="H116" s="135"/>
      <c r="I116" s="189"/>
      <c r="M116" s="126"/>
      <c r="N116" s="141"/>
      <c r="O116" s="1895"/>
      <c r="P116" s="1892"/>
      <c r="R116" s="1892"/>
      <c r="T116" s="1892"/>
      <c r="U116" s="2006"/>
      <c r="V116" s="1892"/>
      <c r="W116" s="2014"/>
      <c r="X116" s="562"/>
      <c r="Y116" s="2021"/>
      <c r="Z116" s="213"/>
      <c r="AA116" s="928"/>
      <c r="AC116" s="141"/>
      <c r="AE116" s="141"/>
      <c r="AG116" s="141"/>
      <c r="AH116" s="269"/>
      <c r="AI116" s="141"/>
      <c r="AJ116" s="269"/>
      <c r="AK116" s="141"/>
      <c r="AL116" s="2063"/>
      <c r="AM116" s="275"/>
      <c r="AO116" s="14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spans="1:50" ht="14.25" customHeight="1">
      <c r="B117" s="1164"/>
      <c r="M117" s="126"/>
      <c r="N117" s="141"/>
      <c r="O117" s="1895"/>
      <c r="P117" s="1892"/>
      <c r="R117" s="1892"/>
      <c r="T117" s="753"/>
      <c r="U117" s="2007"/>
      <c r="V117" s="753"/>
      <c r="W117" s="2016"/>
      <c r="X117" s="1954"/>
      <c r="Y117" s="1075"/>
      <c r="Z117" s="151"/>
      <c r="AA117" s="273"/>
      <c r="AC117" s="273"/>
      <c r="AE117" s="141"/>
      <c r="AG117" s="283"/>
      <c r="AH117" s="284"/>
      <c r="AI117" s="284"/>
      <c r="AJ117" s="269"/>
      <c r="AK117" s="141"/>
      <c r="AL117" s="539"/>
      <c r="AM117" s="539"/>
      <c r="AO117" s="14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spans="1:50" ht="15.75" customHeight="1">
      <c r="B118" s="1164"/>
      <c r="M118" s="126"/>
      <c r="N118" s="803" t="s">
        <v>840</v>
      </c>
      <c r="Y118" s="1019"/>
      <c r="Z118" s="192"/>
      <c r="AA118" s="146"/>
      <c r="AC118" s="141"/>
      <c r="AE118" s="164"/>
      <c r="AG118" s="141"/>
      <c r="AH118" s="164"/>
      <c r="AI118" s="164"/>
      <c r="AJ118" s="269"/>
      <c r="AK118" s="141"/>
      <c r="AL118" s="2047"/>
      <c r="AM118" s="270"/>
      <c r="AO118" s="14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spans="1:50" ht="15" customHeight="1" thickBot="1">
      <c r="B119" s="1164"/>
      <c r="C119" s="130"/>
      <c r="M119" s="126"/>
      <c r="N119" s="2072" t="s">
        <v>618</v>
      </c>
      <c r="Q119" s="807" t="s">
        <v>620</v>
      </c>
      <c r="U119" t="s">
        <v>619</v>
      </c>
      <c r="Y119" s="2022"/>
      <c r="Z119" s="280"/>
      <c r="AA119" s="146"/>
      <c r="AC119" s="141"/>
      <c r="AE119" s="164"/>
      <c r="AG119" s="927"/>
      <c r="AH119" s="164"/>
      <c r="AI119" s="164"/>
      <c r="AJ119" s="269"/>
      <c r="AK119" s="141"/>
      <c r="AL119" s="2047"/>
      <c r="AM119" s="270"/>
      <c r="AO119" s="14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spans="1:50" ht="15" customHeight="1" thickBot="1">
      <c r="B120" s="1164"/>
      <c r="M120" s="126"/>
      <c r="N120" s="2" t="s">
        <v>290</v>
      </c>
      <c r="P120" s="934"/>
      <c r="Q120" s="1921"/>
      <c r="R120" s="235" t="s">
        <v>631</v>
      </c>
      <c r="S120" s="1921"/>
      <c r="T120" s="1921"/>
      <c r="U120" s="1921"/>
      <c r="Y120" s="408" t="s">
        <v>628</v>
      </c>
      <c r="Z120" s="147"/>
      <c r="AB120" s="141"/>
      <c r="AC120" s="141"/>
      <c r="AE120" s="141"/>
      <c r="AG120" s="141"/>
      <c r="AI120" s="141"/>
      <c r="AK120" s="141"/>
      <c r="AL120" s="408" t="s">
        <v>628</v>
      </c>
      <c r="AM120" s="2068"/>
      <c r="AO120" s="14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spans="1:50" ht="14.25" customHeight="1" thickBot="1">
      <c r="B121" s="1164"/>
      <c r="M121" s="126"/>
      <c r="N121" s="2074" t="s">
        <v>384</v>
      </c>
      <c r="O121" s="1856" t="s">
        <v>615</v>
      </c>
      <c r="P121" s="1855"/>
      <c r="Q121" s="1856" t="s">
        <v>617</v>
      </c>
      <c r="R121" s="1855"/>
      <c r="S121" s="1856" t="s">
        <v>627</v>
      </c>
      <c r="T121" s="1855"/>
      <c r="U121" s="1856" t="s">
        <v>625</v>
      </c>
      <c r="V121" s="1855"/>
      <c r="W121" s="1856" t="s">
        <v>626</v>
      </c>
      <c r="X121" s="1855"/>
      <c r="Y121" s="1932" t="s">
        <v>508</v>
      </c>
      <c r="Z121" s="63"/>
      <c r="AA121" s="2069" t="s">
        <v>469</v>
      </c>
      <c r="AB121" s="1856" t="s">
        <v>615</v>
      </c>
      <c r="AC121" s="1855"/>
      <c r="AD121" s="1856" t="s">
        <v>617</v>
      </c>
      <c r="AE121" s="1855"/>
      <c r="AF121" s="1856" t="s">
        <v>624</v>
      </c>
      <c r="AG121" s="1855"/>
      <c r="AH121" s="1856" t="s">
        <v>625</v>
      </c>
      <c r="AI121" s="1855"/>
      <c r="AJ121" s="1856" t="s">
        <v>626</v>
      </c>
      <c r="AK121" s="1855"/>
      <c r="AL121" s="1932" t="s">
        <v>508</v>
      </c>
      <c r="AM121" s="63"/>
      <c r="AO121" s="14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spans="1:50" ht="14.25" customHeight="1" thickBot="1">
      <c r="B122" s="1165" t="s">
        <v>300</v>
      </c>
      <c r="K122" s="2"/>
      <c r="M122" s="126"/>
      <c r="N122" s="1917" t="s">
        <v>469</v>
      </c>
      <c r="O122" s="1933" t="s">
        <v>115</v>
      </c>
      <c r="P122" s="1934" t="s">
        <v>116</v>
      </c>
      <c r="Q122" s="1933" t="s">
        <v>115</v>
      </c>
      <c r="R122" s="1934" t="s">
        <v>116</v>
      </c>
      <c r="S122" s="1933" t="s">
        <v>115</v>
      </c>
      <c r="T122" s="1934" t="s">
        <v>116</v>
      </c>
      <c r="U122" s="1933" t="s">
        <v>115</v>
      </c>
      <c r="V122" s="1959" t="s">
        <v>116</v>
      </c>
      <c r="W122" s="1933" t="s">
        <v>115</v>
      </c>
      <c r="X122" s="1934" t="s">
        <v>116</v>
      </c>
      <c r="Y122" s="115" t="s">
        <v>115</v>
      </c>
      <c r="Z122" s="186" t="s">
        <v>116</v>
      </c>
      <c r="AA122" s="89" t="s">
        <v>59</v>
      </c>
      <c r="AB122" s="119" t="s">
        <v>115</v>
      </c>
      <c r="AC122" s="405" t="s">
        <v>116</v>
      </c>
      <c r="AD122" s="119" t="s">
        <v>115</v>
      </c>
      <c r="AE122" s="405" t="s">
        <v>116</v>
      </c>
      <c r="AF122" s="119" t="s">
        <v>115</v>
      </c>
      <c r="AG122" s="405" t="s">
        <v>116</v>
      </c>
      <c r="AH122" s="119" t="s">
        <v>115</v>
      </c>
      <c r="AI122" s="405" t="s">
        <v>116</v>
      </c>
      <c r="AJ122" s="119" t="s">
        <v>115</v>
      </c>
      <c r="AK122" s="405" t="s">
        <v>116</v>
      </c>
      <c r="AL122" s="1935" t="s">
        <v>115</v>
      </c>
      <c r="AM122" s="1936" t="s">
        <v>116</v>
      </c>
      <c r="AO122" s="14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spans="1:50" ht="14.25" customHeight="1">
      <c r="B123" s="126"/>
      <c r="C123" s="134" t="s">
        <v>325</v>
      </c>
      <c r="E123" s="87"/>
      <c r="J123" s="720" t="s">
        <v>137</v>
      </c>
      <c r="M123" s="126"/>
      <c r="N123" s="909" t="s">
        <v>156</v>
      </c>
      <c r="O123" s="1852">
        <f>C135</f>
        <v>20</v>
      </c>
      <c r="P123" s="1840">
        <f>C135</f>
        <v>20</v>
      </c>
      <c r="Q123" s="1852">
        <f>C150</f>
        <v>30</v>
      </c>
      <c r="R123" s="1840">
        <f>C150</f>
        <v>30</v>
      </c>
      <c r="S123" s="1955"/>
      <c r="T123" s="1840"/>
      <c r="U123" s="1964">
        <f t="shared" ref="U123:U153" si="39">O123+Q123</f>
        <v>50</v>
      </c>
      <c r="V123" s="1940">
        <f t="shared" ref="V123:V153" si="40">P123+R123</f>
        <v>50</v>
      </c>
      <c r="W123" s="1969">
        <f t="shared" ref="W123:W153" si="41">Q123+S123</f>
        <v>30</v>
      </c>
      <c r="X123" s="1946">
        <f t="shared" ref="X123:X153" si="42">R123+T123</f>
        <v>30</v>
      </c>
      <c r="Y123" s="1960">
        <f t="shared" ref="Y123:Y153" si="43">O123+Q123+S123</f>
        <v>50</v>
      </c>
      <c r="Z123" s="937">
        <f t="shared" ref="Z123:Z153" si="44">P123+R123+T123</f>
        <v>50</v>
      </c>
      <c r="AA123" s="245" t="s">
        <v>151</v>
      </c>
      <c r="AB123" s="1897"/>
      <c r="AC123" s="915"/>
      <c r="AD123" s="1897">
        <f>E148</f>
        <v>9.1999999999999993</v>
      </c>
      <c r="AE123" s="912">
        <f>F148</f>
        <v>6</v>
      </c>
      <c r="AF123" s="1897"/>
      <c r="AG123" s="931"/>
      <c r="AH123" s="2038">
        <f t="shared" ref="AH123:AH137" si="45">AB123+AD123</f>
        <v>9.1999999999999993</v>
      </c>
      <c r="AI123" s="925">
        <f t="shared" ref="AI123:AI137" si="46">AC123+AE123</f>
        <v>6</v>
      </c>
      <c r="AJ123" s="2053">
        <f t="shared" ref="AJ123:AJ137" si="47">AD123+AF123</f>
        <v>9.1999999999999993</v>
      </c>
      <c r="AK123" s="933">
        <f t="shared" ref="AK123:AK137" si="48">AE123+AG123</f>
        <v>6</v>
      </c>
      <c r="AL123" s="2060">
        <f t="shared" ref="AL123:AL138" si="49">AB123+AD123+AF123</f>
        <v>9.1999999999999993</v>
      </c>
      <c r="AM123" s="1987">
        <f t="shared" ref="AM123:AM138" si="50">AC123+AE123+AG123</f>
        <v>6</v>
      </c>
      <c r="AO123" s="141"/>
      <c r="AP123" s="11"/>
      <c r="AQ123" s="11"/>
      <c r="AR123" s="18"/>
      <c r="AS123" s="57"/>
      <c r="AT123" s="11"/>
      <c r="AU123" s="11"/>
      <c r="AV123" s="11"/>
      <c r="AW123" s="11"/>
      <c r="AX123" s="11"/>
    </row>
    <row r="124" spans="1:50" ht="14.25" customHeight="1" thickBot="1">
      <c r="A124" s="2" t="s">
        <v>290</v>
      </c>
      <c r="B124" s="1166"/>
      <c r="C124" s="91"/>
      <c r="E124" s="178" t="s">
        <v>167</v>
      </c>
      <c r="H124" s="92"/>
      <c r="J124" s="803" t="s">
        <v>840</v>
      </c>
      <c r="M124" s="141"/>
      <c r="N124" s="909" t="s">
        <v>155</v>
      </c>
      <c r="O124" s="1852">
        <f>E130+C134</f>
        <v>42.6</v>
      </c>
      <c r="P124" s="1841">
        <f>F130+C134</f>
        <v>42.6</v>
      </c>
      <c r="Q124" s="1852">
        <f>C149</f>
        <v>50</v>
      </c>
      <c r="R124" s="1841">
        <f>C149</f>
        <v>50</v>
      </c>
      <c r="S124" s="1852">
        <f>E162+C163</f>
        <v>37.799999999999997</v>
      </c>
      <c r="T124" s="1841">
        <f>F162+C163</f>
        <v>37.799999999999997</v>
      </c>
      <c r="U124" s="1964">
        <f t="shared" si="39"/>
        <v>92.6</v>
      </c>
      <c r="V124" s="1940">
        <f t="shared" si="40"/>
        <v>92.6</v>
      </c>
      <c r="W124" s="1969">
        <f t="shared" si="41"/>
        <v>87.8</v>
      </c>
      <c r="X124" s="1946">
        <f t="shared" si="42"/>
        <v>87.8</v>
      </c>
      <c r="Y124" s="1960">
        <f t="shared" si="43"/>
        <v>130.39999999999998</v>
      </c>
      <c r="Z124" s="937">
        <f t="shared" si="44"/>
        <v>130.39999999999998</v>
      </c>
      <c r="AA124" s="245" t="s">
        <v>62</v>
      </c>
      <c r="AB124" s="1897"/>
      <c r="AC124" s="916"/>
      <c r="AD124" s="1897"/>
      <c r="AE124" s="912"/>
      <c r="AF124" s="1897"/>
      <c r="AG124" s="931"/>
      <c r="AH124" s="2038">
        <f t="shared" si="45"/>
        <v>0</v>
      </c>
      <c r="AI124" s="925">
        <f t="shared" si="46"/>
        <v>0</v>
      </c>
      <c r="AJ124" s="2053">
        <f t="shared" si="47"/>
        <v>0</v>
      </c>
      <c r="AK124" s="933">
        <f t="shared" si="48"/>
        <v>0</v>
      </c>
      <c r="AL124" s="2060">
        <f t="shared" si="49"/>
        <v>0</v>
      </c>
      <c r="AM124" s="1987">
        <f t="shared" si="50"/>
        <v>0</v>
      </c>
      <c r="AO124" s="142"/>
      <c r="AP124" s="109"/>
      <c r="AQ124" s="109"/>
      <c r="AR124" s="7"/>
      <c r="AS124" s="7"/>
      <c r="AT124" s="11"/>
      <c r="AU124" s="11"/>
      <c r="AV124" s="11"/>
      <c r="AW124" s="11"/>
      <c r="AX124" s="11"/>
    </row>
    <row r="125" spans="1:50" ht="15.75" customHeight="1">
      <c r="A125" s="34" t="s">
        <v>2</v>
      </c>
      <c r="B125" s="521" t="s">
        <v>3</v>
      </c>
      <c r="C125" s="95" t="s">
        <v>4</v>
      </c>
      <c r="D125" s="349" t="s">
        <v>61</v>
      </c>
      <c r="E125" s="75"/>
      <c r="F125" s="75"/>
      <c r="G125" s="75"/>
      <c r="H125" s="75"/>
      <c r="I125" s="75"/>
      <c r="J125" s="75"/>
      <c r="K125" s="75"/>
      <c r="L125" s="63"/>
      <c r="M125" s="271"/>
      <c r="N125" s="97" t="s">
        <v>86</v>
      </c>
      <c r="O125" s="1852">
        <f>E134+H129</f>
        <v>8.3000000000000007</v>
      </c>
      <c r="P125" s="1842">
        <f>F134+I129</f>
        <v>8.3000000000000007</v>
      </c>
      <c r="Q125" s="1852">
        <f>H150</f>
        <v>2</v>
      </c>
      <c r="R125" s="1842">
        <f>I150</f>
        <v>2</v>
      </c>
      <c r="S125" s="1852">
        <f>H162</f>
        <v>4.6100000000000003</v>
      </c>
      <c r="T125" s="1838">
        <f>I162</f>
        <v>4.6100000000000003</v>
      </c>
      <c r="U125" s="1964">
        <f t="shared" si="39"/>
        <v>10.3</v>
      </c>
      <c r="V125" s="1940">
        <f t="shared" si="40"/>
        <v>10.3</v>
      </c>
      <c r="W125" s="1969">
        <f t="shared" si="41"/>
        <v>6.61</v>
      </c>
      <c r="X125" s="1946">
        <f t="shared" si="42"/>
        <v>6.61</v>
      </c>
      <c r="Y125" s="1960">
        <f t="shared" si="43"/>
        <v>14.91</v>
      </c>
      <c r="Z125" s="937">
        <f t="shared" si="44"/>
        <v>14.91</v>
      </c>
      <c r="AA125" s="173" t="s">
        <v>64</v>
      </c>
      <c r="AB125" s="1897"/>
      <c r="AC125" s="917"/>
      <c r="AD125" s="1897"/>
      <c r="AE125" s="912"/>
      <c r="AF125" s="1897"/>
      <c r="AG125" s="931"/>
      <c r="AH125" s="2038">
        <f t="shared" si="45"/>
        <v>0</v>
      </c>
      <c r="AI125" s="925">
        <f t="shared" si="46"/>
        <v>0</v>
      </c>
      <c r="AJ125" s="2053">
        <f t="shared" si="47"/>
        <v>0</v>
      </c>
      <c r="AK125" s="933">
        <f t="shared" si="48"/>
        <v>0</v>
      </c>
      <c r="AL125" s="2060">
        <f t="shared" si="49"/>
        <v>0</v>
      </c>
      <c r="AM125" s="1987">
        <f t="shared" si="50"/>
        <v>0</v>
      </c>
      <c r="AO125" s="572"/>
      <c r="AP125" s="109"/>
      <c r="AQ125" s="109"/>
      <c r="AR125" s="7"/>
      <c r="AS125" s="7"/>
      <c r="AT125" s="11"/>
      <c r="AU125" s="11"/>
      <c r="AV125" s="11"/>
      <c r="AW125" s="11"/>
      <c r="AX125" s="11"/>
    </row>
    <row r="126" spans="1:50" ht="16.5" customHeight="1" thickBot="1">
      <c r="A126" s="37" t="s">
        <v>5</v>
      </c>
      <c r="B126" s="312"/>
      <c r="C126" s="595" t="s">
        <v>63</v>
      </c>
      <c r="D126" s="66"/>
      <c r="E126" s="38"/>
      <c r="F126" s="38"/>
      <c r="G126" s="38"/>
      <c r="H126" s="38"/>
      <c r="I126" s="38"/>
      <c r="J126" s="38"/>
      <c r="K126" s="38"/>
      <c r="L126" s="81"/>
      <c r="M126" s="172"/>
      <c r="N126" s="99" t="s">
        <v>157</v>
      </c>
      <c r="O126" s="1854">
        <f t="shared" ref="O126:T126" si="51">AB155</f>
        <v>0</v>
      </c>
      <c r="P126" s="1843">
        <f t="shared" si="51"/>
        <v>0</v>
      </c>
      <c r="Q126" s="1854">
        <f t="shared" si="51"/>
        <v>33.6</v>
      </c>
      <c r="R126" s="1843">
        <f t="shared" si="51"/>
        <v>33.6</v>
      </c>
      <c r="S126" s="1854">
        <f t="shared" si="51"/>
        <v>0</v>
      </c>
      <c r="T126" s="1843">
        <f t="shared" si="51"/>
        <v>0</v>
      </c>
      <c r="U126" s="1964">
        <f t="shared" si="39"/>
        <v>33.6</v>
      </c>
      <c r="V126" s="1940">
        <f t="shared" si="40"/>
        <v>33.6</v>
      </c>
      <c r="W126" s="1969">
        <f t="shared" si="41"/>
        <v>33.6</v>
      </c>
      <c r="X126" s="1946">
        <f t="shared" si="42"/>
        <v>33.6</v>
      </c>
      <c r="Y126" s="1960">
        <f t="shared" si="43"/>
        <v>33.6</v>
      </c>
      <c r="Z126" s="937">
        <f t="shared" si="44"/>
        <v>33.6</v>
      </c>
      <c r="AA126" s="173" t="s">
        <v>66</v>
      </c>
      <c r="AB126" s="1897"/>
      <c r="AC126" s="918"/>
      <c r="AD126" s="1897"/>
      <c r="AE126" s="912"/>
      <c r="AF126" s="1897"/>
      <c r="AG126" s="931"/>
      <c r="AH126" s="2038">
        <f t="shared" si="45"/>
        <v>0</v>
      </c>
      <c r="AI126" s="925">
        <f t="shared" si="46"/>
        <v>0</v>
      </c>
      <c r="AJ126" s="2053">
        <f t="shared" si="47"/>
        <v>0</v>
      </c>
      <c r="AK126" s="933">
        <f t="shared" si="48"/>
        <v>0</v>
      </c>
      <c r="AL126" s="2060">
        <f t="shared" si="49"/>
        <v>0</v>
      </c>
      <c r="AM126" s="1987">
        <f t="shared" si="50"/>
        <v>0</v>
      </c>
      <c r="AO126" s="142"/>
      <c r="AP126" s="109"/>
      <c r="AQ126" s="109"/>
      <c r="AR126" s="7"/>
      <c r="AS126" s="7"/>
      <c r="AT126" s="11"/>
      <c r="AU126" s="11"/>
      <c r="AV126" s="11"/>
      <c r="AW126" s="11"/>
      <c r="AX126" s="11"/>
    </row>
    <row r="127" spans="1:50" ht="15.75" customHeight="1" thickBot="1">
      <c r="A127" s="1781" t="s">
        <v>384</v>
      </c>
      <c r="B127" s="1287"/>
      <c r="C127" s="578"/>
      <c r="D127" s="955" t="s">
        <v>376</v>
      </c>
      <c r="E127" s="956"/>
      <c r="F127" s="399" t="s">
        <v>377</v>
      </c>
      <c r="G127" s="47"/>
      <c r="H127" s="47"/>
      <c r="I127" s="59"/>
      <c r="J127" s="957" t="s">
        <v>383</v>
      </c>
      <c r="K127" s="246"/>
      <c r="L127" s="958"/>
      <c r="M127" s="172"/>
      <c r="N127" s="909" t="s">
        <v>119</v>
      </c>
      <c r="O127" s="1852"/>
      <c r="P127" s="1840"/>
      <c r="Q127" s="1852"/>
      <c r="R127" s="1840"/>
      <c r="S127" s="1852"/>
      <c r="T127" s="1840"/>
      <c r="U127" s="1964">
        <f t="shared" si="39"/>
        <v>0</v>
      </c>
      <c r="V127" s="1940">
        <f t="shared" si="40"/>
        <v>0</v>
      </c>
      <c r="W127" s="1969">
        <f t="shared" si="41"/>
        <v>0</v>
      </c>
      <c r="X127" s="1946">
        <f t="shared" si="42"/>
        <v>0</v>
      </c>
      <c r="Y127" s="1960">
        <f t="shared" si="43"/>
        <v>0</v>
      </c>
      <c r="Z127" s="937">
        <f t="shared" si="44"/>
        <v>0</v>
      </c>
      <c r="AA127" s="174" t="s">
        <v>108</v>
      </c>
      <c r="AB127" s="1897">
        <f>H131</f>
        <v>2.06</v>
      </c>
      <c r="AC127" s="917">
        <f>I131</f>
        <v>2.06</v>
      </c>
      <c r="AD127" s="1899">
        <f>H149+K146</f>
        <v>18.8</v>
      </c>
      <c r="AE127" s="912">
        <f>I149+L146</f>
        <v>18.8</v>
      </c>
      <c r="AF127" s="1897"/>
      <c r="AG127" s="931"/>
      <c r="AH127" s="2038">
        <f t="shared" si="45"/>
        <v>20.86</v>
      </c>
      <c r="AI127" s="925">
        <f t="shared" si="46"/>
        <v>20.86</v>
      </c>
      <c r="AJ127" s="2053">
        <f t="shared" si="47"/>
        <v>18.8</v>
      </c>
      <c r="AK127" s="933">
        <f t="shared" si="48"/>
        <v>18.8</v>
      </c>
      <c r="AL127" s="2060">
        <f t="shared" si="49"/>
        <v>20.86</v>
      </c>
      <c r="AM127" s="1987">
        <f t="shared" si="50"/>
        <v>20.86</v>
      </c>
      <c r="AO127" s="142"/>
      <c r="AP127" s="109"/>
      <c r="AQ127" s="109"/>
      <c r="AR127" s="11"/>
      <c r="AS127" s="11"/>
      <c r="AT127" s="11"/>
      <c r="AU127" s="11"/>
      <c r="AV127" s="11"/>
      <c r="AW127" s="11"/>
      <c r="AX127" s="11"/>
    </row>
    <row r="128" spans="1:50" ht="15" customHeight="1" thickBot="1">
      <c r="A128" s="872"/>
      <c r="B128" s="506" t="s">
        <v>189</v>
      </c>
      <c r="C128" s="890"/>
      <c r="D128" s="353" t="s">
        <v>114</v>
      </c>
      <c r="E128" s="115" t="s">
        <v>115</v>
      </c>
      <c r="F128" s="186" t="s">
        <v>116</v>
      </c>
      <c r="G128" s="419" t="s">
        <v>114</v>
      </c>
      <c r="H128" s="118" t="s">
        <v>115</v>
      </c>
      <c r="I128" s="184" t="s">
        <v>116</v>
      </c>
      <c r="J128" s="396" t="s">
        <v>114</v>
      </c>
      <c r="K128" s="118" t="s">
        <v>115</v>
      </c>
      <c r="L128" s="184" t="s">
        <v>116</v>
      </c>
      <c r="M128" s="401"/>
      <c r="N128" s="670" t="s">
        <v>44</v>
      </c>
      <c r="O128" s="1854">
        <f>K129</f>
        <v>140.80000000000001</v>
      </c>
      <c r="P128" s="1838">
        <f>L129</f>
        <v>105.6</v>
      </c>
      <c r="Q128" s="1852">
        <f>E146</f>
        <v>53.4</v>
      </c>
      <c r="R128" s="1840">
        <f>F146</f>
        <v>40</v>
      </c>
      <c r="S128" s="1852"/>
      <c r="T128" s="1840"/>
      <c r="U128" s="1964">
        <f t="shared" si="39"/>
        <v>194.20000000000002</v>
      </c>
      <c r="V128" s="1940">
        <f t="shared" si="40"/>
        <v>145.6</v>
      </c>
      <c r="W128" s="1969">
        <f t="shared" si="41"/>
        <v>53.4</v>
      </c>
      <c r="X128" s="1946">
        <f t="shared" si="42"/>
        <v>40</v>
      </c>
      <c r="Y128" s="1960">
        <f t="shared" si="43"/>
        <v>194.20000000000002</v>
      </c>
      <c r="Z128" s="937">
        <f t="shared" si="44"/>
        <v>145.6</v>
      </c>
      <c r="AA128" s="173" t="s">
        <v>153</v>
      </c>
      <c r="AB128" s="1897"/>
      <c r="AC128" s="917"/>
      <c r="AD128" s="1897"/>
      <c r="AE128" s="912"/>
      <c r="AF128" s="1897"/>
      <c r="AG128" s="931"/>
      <c r="AH128" s="2038">
        <f t="shared" si="45"/>
        <v>0</v>
      </c>
      <c r="AI128" s="925">
        <f t="shared" si="46"/>
        <v>0</v>
      </c>
      <c r="AJ128" s="2053">
        <f t="shared" si="47"/>
        <v>0</v>
      </c>
      <c r="AK128" s="933">
        <f t="shared" si="48"/>
        <v>0</v>
      </c>
      <c r="AL128" s="2060">
        <f t="shared" si="49"/>
        <v>0</v>
      </c>
      <c r="AM128" s="1987">
        <f t="shared" si="50"/>
        <v>0</v>
      </c>
      <c r="AQ128" s="109"/>
      <c r="AR128" s="11"/>
      <c r="AS128" s="11"/>
      <c r="AT128" s="11"/>
      <c r="AU128" s="11"/>
      <c r="AV128" s="11"/>
      <c r="AW128" s="11"/>
      <c r="AX128" s="11"/>
    </row>
    <row r="129" spans="1:50" ht="15" customHeight="1">
      <c r="A129" s="1590" t="s">
        <v>543</v>
      </c>
      <c r="B129" s="346" t="s">
        <v>732</v>
      </c>
      <c r="C129" s="377">
        <v>60</v>
      </c>
      <c r="D129" s="170" t="s">
        <v>142</v>
      </c>
      <c r="E129" s="1096">
        <v>95.582999999999998</v>
      </c>
      <c r="F129" s="1097">
        <v>67</v>
      </c>
      <c r="G129" s="1098" t="s">
        <v>86</v>
      </c>
      <c r="H129" s="169">
        <v>1.1000000000000001</v>
      </c>
      <c r="I129" s="179">
        <v>1.1000000000000001</v>
      </c>
      <c r="J129" s="1099" t="s">
        <v>44</v>
      </c>
      <c r="K129" s="1100">
        <v>140.80000000000001</v>
      </c>
      <c r="L129" s="1101">
        <v>105.6</v>
      </c>
      <c r="M129" s="141"/>
      <c r="N129" s="105" t="s">
        <v>74</v>
      </c>
      <c r="O129" s="1852">
        <f t="shared" ref="O129:T129" si="52">AB138</f>
        <v>135.63</v>
      </c>
      <c r="P129" s="1844">
        <f t="shared" si="52"/>
        <v>114.30500000000001</v>
      </c>
      <c r="Q129" s="1852">
        <f t="shared" si="52"/>
        <v>153.55000000000001</v>
      </c>
      <c r="R129" s="1844">
        <f t="shared" si="52"/>
        <v>125.6</v>
      </c>
      <c r="S129" s="1852">
        <f t="shared" si="52"/>
        <v>16.98</v>
      </c>
      <c r="T129" s="1844">
        <f t="shared" si="52"/>
        <v>13.2</v>
      </c>
      <c r="U129" s="1964">
        <f t="shared" si="39"/>
        <v>289.18</v>
      </c>
      <c r="V129" s="1940">
        <f t="shared" si="40"/>
        <v>239.905</v>
      </c>
      <c r="W129" s="1969">
        <f t="shared" si="41"/>
        <v>170.53</v>
      </c>
      <c r="X129" s="1946">
        <f t="shared" si="42"/>
        <v>138.79999999999998</v>
      </c>
      <c r="Y129" s="1960">
        <f t="shared" si="43"/>
        <v>306.16000000000003</v>
      </c>
      <c r="Z129" s="937">
        <f t="shared" si="44"/>
        <v>253.10499999999999</v>
      </c>
      <c r="AA129" s="173" t="s">
        <v>147</v>
      </c>
      <c r="AB129" s="1898">
        <f>K134</f>
        <v>41.7</v>
      </c>
      <c r="AC129" s="917">
        <f>L134</f>
        <v>33.299999999999997</v>
      </c>
      <c r="AD129" s="1897">
        <f>E145</f>
        <v>20</v>
      </c>
      <c r="AE129" s="912">
        <f>F145</f>
        <v>16</v>
      </c>
      <c r="AF129" s="1897"/>
      <c r="AG129" s="931"/>
      <c r="AH129" s="2038">
        <f t="shared" si="45"/>
        <v>61.7</v>
      </c>
      <c r="AI129" s="925">
        <f t="shared" si="46"/>
        <v>49.3</v>
      </c>
      <c r="AJ129" s="2053">
        <f t="shared" si="47"/>
        <v>20</v>
      </c>
      <c r="AK129" s="933">
        <f t="shared" si="48"/>
        <v>16</v>
      </c>
      <c r="AL129" s="2060">
        <f t="shared" si="49"/>
        <v>61.7</v>
      </c>
      <c r="AM129" s="1987">
        <f t="shared" si="50"/>
        <v>49.3</v>
      </c>
      <c r="AQ129" s="111"/>
      <c r="AR129" s="11"/>
      <c r="AS129" s="11"/>
      <c r="AT129" s="11"/>
      <c r="AU129" s="11"/>
      <c r="AV129" s="11"/>
      <c r="AW129" s="11"/>
      <c r="AX129" s="11"/>
    </row>
    <row r="130" spans="1:50" ht="12.75" customHeight="1">
      <c r="A130" s="332" t="s">
        <v>743</v>
      </c>
      <c r="B130" s="346" t="s">
        <v>196</v>
      </c>
      <c r="C130" s="324" t="s">
        <v>353</v>
      </c>
      <c r="D130" s="254" t="s">
        <v>85</v>
      </c>
      <c r="E130" s="316">
        <v>12.6</v>
      </c>
      <c r="F130" s="1102">
        <v>12.6</v>
      </c>
      <c r="G130" s="346" t="s">
        <v>89</v>
      </c>
      <c r="H130" s="316">
        <v>13</v>
      </c>
      <c r="I130" s="319"/>
      <c r="J130" s="262" t="s">
        <v>88</v>
      </c>
      <c r="K130" s="338">
        <v>19.2</v>
      </c>
      <c r="L130" s="372">
        <v>18</v>
      </c>
      <c r="M130" s="172"/>
      <c r="N130" s="909" t="s">
        <v>76</v>
      </c>
      <c r="O130" s="1853">
        <f>E141</f>
        <v>6</v>
      </c>
      <c r="P130" s="1838">
        <f>F141</f>
        <v>5</v>
      </c>
      <c r="Q130" s="1853">
        <f>E158</f>
        <v>124.85</v>
      </c>
      <c r="R130" s="1840">
        <f>C151</f>
        <v>110</v>
      </c>
      <c r="S130" s="1853">
        <f>K165</f>
        <v>30.6</v>
      </c>
      <c r="T130" s="1840">
        <f>L165</f>
        <v>27</v>
      </c>
      <c r="U130" s="1964">
        <f t="shared" si="39"/>
        <v>130.85</v>
      </c>
      <c r="V130" s="1940">
        <f t="shared" si="40"/>
        <v>115</v>
      </c>
      <c r="W130" s="1969">
        <f t="shared" si="41"/>
        <v>155.44999999999999</v>
      </c>
      <c r="X130" s="1946">
        <f t="shared" si="42"/>
        <v>137</v>
      </c>
      <c r="Y130" s="1960">
        <f t="shared" si="43"/>
        <v>161.44999999999999</v>
      </c>
      <c r="Z130" s="937">
        <f t="shared" si="44"/>
        <v>142</v>
      </c>
      <c r="AA130" s="173" t="s">
        <v>150</v>
      </c>
      <c r="AB130" s="1897"/>
      <c r="AC130" s="919"/>
      <c r="AD130" s="1897"/>
      <c r="AE130" s="912"/>
      <c r="AF130" s="1897"/>
      <c r="AG130" s="931"/>
      <c r="AH130" s="2038">
        <f t="shared" si="45"/>
        <v>0</v>
      </c>
      <c r="AI130" s="925">
        <f t="shared" si="46"/>
        <v>0</v>
      </c>
      <c r="AJ130" s="2053">
        <f t="shared" si="47"/>
        <v>0</v>
      </c>
      <c r="AK130" s="933">
        <f t="shared" si="48"/>
        <v>0</v>
      </c>
      <c r="AL130" s="2060">
        <f t="shared" si="49"/>
        <v>0</v>
      </c>
      <c r="AM130" s="1987">
        <f t="shared" si="50"/>
        <v>0</v>
      </c>
      <c r="AQ130" s="11"/>
      <c r="AR130" s="112"/>
      <c r="AS130" s="57"/>
      <c r="AT130" s="11"/>
      <c r="AU130" s="11"/>
      <c r="AV130" s="11"/>
      <c r="AW130" s="11"/>
      <c r="AX130" s="11"/>
    </row>
    <row r="131" spans="1:50" ht="15" customHeight="1">
      <c r="A131" s="330" t="s">
        <v>382</v>
      </c>
      <c r="B131" s="402" t="s">
        <v>744</v>
      </c>
      <c r="C131" s="1089" t="s">
        <v>342</v>
      </c>
      <c r="D131" s="254" t="s">
        <v>88</v>
      </c>
      <c r="E131" s="316">
        <v>6.64</v>
      </c>
      <c r="F131" s="1102">
        <v>6.64</v>
      </c>
      <c r="G131" s="346" t="s">
        <v>69</v>
      </c>
      <c r="H131" s="316">
        <v>2.06</v>
      </c>
      <c r="I131" s="319">
        <v>2.06</v>
      </c>
      <c r="J131" s="262" t="s">
        <v>379</v>
      </c>
      <c r="K131" s="316">
        <v>3.6</v>
      </c>
      <c r="L131" s="1103">
        <v>3.6</v>
      </c>
      <c r="M131" s="594"/>
      <c r="N131" s="910" t="s">
        <v>118</v>
      </c>
      <c r="O131" s="1852"/>
      <c r="P131" s="1845"/>
      <c r="Q131" s="1852">
        <f>H154</f>
        <v>21.4</v>
      </c>
      <c r="R131" s="1845">
        <f>I154</f>
        <v>20</v>
      </c>
      <c r="S131" s="1852"/>
      <c r="T131" s="1845"/>
      <c r="U131" s="1964">
        <f t="shared" si="39"/>
        <v>21.4</v>
      </c>
      <c r="V131" s="1940">
        <f t="shared" si="40"/>
        <v>20</v>
      </c>
      <c r="W131" s="1969">
        <f t="shared" si="41"/>
        <v>21.4</v>
      </c>
      <c r="X131" s="1946">
        <f t="shared" si="42"/>
        <v>20</v>
      </c>
      <c r="Y131" s="1960">
        <f t="shared" si="43"/>
        <v>21.4</v>
      </c>
      <c r="Z131" s="937">
        <f t="shared" si="44"/>
        <v>20</v>
      </c>
      <c r="AA131" s="173" t="s">
        <v>96</v>
      </c>
      <c r="AB131" s="1897">
        <f>E132+H133</f>
        <v>17.23</v>
      </c>
      <c r="AC131" s="919">
        <f>F132+I133</f>
        <v>13.475</v>
      </c>
      <c r="AD131" s="1897">
        <f>E149+H147+K147</f>
        <v>28.1</v>
      </c>
      <c r="AE131" s="912">
        <f>F149+I147+L147</f>
        <v>22.8</v>
      </c>
      <c r="AF131" s="1897">
        <f>E164</f>
        <v>16.98</v>
      </c>
      <c r="AG131" s="931">
        <f>F164</f>
        <v>13.2</v>
      </c>
      <c r="AH131" s="2038">
        <f t="shared" si="45"/>
        <v>45.33</v>
      </c>
      <c r="AI131" s="925">
        <f t="shared" si="46"/>
        <v>36.274999999999999</v>
      </c>
      <c r="AJ131" s="2053">
        <f t="shared" si="47"/>
        <v>45.08</v>
      </c>
      <c r="AK131" s="933">
        <f t="shared" si="48"/>
        <v>36</v>
      </c>
      <c r="AL131" s="2060">
        <f t="shared" si="49"/>
        <v>62.31</v>
      </c>
      <c r="AM131" s="1987">
        <f t="shared" si="50"/>
        <v>49.474999999999994</v>
      </c>
      <c r="AQ131" s="11"/>
      <c r="AR131" s="57"/>
      <c r="AS131" s="113"/>
      <c r="AT131" s="11"/>
      <c r="AU131" s="11"/>
      <c r="AV131" s="11"/>
      <c r="AW131" s="11"/>
      <c r="AX131" s="11"/>
    </row>
    <row r="132" spans="1:50" ht="14.25" customHeight="1">
      <c r="A132" s="518" t="s">
        <v>745</v>
      </c>
      <c r="B132" s="1564" t="s">
        <v>746</v>
      </c>
      <c r="C132" s="604"/>
      <c r="D132" s="254" t="s">
        <v>198</v>
      </c>
      <c r="E132" s="316">
        <v>16.2</v>
      </c>
      <c r="F132" s="1102">
        <v>12.6</v>
      </c>
      <c r="G132" s="346" t="s">
        <v>102</v>
      </c>
      <c r="H132" s="316">
        <v>1.8</v>
      </c>
      <c r="I132" s="319">
        <v>1.8</v>
      </c>
      <c r="J132" s="262" t="s">
        <v>53</v>
      </c>
      <c r="K132" s="1104">
        <v>0.25</v>
      </c>
      <c r="L132" s="1105">
        <v>0.25</v>
      </c>
      <c r="M132" s="189"/>
      <c r="N132" s="97" t="s">
        <v>154</v>
      </c>
      <c r="O132" s="1852">
        <f>E142</f>
        <v>100</v>
      </c>
      <c r="P132" s="1840">
        <f>F142</f>
        <v>100</v>
      </c>
      <c r="Q132" s="1852"/>
      <c r="R132" s="1840"/>
      <c r="S132" s="1852"/>
      <c r="T132" s="1840"/>
      <c r="U132" s="1964">
        <f t="shared" si="39"/>
        <v>100</v>
      </c>
      <c r="V132" s="1940">
        <f t="shared" si="40"/>
        <v>100</v>
      </c>
      <c r="W132" s="1969">
        <f t="shared" si="41"/>
        <v>0</v>
      </c>
      <c r="X132" s="1946">
        <f t="shared" si="42"/>
        <v>0</v>
      </c>
      <c r="Y132" s="1960">
        <f t="shared" si="43"/>
        <v>100</v>
      </c>
      <c r="Z132" s="937">
        <f t="shared" si="44"/>
        <v>100</v>
      </c>
      <c r="AA132" s="173" t="s">
        <v>72</v>
      </c>
      <c r="AB132" s="1897">
        <f>H135</f>
        <v>6.84</v>
      </c>
      <c r="AC132" s="917">
        <f>I135</f>
        <v>5.47</v>
      </c>
      <c r="AD132" s="1897">
        <f>E147+H146</f>
        <v>21.25</v>
      </c>
      <c r="AE132" s="912">
        <f>F147+I146</f>
        <v>17</v>
      </c>
      <c r="AF132" s="1897"/>
      <c r="AG132" s="931"/>
      <c r="AH132" s="2038">
        <f t="shared" si="45"/>
        <v>28.09</v>
      </c>
      <c r="AI132" s="925">
        <f t="shared" si="46"/>
        <v>22.47</v>
      </c>
      <c r="AJ132" s="2053">
        <f t="shared" si="47"/>
        <v>21.25</v>
      </c>
      <c r="AK132" s="933">
        <f t="shared" si="48"/>
        <v>17</v>
      </c>
      <c r="AL132" s="2060">
        <f t="shared" si="49"/>
        <v>28.09</v>
      </c>
      <c r="AM132" s="1987">
        <f t="shared" si="50"/>
        <v>22.47</v>
      </c>
      <c r="AQ132" s="11"/>
      <c r="AR132" s="11"/>
      <c r="AS132" s="11"/>
      <c r="AT132" s="11"/>
      <c r="AU132" s="11"/>
      <c r="AV132" s="11"/>
      <c r="AW132" s="11"/>
      <c r="AX132" s="11"/>
    </row>
    <row r="133" spans="1:50" ht="15" customHeight="1">
      <c r="A133" s="1692" t="s">
        <v>787</v>
      </c>
      <c r="B133" s="402" t="s">
        <v>567</v>
      </c>
      <c r="C133" s="377">
        <v>200</v>
      </c>
      <c r="D133" s="337" t="s">
        <v>104</v>
      </c>
      <c r="E133" s="316" t="s">
        <v>380</v>
      </c>
      <c r="F133" s="1102">
        <v>3.76</v>
      </c>
      <c r="G133" s="346" t="s">
        <v>198</v>
      </c>
      <c r="H133" s="317">
        <v>1.03</v>
      </c>
      <c r="I133" s="320">
        <v>0.875</v>
      </c>
      <c r="J133" s="1106" t="s">
        <v>381</v>
      </c>
      <c r="K133" s="141"/>
      <c r="L133" s="137"/>
      <c r="M133" s="126"/>
      <c r="N133" s="262" t="s">
        <v>94</v>
      </c>
      <c r="O133" s="1852"/>
      <c r="P133" s="1840"/>
      <c r="Q133" s="1852">
        <f>E154+H145</f>
        <v>98.355999999999995</v>
      </c>
      <c r="R133" s="1840">
        <f>F154+I145</f>
        <v>85</v>
      </c>
      <c r="S133" s="1852"/>
      <c r="T133" s="1840"/>
      <c r="U133" s="1964">
        <f t="shared" si="39"/>
        <v>98.355999999999995</v>
      </c>
      <c r="V133" s="1940">
        <f t="shared" si="40"/>
        <v>85</v>
      </c>
      <c r="W133" s="1969">
        <f t="shared" si="41"/>
        <v>98.355999999999995</v>
      </c>
      <c r="X133" s="1946">
        <f t="shared" si="42"/>
        <v>85</v>
      </c>
      <c r="Y133" s="1960">
        <f t="shared" si="43"/>
        <v>98.355999999999995</v>
      </c>
      <c r="Z133" s="937">
        <f t="shared" si="44"/>
        <v>85</v>
      </c>
      <c r="AA133" s="173" t="s">
        <v>80</v>
      </c>
      <c r="AB133" s="1897"/>
      <c r="AC133" s="920"/>
      <c r="AD133" s="1897">
        <f>K145</f>
        <v>56.2</v>
      </c>
      <c r="AE133" s="912">
        <f>L145</f>
        <v>45</v>
      </c>
      <c r="AF133" s="1897"/>
      <c r="AG133" s="931"/>
      <c r="AH133" s="2038">
        <f t="shared" si="45"/>
        <v>56.2</v>
      </c>
      <c r="AI133" s="925">
        <f t="shared" si="46"/>
        <v>45</v>
      </c>
      <c r="AJ133" s="2053">
        <f t="shared" si="47"/>
        <v>56.2</v>
      </c>
      <c r="AK133" s="933">
        <f t="shared" si="48"/>
        <v>45</v>
      </c>
      <c r="AL133" s="2060">
        <f t="shared" si="49"/>
        <v>56.2</v>
      </c>
      <c r="AM133" s="1987">
        <f t="shared" si="50"/>
        <v>45</v>
      </c>
      <c r="AQ133" s="11"/>
      <c r="AR133" s="11"/>
      <c r="AS133" s="11"/>
      <c r="AT133" s="11"/>
      <c r="AU133" s="11"/>
      <c r="AV133" s="11"/>
      <c r="AW133" s="11"/>
      <c r="AX133" s="11"/>
    </row>
    <row r="134" spans="1:50" ht="16.5" customHeight="1">
      <c r="A134" s="332" t="s">
        <v>9</v>
      </c>
      <c r="B134" s="346" t="s">
        <v>10</v>
      </c>
      <c r="C134" s="324">
        <v>30</v>
      </c>
      <c r="D134" s="254" t="s">
        <v>86</v>
      </c>
      <c r="E134" s="316">
        <v>7.2</v>
      </c>
      <c r="F134" s="1102">
        <v>7.2</v>
      </c>
      <c r="G134" s="346" t="s">
        <v>90</v>
      </c>
      <c r="H134" s="316">
        <v>2</v>
      </c>
      <c r="I134" s="1103">
        <v>2</v>
      </c>
      <c r="J134" s="1107" t="s">
        <v>164</v>
      </c>
      <c r="K134" s="1108">
        <v>41.7</v>
      </c>
      <c r="L134" s="321">
        <v>33.299999999999997</v>
      </c>
      <c r="M134" s="126"/>
      <c r="N134" s="909" t="s">
        <v>322</v>
      </c>
      <c r="O134" s="1852"/>
      <c r="P134" s="1838"/>
      <c r="Q134" s="1852"/>
      <c r="R134" s="1838"/>
      <c r="S134" s="1852"/>
      <c r="T134" s="1838"/>
      <c r="U134" s="1964">
        <f t="shared" si="39"/>
        <v>0</v>
      </c>
      <c r="V134" s="1940">
        <f t="shared" si="40"/>
        <v>0</v>
      </c>
      <c r="W134" s="1969">
        <f t="shared" si="41"/>
        <v>0</v>
      </c>
      <c r="X134" s="1946">
        <f t="shared" si="42"/>
        <v>0</v>
      </c>
      <c r="Y134" s="1960">
        <f t="shared" si="43"/>
        <v>0</v>
      </c>
      <c r="Z134" s="937">
        <f t="shared" si="44"/>
        <v>0</v>
      </c>
      <c r="AA134" s="173" t="s">
        <v>152</v>
      </c>
      <c r="AB134" s="1897"/>
      <c r="AC134" s="921"/>
      <c r="AD134" s="1897"/>
      <c r="AE134" s="912"/>
      <c r="AF134" s="1897"/>
      <c r="AG134" s="931"/>
      <c r="AH134" s="2038">
        <f t="shared" si="45"/>
        <v>0</v>
      </c>
      <c r="AI134" s="925">
        <f t="shared" si="46"/>
        <v>0</v>
      </c>
      <c r="AJ134" s="2053">
        <f t="shared" si="47"/>
        <v>0</v>
      </c>
      <c r="AK134" s="933">
        <f t="shared" si="48"/>
        <v>0</v>
      </c>
      <c r="AL134" s="2060">
        <f t="shared" si="49"/>
        <v>0</v>
      </c>
      <c r="AM134" s="1987">
        <f t="shared" si="50"/>
        <v>0</v>
      </c>
      <c r="AQ134" s="11"/>
      <c r="AR134" s="11"/>
      <c r="AS134" s="11"/>
      <c r="AT134" s="11"/>
      <c r="AU134" s="11"/>
      <c r="AV134" s="11"/>
      <c r="AW134" s="11"/>
      <c r="AX134" s="11"/>
    </row>
    <row r="135" spans="1:50" ht="16.5" customHeight="1">
      <c r="A135" s="332" t="s">
        <v>9</v>
      </c>
      <c r="B135" s="346" t="s">
        <v>581</v>
      </c>
      <c r="C135" s="324">
        <v>20</v>
      </c>
      <c r="D135" s="254" t="s">
        <v>53</v>
      </c>
      <c r="E135" s="1104">
        <v>0.5</v>
      </c>
      <c r="F135" s="1109">
        <v>0.5</v>
      </c>
      <c r="G135" s="346" t="s">
        <v>72</v>
      </c>
      <c r="H135" s="338">
        <v>6.84</v>
      </c>
      <c r="I135" s="1110">
        <v>5.47</v>
      </c>
      <c r="J135" s="1111" t="s">
        <v>90</v>
      </c>
      <c r="K135" s="338">
        <v>0.9</v>
      </c>
      <c r="L135" s="1110">
        <v>0.9</v>
      </c>
      <c r="M135" s="126"/>
      <c r="N135" s="909" t="s">
        <v>142</v>
      </c>
      <c r="O135" s="1853">
        <f>E129</f>
        <v>95.582999999999998</v>
      </c>
      <c r="P135" s="1838">
        <f>F129</f>
        <v>67</v>
      </c>
      <c r="Q135" s="1852"/>
      <c r="R135" s="1840"/>
      <c r="S135" s="1853">
        <f>E161</f>
        <v>84.97</v>
      </c>
      <c r="T135" s="1838">
        <f>F161</f>
        <v>59</v>
      </c>
      <c r="U135" s="1964">
        <f t="shared" si="39"/>
        <v>95.582999999999998</v>
      </c>
      <c r="V135" s="1940">
        <f t="shared" si="40"/>
        <v>67</v>
      </c>
      <c r="W135" s="1969">
        <f t="shared" si="41"/>
        <v>84.97</v>
      </c>
      <c r="X135" s="1946">
        <f t="shared" si="42"/>
        <v>59</v>
      </c>
      <c r="Y135" s="1960">
        <f t="shared" si="43"/>
        <v>180.553</v>
      </c>
      <c r="Z135" s="937">
        <f t="shared" si="44"/>
        <v>126</v>
      </c>
      <c r="AA135" s="173" t="s">
        <v>149</v>
      </c>
      <c r="AB135" s="1899">
        <f>K139</f>
        <v>67.8</v>
      </c>
      <c r="AC135" s="921">
        <f>L139</f>
        <v>60</v>
      </c>
      <c r="AD135" s="1897"/>
      <c r="AE135" s="912"/>
      <c r="AF135" s="1897"/>
      <c r="AG135" s="931"/>
      <c r="AH135" s="2038">
        <f t="shared" si="45"/>
        <v>67.8</v>
      </c>
      <c r="AI135" s="925">
        <f t="shared" si="46"/>
        <v>60</v>
      </c>
      <c r="AJ135" s="2053">
        <f t="shared" si="47"/>
        <v>0</v>
      </c>
      <c r="AK135" s="933">
        <f t="shared" si="48"/>
        <v>0</v>
      </c>
      <c r="AL135" s="2060">
        <f t="shared" si="49"/>
        <v>67.8</v>
      </c>
      <c r="AM135" s="1987">
        <f t="shared" si="50"/>
        <v>60</v>
      </c>
      <c r="AQ135" s="11"/>
      <c r="AR135" s="11"/>
      <c r="AS135" s="11"/>
      <c r="AT135" s="11"/>
      <c r="AU135" s="11"/>
      <c r="AV135" s="11"/>
      <c r="AW135" s="11"/>
      <c r="AX135" s="11"/>
    </row>
    <row r="136" spans="1:50" ht="15.75" customHeight="1" thickBot="1">
      <c r="A136" s="138"/>
      <c r="B136" s="1280"/>
      <c r="C136" s="137"/>
      <c r="D136" s="254" t="s">
        <v>98</v>
      </c>
      <c r="E136" s="316">
        <v>4</v>
      </c>
      <c r="F136" s="1102">
        <v>4</v>
      </c>
      <c r="G136" s="346" t="s">
        <v>204</v>
      </c>
      <c r="H136" s="1112">
        <v>0.02</v>
      </c>
      <c r="I136" s="1113">
        <v>0.02</v>
      </c>
      <c r="J136" s="1114"/>
      <c r="K136" s="1114"/>
      <c r="L136" s="1115"/>
      <c r="M136" s="126"/>
      <c r="N136" s="909" t="s">
        <v>67</v>
      </c>
      <c r="O136" s="1852"/>
      <c r="P136" s="1840"/>
      <c r="Q136" s="1852"/>
      <c r="R136" s="1840"/>
      <c r="S136" s="1852"/>
      <c r="T136" s="1840"/>
      <c r="U136" s="1964">
        <f t="shared" si="39"/>
        <v>0</v>
      </c>
      <c r="V136" s="1940">
        <f t="shared" si="40"/>
        <v>0</v>
      </c>
      <c r="W136" s="1969">
        <f t="shared" si="41"/>
        <v>0</v>
      </c>
      <c r="X136" s="1946">
        <f t="shared" si="42"/>
        <v>0</v>
      </c>
      <c r="Y136" s="1960">
        <f t="shared" si="43"/>
        <v>0</v>
      </c>
      <c r="Z136" s="937">
        <f t="shared" si="44"/>
        <v>0</v>
      </c>
      <c r="AA136" s="173" t="s">
        <v>148</v>
      </c>
      <c r="AB136" s="1897"/>
      <c r="AC136" s="921"/>
      <c r="AD136" s="1897"/>
      <c r="AE136" s="912"/>
      <c r="AF136" s="1897"/>
      <c r="AG136" s="931"/>
      <c r="AH136" s="2038">
        <f t="shared" si="45"/>
        <v>0</v>
      </c>
      <c r="AI136" s="925">
        <f t="shared" si="46"/>
        <v>0</v>
      </c>
      <c r="AJ136" s="2053">
        <f t="shared" si="47"/>
        <v>0</v>
      </c>
      <c r="AK136" s="933">
        <f t="shared" si="48"/>
        <v>0</v>
      </c>
      <c r="AL136" s="2060">
        <f t="shared" si="49"/>
        <v>0</v>
      </c>
      <c r="AM136" s="1987">
        <f t="shared" si="50"/>
        <v>0</v>
      </c>
      <c r="AQ136" s="11"/>
      <c r="AR136" s="11"/>
      <c r="AS136" s="11"/>
      <c r="AT136" s="11"/>
      <c r="AU136" s="11"/>
      <c r="AV136" s="11"/>
      <c r="AW136" s="11"/>
      <c r="AX136" s="11"/>
    </row>
    <row r="137" spans="1:50" ht="13.5" customHeight="1" thickBot="1">
      <c r="A137" s="138"/>
      <c r="B137" s="1280"/>
      <c r="C137" s="137"/>
      <c r="G137" s="402" t="s">
        <v>53</v>
      </c>
      <c r="H137" s="1118">
        <v>0.2</v>
      </c>
      <c r="I137" s="1119">
        <v>0.2</v>
      </c>
      <c r="J137" s="1116" t="s">
        <v>378</v>
      </c>
      <c r="K137" s="1117"/>
      <c r="L137" s="147"/>
      <c r="M137" s="126"/>
      <c r="N137" s="911" t="s">
        <v>60</v>
      </c>
      <c r="O137" s="1852">
        <f>E131+K130</f>
        <v>25.84</v>
      </c>
      <c r="P137" s="1838">
        <f>F131+L130</f>
        <v>24.64</v>
      </c>
      <c r="Q137" s="1852"/>
      <c r="R137" s="1846"/>
      <c r="S137" s="1852">
        <f>E163</f>
        <v>5.9</v>
      </c>
      <c r="T137" s="1842">
        <f>F163</f>
        <v>5.9</v>
      </c>
      <c r="U137" s="1964">
        <f t="shared" si="39"/>
        <v>25.84</v>
      </c>
      <c r="V137" s="1940">
        <f t="shared" si="40"/>
        <v>24.64</v>
      </c>
      <c r="W137" s="1969">
        <f t="shared" si="41"/>
        <v>5.9</v>
      </c>
      <c r="X137" s="1946">
        <f t="shared" si="42"/>
        <v>5.9</v>
      </c>
      <c r="Y137" s="1960">
        <f t="shared" si="43"/>
        <v>31.740000000000002</v>
      </c>
      <c r="Z137" s="937">
        <f t="shared" si="44"/>
        <v>30.54</v>
      </c>
      <c r="AA137" s="176" t="s">
        <v>192</v>
      </c>
      <c r="AB137" s="1897"/>
      <c r="AC137" s="922"/>
      <c r="AD137" s="1897"/>
      <c r="AE137" s="912"/>
      <c r="AF137" s="1897"/>
      <c r="AG137" s="931"/>
      <c r="AH137" s="2038">
        <f t="shared" si="45"/>
        <v>0</v>
      </c>
      <c r="AI137" s="925">
        <f t="shared" si="46"/>
        <v>0</v>
      </c>
      <c r="AJ137" s="2053">
        <f t="shared" si="47"/>
        <v>0</v>
      </c>
      <c r="AK137" s="933">
        <f t="shared" si="48"/>
        <v>0</v>
      </c>
      <c r="AL137" s="2060">
        <f t="shared" si="49"/>
        <v>0</v>
      </c>
      <c r="AM137" s="1987">
        <f t="shared" si="50"/>
        <v>0</v>
      </c>
      <c r="AQ137" s="11"/>
      <c r="AR137" s="11"/>
      <c r="AS137" s="11"/>
      <c r="AT137" s="11"/>
      <c r="AU137" s="11"/>
      <c r="AV137" s="11"/>
      <c r="AW137" s="11"/>
      <c r="AX137" s="11"/>
    </row>
    <row r="138" spans="1:50" ht="17.25" customHeight="1" thickBot="1">
      <c r="A138" s="138"/>
      <c r="B138" s="1280"/>
      <c r="C138" s="137"/>
      <c r="D138" s="2314"/>
      <c r="E138" s="2315" t="s">
        <v>568</v>
      </c>
      <c r="F138" s="2316"/>
      <c r="G138" s="2314"/>
      <c r="H138" s="2314"/>
      <c r="I138" s="2317"/>
      <c r="J138" s="1121" t="s">
        <v>114</v>
      </c>
      <c r="K138" s="1122" t="s">
        <v>115</v>
      </c>
      <c r="L138" s="1150" t="s">
        <v>116</v>
      </c>
      <c r="M138" s="126"/>
      <c r="N138" s="168" t="s">
        <v>162</v>
      </c>
      <c r="O138" s="1852"/>
      <c r="P138" s="1840"/>
      <c r="Q138" s="1852"/>
      <c r="R138" s="1840"/>
      <c r="S138" s="1852"/>
      <c r="T138" s="1840"/>
      <c r="U138" s="1964">
        <f t="shared" si="39"/>
        <v>0</v>
      </c>
      <c r="V138" s="1940">
        <f t="shared" si="40"/>
        <v>0</v>
      </c>
      <c r="W138" s="1969">
        <f t="shared" si="41"/>
        <v>0</v>
      </c>
      <c r="X138" s="1946">
        <f t="shared" si="42"/>
        <v>0</v>
      </c>
      <c r="Y138" s="1961">
        <f t="shared" si="43"/>
        <v>0</v>
      </c>
      <c r="Z138" s="935">
        <f t="shared" si="44"/>
        <v>0</v>
      </c>
      <c r="AA138" s="247" t="s">
        <v>91</v>
      </c>
      <c r="AB138" s="1897">
        <f t="shared" ref="AB138:AK138" si="53">SUM(AB123:AB137)</f>
        <v>135.63</v>
      </c>
      <c r="AC138" s="1780">
        <f t="shared" si="53"/>
        <v>114.30500000000001</v>
      </c>
      <c r="AD138" s="1897">
        <f t="shared" si="53"/>
        <v>153.55000000000001</v>
      </c>
      <c r="AE138" s="912">
        <f t="shared" si="53"/>
        <v>125.6</v>
      </c>
      <c r="AF138" s="1897">
        <f t="shared" si="53"/>
        <v>16.98</v>
      </c>
      <c r="AG138" s="931">
        <f t="shared" si="53"/>
        <v>13.2</v>
      </c>
      <c r="AH138" s="2039">
        <f t="shared" si="53"/>
        <v>289.18</v>
      </c>
      <c r="AI138" s="913">
        <f t="shared" si="53"/>
        <v>239.905</v>
      </c>
      <c r="AJ138" s="2054">
        <f t="shared" si="53"/>
        <v>170.53</v>
      </c>
      <c r="AK138" s="296">
        <f t="shared" si="53"/>
        <v>138.80000000000001</v>
      </c>
      <c r="AL138" s="2060">
        <f t="shared" si="49"/>
        <v>306.16000000000003</v>
      </c>
      <c r="AM138" s="1987">
        <f t="shared" si="50"/>
        <v>253.10499999999999</v>
      </c>
      <c r="AQ138" s="11"/>
      <c r="AR138" s="11"/>
      <c r="AS138" s="11"/>
      <c r="AT138" s="11"/>
      <c r="AU138" s="11"/>
      <c r="AV138" s="11"/>
      <c r="AW138" s="11"/>
      <c r="AX138" s="11"/>
    </row>
    <row r="139" spans="1:50" ht="18" customHeight="1" thickBot="1">
      <c r="A139" s="138"/>
      <c r="B139" s="1280"/>
      <c r="C139" s="137"/>
      <c r="D139" s="517" t="s">
        <v>114</v>
      </c>
      <c r="E139" s="115" t="s">
        <v>115</v>
      </c>
      <c r="F139" s="186" t="s">
        <v>116</v>
      </c>
      <c r="G139" s="400" t="s">
        <v>114</v>
      </c>
      <c r="H139" s="115" t="s">
        <v>115</v>
      </c>
      <c r="I139" s="186" t="s">
        <v>116</v>
      </c>
      <c r="J139" s="1128" t="s">
        <v>58</v>
      </c>
      <c r="K139" s="1129">
        <v>67.8</v>
      </c>
      <c r="L139" s="2313">
        <v>60</v>
      </c>
      <c r="M139" s="126"/>
      <c r="N139" s="168" t="s">
        <v>65</v>
      </c>
      <c r="O139" s="1852"/>
      <c r="P139" s="1847"/>
      <c r="Q139" s="1852"/>
      <c r="R139" s="1847"/>
      <c r="S139" s="1852"/>
      <c r="T139" s="1847"/>
      <c r="U139" s="1964">
        <f t="shared" si="39"/>
        <v>0</v>
      </c>
      <c r="V139" s="1940">
        <f t="shared" si="40"/>
        <v>0</v>
      </c>
      <c r="W139" s="1969">
        <f t="shared" si="41"/>
        <v>0</v>
      </c>
      <c r="X139" s="1946">
        <f t="shared" si="42"/>
        <v>0</v>
      </c>
      <c r="Y139" s="1961">
        <f t="shared" si="43"/>
        <v>0</v>
      </c>
      <c r="Z139" s="935">
        <f t="shared" si="44"/>
        <v>0</v>
      </c>
      <c r="AA139" s="607" t="s">
        <v>158</v>
      </c>
      <c r="AB139" s="1897"/>
      <c r="AC139" s="908">
        <f>F132+I131+I133+I135+L134+L139</f>
        <v>114.30499999999999</v>
      </c>
      <c r="AD139" s="1897"/>
      <c r="AE139" s="912">
        <f>F145+F147+F148+F149+I146+I147+I149+L145+L146+L147</f>
        <v>125.6</v>
      </c>
      <c r="AF139" s="1897"/>
      <c r="AG139" s="912"/>
      <c r="AH139" s="2040"/>
      <c r="AI139" s="309"/>
      <c r="AJ139" s="2054"/>
      <c r="AK139" s="296"/>
      <c r="AL139" s="2061"/>
      <c r="AM139" s="1988"/>
      <c r="AQ139" s="11"/>
      <c r="AR139" s="11"/>
      <c r="AS139" s="11"/>
      <c r="AT139" s="11"/>
      <c r="AU139" s="11"/>
      <c r="AV139" s="11"/>
      <c r="AW139" s="11"/>
      <c r="AX139" s="11"/>
    </row>
    <row r="140" spans="1:50" ht="18" customHeight="1">
      <c r="A140" s="138"/>
      <c r="B140" s="1280"/>
      <c r="C140" s="137"/>
      <c r="D140" s="2356" t="s">
        <v>49</v>
      </c>
      <c r="E140" s="410">
        <v>7</v>
      </c>
      <c r="F140" s="2357">
        <v>7</v>
      </c>
      <c r="G140" s="2320" t="s">
        <v>169</v>
      </c>
      <c r="H140" s="2321">
        <v>10</v>
      </c>
      <c r="I140" s="2232">
        <v>10</v>
      </c>
      <c r="J140" s="68"/>
      <c r="K140" s="11"/>
      <c r="L140" s="78"/>
      <c r="M140" s="157"/>
      <c r="N140" s="168" t="s">
        <v>46</v>
      </c>
      <c r="O140" s="1852"/>
      <c r="P140" s="1847"/>
      <c r="Q140" s="1852"/>
      <c r="R140" s="1847"/>
      <c r="S140" s="1852"/>
      <c r="T140" s="1847"/>
      <c r="U140" s="1964">
        <f t="shared" si="39"/>
        <v>0</v>
      </c>
      <c r="V140" s="1940">
        <f t="shared" si="40"/>
        <v>0</v>
      </c>
      <c r="W140" s="1969">
        <f t="shared" si="41"/>
        <v>0</v>
      </c>
      <c r="X140" s="1946">
        <f t="shared" si="42"/>
        <v>0</v>
      </c>
      <c r="Y140" s="1961">
        <f t="shared" si="43"/>
        <v>0</v>
      </c>
      <c r="Z140" s="935">
        <f t="shared" si="44"/>
        <v>0</v>
      </c>
      <c r="AB140" s="1897"/>
      <c r="AD140" s="1897"/>
      <c r="AF140" s="1897"/>
      <c r="AH140" s="2036"/>
      <c r="AJ140" s="2036"/>
      <c r="AL140" s="2033"/>
      <c r="AM140" s="134"/>
      <c r="AQ140" s="11"/>
      <c r="AR140" s="11"/>
      <c r="AS140" s="11"/>
      <c r="AT140" s="11"/>
      <c r="AU140" s="11"/>
      <c r="AV140" s="11"/>
      <c r="AW140" s="11"/>
      <c r="AX140" s="11"/>
    </row>
    <row r="141" spans="1:50" ht="15" customHeight="1">
      <c r="A141" s="138"/>
      <c r="B141" s="1280"/>
      <c r="C141" s="137"/>
      <c r="D141" s="1184" t="s">
        <v>295</v>
      </c>
      <c r="E141" s="338">
        <v>6</v>
      </c>
      <c r="F141" s="2355">
        <v>5</v>
      </c>
      <c r="G141" s="1851" t="s">
        <v>89</v>
      </c>
      <c r="H141" s="333">
        <v>118</v>
      </c>
      <c r="I141" s="334">
        <v>118</v>
      </c>
      <c r="J141" s="68"/>
      <c r="K141" s="1539"/>
      <c r="L141" s="78"/>
      <c r="M141" s="189"/>
      <c r="N141" s="168" t="s">
        <v>70</v>
      </c>
      <c r="O141" s="1852">
        <f>H132</f>
        <v>1.8</v>
      </c>
      <c r="P141" s="1894">
        <f>I132</f>
        <v>1.8</v>
      </c>
      <c r="Q141" s="1852"/>
      <c r="R141" s="1847"/>
      <c r="S141" s="1852"/>
      <c r="T141" s="1847"/>
      <c r="U141" s="1964">
        <f t="shared" si="39"/>
        <v>1.8</v>
      </c>
      <c r="V141" s="1940">
        <f t="shared" si="40"/>
        <v>1.8</v>
      </c>
      <c r="W141" s="1969">
        <f t="shared" si="41"/>
        <v>0</v>
      </c>
      <c r="X141" s="1946">
        <f t="shared" si="42"/>
        <v>0</v>
      </c>
      <c r="Y141" s="1961">
        <f t="shared" si="43"/>
        <v>1.8</v>
      </c>
      <c r="Z141" s="935">
        <f t="shared" si="44"/>
        <v>1.8</v>
      </c>
      <c r="AA141" s="90" t="s">
        <v>360</v>
      </c>
      <c r="AB141" s="1897"/>
      <c r="AC141" s="923"/>
      <c r="AD141" s="1897"/>
      <c r="AE141" s="924"/>
      <c r="AF141" s="1897"/>
      <c r="AG141" s="924"/>
      <c r="AH141" s="2034"/>
      <c r="AI141" s="924"/>
      <c r="AJ141" s="2034"/>
      <c r="AK141" s="924"/>
      <c r="AL141" s="2033"/>
      <c r="AM141" s="134"/>
      <c r="AQ141" s="11"/>
      <c r="AR141" s="11"/>
      <c r="AS141" s="11"/>
      <c r="AT141" s="11"/>
      <c r="AU141" s="11"/>
      <c r="AV141" s="11"/>
      <c r="AW141" s="11"/>
      <c r="AX141" s="11"/>
    </row>
    <row r="142" spans="1:50" ht="15.75" customHeight="1" thickBot="1">
      <c r="A142" s="2308" t="s">
        <v>262</v>
      </c>
      <c r="B142" s="2311"/>
      <c r="C142" s="2304">
        <f>C129+C133+C134+C135+90+20+120+30</f>
        <v>570</v>
      </c>
      <c r="D142" s="257" t="s">
        <v>786</v>
      </c>
      <c r="E142" s="365">
        <v>100</v>
      </c>
      <c r="F142" s="2236">
        <v>100</v>
      </c>
      <c r="G142" s="2319"/>
      <c r="H142" s="38"/>
      <c r="I142" s="81"/>
      <c r="J142" s="66"/>
      <c r="K142" s="38"/>
      <c r="L142" s="81"/>
      <c r="M142" s="189"/>
      <c r="N142" s="168" t="s">
        <v>90</v>
      </c>
      <c r="O142" s="1852">
        <f>H134+K131+K135</f>
        <v>6.5</v>
      </c>
      <c r="P142" s="1838">
        <f>I134+L131+L135</f>
        <v>6.5</v>
      </c>
      <c r="Q142" s="1852">
        <f>E150+K156</f>
        <v>9</v>
      </c>
      <c r="R142" s="1838">
        <f>F150+L156</f>
        <v>9</v>
      </c>
      <c r="S142" s="1852"/>
      <c r="T142" s="1838"/>
      <c r="U142" s="1964">
        <f t="shared" si="39"/>
        <v>15.5</v>
      </c>
      <c r="V142" s="1940">
        <f t="shared" si="40"/>
        <v>15.5</v>
      </c>
      <c r="W142" s="1969">
        <f t="shared" si="41"/>
        <v>9</v>
      </c>
      <c r="X142" s="1946">
        <f t="shared" si="42"/>
        <v>9</v>
      </c>
      <c r="Y142" s="1961">
        <f t="shared" si="43"/>
        <v>15.5</v>
      </c>
      <c r="Z142" s="935">
        <f t="shared" si="44"/>
        <v>15.5</v>
      </c>
      <c r="AA142" s="93" t="s">
        <v>117</v>
      </c>
      <c r="AB142" s="1897"/>
      <c r="AC142" s="298"/>
      <c r="AD142" s="1897"/>
      <c r="AE142" s="298"/>
      <c r="AF142" s="1897"/>
      <c r="AG142" s="298"/>
      <c r="AH142" s="2041">
        <f t="shared" ref="AH142:AH155" si="54">AB142+AD142</f>
        <v>0</v>
      </c>
      <c r="AI142" s="914">
        <f t="shared" ref="AI142:AI155" si="55">AC142+AE142</f>
        <v>0</v>
      </c>
      <c r="AJ142" s="2055">
        <f t="shared" ref="AJ142:AJ155" si="56">AD142+AF142</f>
        <v>0</v>
      </c>
      <c r="AK142" s="310">
        <f t="shared" ref="AK142:AK155" si="57">AE142+AG142</f>
        <v>0</v>
      </c>
      <c r="AL142" s="2064"/>
      <c r="AM142" s="112"/>
      <c r="AQ142" s="11"/>
      <c r="AR142" s="11"/>
      <c r="AS142" s="11"/>
      <c r="AT142" s="11"/>
      <c r="AU142" s="11"/>
      <c r="AV142" s="11"/>
      <c r="AW142" s="11"/>
      <c r="AX142" s="11"/>
    </row>
    <row r="143" spans="1:50" ht="15.75" customHeight="1" thickBot="1">
      <c r="A143" s="905"/>
      <c r="B143" s="1130" t="s">
        <v>144</v>
      </c>
      <c r="C143" s="311"/>
      <c r="D143" s="413" t="s">
        <v>182</v>
      </c>
      <c r="E143" s="191"/>
      <c r="F143" s="384"/>
      <c r="G143" s="1131" t="s">
        <v>343</v>
      </c>
      <c r="H143" s="161"/>
      <c r="I143" s="161"/>
      <c r="J143" s="1606" t="s">
        <v>550</v>
      </c>
      <c r="K143" s="1117"/>
      <c r="L143" s="147"/>
      <c r="M143" s="126"/>
      <c r="N143" s="168" t="s">
        <v>98</v>
      </c>
      <c r="O143" s="1852">
        <f>E136</f>
        <v>4</v>
      </c>
      <c r="P143" s="1840">
        <f>F136</f>
        <v>4</v>
      </c>
      <c r="Q143" s="1852">
        <f>H148+K148</f>
        <v>8.8000000000000007</v>
      </c>
      <c r="R143" s="1840">
        <f>I148+L148</f>
        <v>8.8000000000000007</v>
      </c>
      <c r="S143" s="1852">
        <f>H165</f>
        <v>4</v>
      </c>
      <c r="T143" s="1840">
        <f>I165</f>
        <v>4</v>
      </c>
      <c r="U143" s="1964">
        <f t="shared" si="39"/>
        <v>12.8</v>
      </c>
      <c r="V143" s="1940">
        <f t="shared" si="40"/>
        <v>12.8</v>
      </c>
      <c r="W143" s="1969">
        <f t="shared" si="41"/>
        <v>12.8</v>
      </c>
      <c r="X143" s="1946">
        <f t="shared" si="42"/>
        <v>12.8</v>
      </c>
      <c r="Y143" s="2023">
        <f t="shared" si="43"/>
        <v>16.8</v>
      </c>
      <c r="Z143" s="1090">
        <f t="shared" si="44"/>
        <v>16.8</v>
      </c>
      <c r="AA143" s="96" t="s">
        <v>361</v>
      </c>
      <c r="AB143" s="1897"/>
      <c r="AC143" s="296">
        <f>SUM(AC141:AC142)</f>
        <v>0</v>
      </c>
      <c r="AD143" s="1897"/>
      <c r="AE143" s="296">
        <f>SUM(AE141:AE142)</f>
        <v>0</v>
      </c>
      <c r="AF143" s="1897"/>
      <c r="AG143" s="296">
        <f>SUM(AG141:AG142)</f>
        <v>0</v>
      </c>
      <c r="AH143" s="2041">
        <f t="shared" si="54"/>
        <v>0</v>
      </c>
      <c r="AI143" s="914">
        <f t="shared" si="55"/>
        <v>0</v>
      </c>
      <c r="AJ143" s="2055">
        <f t="shared" si="56"/>
        <v>0</v>
      </c>
      <c r="AK143" s="310">
        <f t="shared" si="57"/>
        <v>0</v>
      </c>
      <c r="AL143" s="2063"/>
      <c r="AM143" s="275"/>
      <c r="AQ143" s="11"/>
      <c r="AR143" s="11"/>
      <c r="AS143" s="11"/>
      <c r="AT143" s="11"/>
      <c r="AU143" s="11"/>
      <c r="AV143" s="11"/>
      <c r="AW143" s="11"/>
      <c r="AX143" s="11"/>
    </row>
    <row r="144" spans="1:50" ht="18" customHeight="1" thickBot="1">
      <c r="A144" s="1605" t="s">
        <v>553</v>
      </c>
      <c r="B144" s="380" t="s">
        <v>550</v>
      </c>
      <c r="C144" s="1133">
        <v>60</v>
      </c>
      <c r="D144" s="525" t="s">
        <v>114</v>
      </c>
      <c r="E144" s="216" t="s">
        <v>115</v>
      </c>
      <c r="F144" s="217" t="s">
        <v>116</v>
      </c>
      <c r="G144" s="1134" t="s">
        <v>114</v>
      </c>
      <c r="H144" s="216" t="s">
        <v>115</v>
      </c>
      <c r="I144" s="1135" t="s">
        <v>116</v>
      </c>
      <c r="J144" s="553" t="s">
        <v>114</v>
      </c>
      <c r="K144" s="1122" t="s">
        <v>115</v>
      </c>
      <c r="L144" s="1150" t="s">
        <v>116</v>
      </c>
      <c r="M144" s="141"/>
      <c r="N144" s="168" t="s">
        <v>629</v>
      </c>
      <c r="O144" s="1852">
        <f>P144/1000/0.04</f>
        <v>9.4E-2</v>
      </c>
      <c r="P144" s="1838">
        <f>F133</f>
        <v>3.76</v>
      </c>
      <c r="Q144" s="1852"/>
      <c r="R144" s="1838"/>
      <c r="S144" s="1852">
        <f>T144/1000/0.04</f>
        <v>8.3499999999999991E-2</v>
      </c>
      <c r="T144" s="1838">
        <f>I161</f>
        <v>3.34</v>
      </c>
      <c r="U144" s="1964">
        <f t="shared" si="39"/>
        <v>9.4E-2</v>
      </c>
      <c r="V144" s="1940">
        <f t="shared" si="40"/>
        <v>3.76</v>
      </c>
      <c r="W144" s="1969">
        <f t="shared" si="41"/>
        <v>8.3499999999999991E-2</v>
      </c>
      <c r="X144" s="1946">
        <f t="shared" si="42"/>
        <v>3.34</v>
      </c>
      <c r="Y144" s="1961">
        <f t="shared" si="43"/>
        <v>0.17749999999999999</v>
      </c>
      <c r="Z144" s="935">
        <f t="shared" si="44"/>
        <v>7.1</v>
      </c>
      <c r="AA144" s="98" t="s">
        <v>362</v>
      </c>
      <c r="AB144" s="1897"/>
      <c r="AC144" s="299"/>
      <c r="AD144" s="1897"/>
      <c r="AE144" s="299"/>
      <c r="AF144" s="1897"/>
      <c r="AG144" s="299"/>
      <c r="AH144" s="2041">
        <f t="shared" si="54"/>
        <v>0</v>
      </c>
      <c r="AI144" s="914">
        <f t="shared" si="55"/>
        <v>0</v>
      </c>
      <c r="AJ144" s="2055">
        <f t="shared" si="56"/>
        <v>0</v>
      </c>
      <c r="AK144" s="310">
        <f t="shared" si="57"/>
        <v>0</v>
      </c>
      <c r="AL144" s="2063"/>
      <c r="AM144" s="275"/>
      <c r="AQ144" s="11"/>
      <c r="AR144" s="11"/>
      <c r="AS144" s="11"/>
      <c r="AT144" s="11"/>
      <c r="AU144" s="11"/>
      <c r="AV144" s="11"/>
      <c r="AW144" s="11"/>
      <c r="AX144" s="11"/>
    </row>
    <row r="145" spans="1:50" ht="15" customHeight="1">
      <c r="A145" s="1692" t="s">
        <v>747</v>
      </c>
      <c r="B145" s="2879" t="s">
        <v>183</v>
      </c>
      <c r="C145" s="507">
        <v>200</v>
      </c>
      <c r="D145" s="971" t="s">
        <v>549</v>
      </c>
      <c r="E145" s="181">
        <v>20</v>
      </c>
      <c r="F145" s="183">
        <v>16</v>
      </c>
      <c r="G145" s="1137" t="s">
        <v>94</v>
      </c>
      <c r="H145" s="1138">
        <v>96</v>
      </c>
      <c r="I145" s="1139">
        <v>83</v>
      </c>
      <c r="J145" s="1226" t="s">
        <v>80</v>
      </c>
      <c r="K145" s="181">
        <v>56.2</v>
      </c>
      <c r="L145" s="183">
        <v>45</v>
      </c>
      <c r="M145" s="141"/>
      <c r="N145" s="168" t="s">
        <v>49</v>
      </c>
      <c r="O145" s="1852">
        <f>E140</f>
        <v>7</v>
      </c>
      <c r="P145" s="1842">
        <f>F140</f>
        <v>7</v>
      </c>
      <c r="Q145" s="1852">
        <f>H155+K149</f>
        <v>7.7</v>
      </c>
      <c r="R145" s="1842">
        <f>I155+L149</f>
        <v>7.7</v>
      </c>
      <c r="S145" s="1852">
        <f>K163</f>
        <v>7</v>
      </c>
      <c r="T145" s="1842">
        <f>L163</f>
        <v>7</v>
      </c>
      <c r="U145" s="1964">
        <f t="shared" si="39"/>
        <v>14.7</v>
      </c>
      <c r="V145" s="1940">
        <f t="shared" si="40"/>
        <v>14.7</v>
      </c>
      <c r="W145" s="1969">
        <f t="shared" si="41"/>
        <v>14.7</v>
      </c>
      <c r="X145" s="1946">
        <f t="shared" si="42"/>
        <v>14.7</v>
      </c>
      <c r="Y145" s="1961">
        <f t="shared" si="43"/>
        <v>21.7</v>
      </c>
      <c r="Z145" s="935">
        <f t="shared" si="44"/>
        <v>21.7</v>
      </c>
      <c r="AA145" s="98" t="s">
        <v>179</v>
      </c>
      <c r="AB145" s="1897"/>
      <c r="AC145" s="299"/>
      <c r="AD145" s="1897"/>
      <c r="AE145" s="299"/>
      <c r="AF145" s="1897"/>
      <c r="AG145" s="299"/>
      <c r="AH145" s="2041">
        <f t="shared" si="54"/>
        <v>0</v>
      </c>
      <c r="AI145" s="914">
        <f t="shared" si="55"/>
        <v>0</v>
      </c>
      <c r="AJ145" s="2055">
        <f t="shared" si="56"/>
        <v>0</v>
      </c>
      <c r="AK145" s="310">
        <f t="shared" si="57"/>
        <v>0</v>
      </c>
      <c r="AL145" s="2063"/>
      <c r="AM145" s="275"/>
      <c r="AQ145" s="11"/>
      <c r="AR145" s="11"/>
      <c r="AS145" s="11"/>
      <c r="AT145" s="11"/>
      <c r="AU145" s="11"/>
      <c r="AV145" s="11"/>
      <c r="AW145" s="11"/>
      <c r="AX145" s="11"/>
    </row>
    <row r="146" spans="1:50" ht="15.75" customHeight="1">
      <c r="A146" s="332" t="s">
        <v>748</v>
      </c>
      <c r="B146" s="346" t="s">
        <v>668</v>
      </c>
      <c r="C146" s="324" t="s">
        <v>577</v>
      </c>
      <c r="D146" s="904" t="s">
        <v>214</v>
      </c>
      <c r="E146" s="316">
        <v>53.4</v>
      </c>
      <c r="F146" s="894">
        <v>40</v>
      </c>
      <c r="G146" s="262" t="s">
        <v>72</v>
      </c>
      <c r="H146" s="380">
        <v>11.25</v>
      </c>
      <c r="I146" s="1032">
        <v>9</v>
      </c>
      <c r="J146" s="256" t="s">
        <v>108</v>
      </c>
      <c r="K146" s="1254">
        <v>16.8</v>
      </c>
      <c r="L146" s="321">
        <v>16.8</v>
      </c>
      <c r="M146" s="1622"/>
      <c r="N146" s="168" t="s">
        <v>163</v>
      </c>
      <c r="O146" s="1852"/>
      <c r="P146" s="1840"/>
      <c r="Q146" s="1852"/>
      <c r="R146" s="1840"/>
      <c r="S146" s="1852">
        <f>C164</f>
        <v>15</v>
      </c>
      <c r="T146" s="1840">
        <f>C164</f>
        <v>15</v>
      </c>
      <c r="U146" s="1964">
        <f t="shared" si="39"/>
        <v>0</v>
      </c>
      <c r="V146" s="1940">
        <f t="shared" si="40"/>
        <v>0</v>
      </c>
      <c r="W146" s="1969">
        <f t="shared" si="41"/>
        <v>15</v>
      </c>
      <c r="X146" s="1946">
        <f t="shared" si="42"/>
        <v>15</v>
      </c>
      <c r="Y146" s="1961">
        <f t="shared" si="43"/>
        <v>15</v>
      </c>
      <c r="Z146" s="935">
        <f t="shared" si="44"/>
        <v>15</v>
      </c>
      <c r="AA146" s="100" t="s">
        <v>71</v>
      </c>
      <c r="AB146" s="1897"/>
      <c r="AC146" s="296">
        <f>SUM(AC144:AC145)</f>
        <v>0</v>
      </c>
      <c r="AD146" s="1897"/>
      <c r="AE146" s="296">
        <f>SUM(AE144:AE145)</f>
        <v>0</v>
      </c>
      <c r="AF146" s="1897"/>
      <c r="AG146" s="296">
        <f>SUM(AG144:AG145)</f>
        <v>0</v>
      </c>
      <c r="AH146" s="2041">
        <f t="shared" si="54"/>
        <v>0</v>
      </c>
      <c r="AI146" s="914">
        <f t="shared" si="55"/>
        <v>0</v>
      </c>
      <c r="AJ146" s="2055">
        <f t="shared" si="56"/>
        <v>0</v>
      </c>
      <c r="AK146" s="310">
        <f t="shared" si="57"/>
        <v>0</v>
      </c>
      <c r="AL146" s="2063"/>
      <c r="AM146" s="275"/>
      <c r="AO146" s="11"/>
      <c r="AQ146" s="11"/>
      <c r="AR146" s="11"/>
      <c r="AS146" s="11"/>
      <c r="AT146" s="11"/>
    </row>
    <row r="147" spans="1:50" ht="14.25" customHeight="1">
      <c r="A147" s="330" t="s">
        <v>749</v>
      </c>
      <c r="B147" s="2880" t="s">
        <v>667</v>
      </c>
      <c r="C147" s="1140">
        <v>150</v>
      </c>
      <c r="D147" s="337" t="s">
        <v>105</v>
      </c>
      <c r="E147" s="338">
        <v>10</v>
      </c>
      <c r="F147" s="1592">
        <v>8</v>
      </c>
      <c r="G147" s="262" t="s">
        <v>198</v>
      </c>
      <c r="H147" s="318">
        <v>5</v>
      </c>
      <c r="I147" s="320">
        <v>4</v>
      </c>
      <c r="J147" s="254" t="s">
        <v>198</v>
      </c>
      <c r="K147" s="380">
        <v>13.5</v>
      </c>
      <c r="L147" s="894">
        <v>10.8</v>
      </c>
      <c r="M147" s="141"/>
      <c r="N147" s="168" t="s">
        <v>51</v>
      </c>
      <c r="O147" s="1852"/>
      <c r="P147" s="1840"/>
      <c r="Q147" s="1852"/>
      <c r="R147" s="1840"/>
      <c r="S147" s="1852">
        <f>K161</f>
        <v>1</v>
      </c>
      <c r="T147" s="1840">
        <f>L161</f>
        <v>1</v>
      </c>
      <c r="U147" s="1964">
        <f t="shared" si="39"/>
        <v>0</v>
      </c>
      <c r="V147" s="1940">
        <f t="shared" si="40"/>
        <v>0</v>
      </c>
      <c r="W147" s="1969">
        <f t="shared" si="41"/>
        <v>1</v>
      </c>
      <c r="X147" s="1946">
        <f t="shared" si="42"/>
        <v>1</v>
      </c>
      <c r="Y147" s="1961">
        <f t="shared" si="43"/>
        <v>1</v>
      </c>
      <c r="Z147" s="935">
        <f t="shared" si="44"/>
        <v>1</v>
      </c>
      <c r="AA147" s="103" t="s">
        <v>191</v>
      </c>
      <c r="AB147" s="1897"/>
      <c r="AC147" s="294"/>
      <c r="AD147" s="1897">
        <f>K154</f>
        <v>33.6</v>
      </c>
      <c r="AE147" s="294">
        <f>L154</f>
        <v>33.6</v>
      </c>
      <c r="AF147" s="1897"/>
      <c r="AG147" s="294"/>
      <c r="AH147" s="2041">
        <f t="shared" si="54"/>
        <v>33.6</v>
      </c>
      <c r="AI147" s="914">
        <f t="shared" si="55"/>
        <v>33.6</v>
      </c>
      <c r="AJ147" s="2055">
        <f t="shared" si="56"/>
        <v>33.6</v>
      </c>
      <c r="AK147" s="310">
        <f t="shared" si="57"/>
        <v>33.6</v>
      </c>
      <c r="AL147" s="2063"/>
      <c r="AM147" s="275"/>
      <c r="AO147" s="141"/>
      <c r="AQ147" s="11"/>
      <c r="AR147" s="11"/>
      <c r="AS147" s="11"/>
      <c r="AT147" s="11"/>
    </row>
    <row r="148" spans="1:50" ht="15.75" customHeight="1">
      <c r="A148" s="1647" t="s">
        <v>571</v>
      </c>
      <c r="B148" s="1111" t="s">
        <v>663</v>
      </c>
      <c r="C148" s="537">
        <v>200</v>
      </c>
      <c r="D148" s="904" t="s">
        <v>184</v>
      </c>
      <c r="E148" s="318">
        <v>9.1999999999999993</v>
      </c>
      <c r="F148" s="321">
        <v>6</v>
      </c>
      <c r="G148" s="1142" t="s">
        <v>98</v>
      </c>
      <c r="H148" s="318">
        <v>4</v>
      </c>
      <c r="I148" s="320">
        <v>4</v>
      </c>
      <c r="J148" s="258" t="s">
        <v>98</v>
      </c>
      <c r="K148" s="317">
        <v>4.8</v>
      </c>
      <c r="L148" s="320">
        <v>4.8</v>
      </c>
      <c r="M148" s="141"/>
      <c r="N148" s="168" t="s">
        <v>161</v>
      </c>
      <c r="O148" s="1852"/>
      <c r="P148" s="1840"/>
      <c r="Q148" s="1852"/>
      <c r="R148" s="1840"/>
      <c r="S148" s="1852"/>
      <c r="T148" s="1840"/>
      <c r="U148" s="1964">
        <f t="shared" si="39"/>
        <v>0</v>
      </c>
      <c r="V148" s="1940">
        <f t="shared" si="40"/>
        <v>0</v>
      </c>
      <c r="W148" s="1969">
        <f t="shared" si="41"/>
        <v>0</v>
      </c>
      <c r="X148" s="1946">
        <f t="shared" si="42"/>
        <v>0</v>
      </c>
      <c r="Y148" s="1961">
        <f t="shared" si="43"/>
        <v>0</v>
      </c>
      <c r="Z148" s="935">
        <f t="shared" si="44"/>
        <v>0</v>
      </c>
      <c r="AA148" s="103" t="s">
        <v>75</v>
      </c>
      <c r="AB148" s="1897"/>
      <c r="AC148" s="294"/>
      <c r="AD148" s="1897"/>
      <c r="AE148" s="294"/>
      <c r="AF148" s="1897"/>
      <c r="AG148" s="294"/>
      <c r="AH148" s="2041">
        <f t="shared" si="54"/>
        <v>0</v>
      </c>
      <c r="AI148" s="914">
        <f t="shared" si="55"/>
        <v>0</v>
      </c>
      <c r="AJ148" s="2055">
        <f t="shared" si="56"/>
        <v>0</v>
      </c>
      <c r="AK148" s="310">
        <f t="shared" si="57"/>
        <v>0</v>
      </c>
      <c r="AL148" s="2063"/>
      <c r="AM148" s="275"/>
      <c r="AO148" s="271"/>
      <c r="AQ148" s="11"/>
      <c r="AR148" s="11"/>
      <c r="AS148" s="11"/>
      <c r="AT148" s="11"/>
    </row>
    <row r="149" spans="1:50" ht="18" customHeight="1">
      <c r="A149" s="2226" t="s">
        <v>9</v>
      </c>
      <c r="B149" s="346" t="s">
        <v>10</v>
      </c>
      <c r="C149" s="324">
        <v>50</v>
      </c>
      <c r="D149" s="254" t="s">
        <v>215</v>
      </c>
      <c r="E149" s="316">
        <v>9.6</v>
      </c>
      <c r="F149" s="319">
        <v>8</v>
      </c>
      <c r="G149" s="262" t="s">
        <v>108</v>
      </c>
      <c r="H149" s="316">
        <v>2</v>
      </c>
      <c r="I149" s="319">
        <v>2</v>
      </c>
      <c r="J149" s="1607" t="s">
        <v>547</v>
      </c>
      <c r="K149" s="135">
        <v>0.7</v>
      </c>
      <c r="L149" s="1125">
        <v>0.7</v>
      </c>
      <c r="M149" s="126"/>
      <c r="N149" s="168" t="s">
        <v>160</v>
      </c>
      <c r="O149" s="1852"/>
      <c r="P149" s="1848"/>
      <c r="Q149" s="1852"/>
      <c r="R149" s="1848"/>
      <c r="S149" s="1852"/>
      <c r="T149" s="1848"/>
      <c r="U149" s="1964">
        <f t="shared" si="39"/>
        <v>0</v>
      </c>
      <c r="V149" s="1940">
        <f t="shared" si="40"/>
        <v>0</v>
      </c>
      <c r="W149" s="1969">
        <f t="shared" si="41"/>
        <v>0</v>
      </c>
      <c r="X149" s="1946">
        <f t="shared" si="42"/>
        <v>0</v>
      </c>
      <c r="Y149" s="1961">
        <f t="shared" si="43"/>
        <v>0</v>
      </c>
      <c r="Z149" s="935">
        <f t="shared" si="44"/>
        <v>0</v>
      </c>
      <c r="AA149" s="103" t="s">
        <v>77</v>
      </c>
      <c r="AB149" s="1897"/>
      <c r="AC149" s="107"/>
      <c r="AD149" s="1899"/>
      <c r="AE149" s="107"/>
      <c r="AF149" s="1899"/>
      <c r="AG149" s="107"/>
      <c r="AH149" s="2041">
        <f t="shared" si="54"/>
        <v>0</v>
      </c>
      <c r="AI149" s="914">
        <f t="shared" si="55"/>
        <v>0</v>
      </c>
      <c r="AJ149" s="2055">
        <f t="shared" si="56"/>
        <v>0</v>
      </c>
      <c r="AK149" s="310">
        <f t="shared" si="57"/>
        <v>0</v>
      </c>
      <c r="AL149" s="2063"/>
      <c r="AM149" s="275"/>
      <c r="AO149" s="172"/>
      <c r="AQ149" s="11"/>
      <c r="AR149" s="11"/>
      <c r="AS149" s="11"/>
      <c r="AT149" s="11"/>
    </row>
    <row r="150" spans="1:50" ht="16.5" customHeight="1">
      <c r="A150" s="2322" t="s">
        <v>9</v>
      </c>
      <c r="B150" s="346" t="s">
        <v>581</v>
      </c>
      <c r="C150" s="324">
        <v>30</v>
      </c>
      <c r="D150" s="254" t="s">
        <v>90</v>
      </c>
      <c r="E150" s="380">
        <v>4</v>
      </c>
      <c r="F150" s="894">
        <v>4</v>
      </c>
      <c r="G150" s="1146" t="s">
        <v>86</v>
      </c>
      <c r="H150" s="338">
        <v>2</v>
      </c>
      <c r="I150" s="372">
        <v>2</v>
      </c>
      <c r="J150" s="258" t="s">
        <v>548</v>
      </c>
      <c r="K150" s="317">
        <v>0.3</v>
      </c>
      <c r="L150" s="320">
        <v>0.3</v>
      </c>
      <c r="M150" s="126"/>
      <c r="N150" s="168" t="s">
        <v>83</v>
      </c>
      <c r="O150" s="1852"/>
      <c r="P150" s="1848"/>
      <c r="Q150" s="1852"/>
      <c r="R150" s="1848"/>
      <c r="S150" s="1852"/>
      <c r="T150" s="1848"/>
      <c r="U150" s="1964">
        <f t="shared" si="39"/>
        <v>0</v>
      </c>
      <c r="V150" s="1940">
        <f t="shared" si="40"/>
        <v>0</v>
      </c>
      <c r="W150" s="1969">
        <f t="shared" si="41"/>
        <v>0</v>
      </c>
      <c r="X150" s="1946">
        <f t="shared" si="42"/>
        <v>0</v>
      </c>
      <c r="Y150" s="1961">
        <f t="shared" si="43"/>
        <v>0</v>
      </c>
      <c r="Z150" s="935">
        <f t="shared" si="44"/>
        <v>0</v>
      </c>
      <c r="AA150" s="103" t="s">
        <v>78</v>
      </c>
      <c r="AB150" s="1897"/>
      <c r="AC150" s="107"/>
      <c r="AD150" s="1897"/>
      <c r="AE150" s="107"/>
      <c r="AF150" s="1897"/>
      <c r="AG150" s="107"/>
      <c r="AH150" s="2041">
        <f t="shared" si="54"/>
        <v>0</v>
      </c>
      <c r="AI150" s="914">
        <f t="shared" si="55"/>
        <v>0</v>
      </c>
      <c r="AJ150" s="2055">
        <f t="shared" si="56"/>
        <v>0</v>
      </c>
      <c r="AK150" s="310">
        <f t="shared" si="57"/>
        <v>0</v>
      </c>
      <c r="AL150" s="2063"/>
      <c r="AM150" s="275"/>
      <c r="AO150" s="141"/>
      <c r="AQ150" s="11"/>
      <c r="AR150" s="11"/>
      <c r="AS150" s="11"/>
      <c r="AT150" s="11"/>
    </row>
    <row r="151" spans="1:50" ht="15" customHeight="1" thickBot="1">
      <c r="A151" s="2126" t="s">
        <v>640</v>
      </c>
      <c r="B151" s="325" t="s">
        <v>637</v>
      </c>
      <c r="C151" s="374">
        <v>110</v>
      </c>
      <c r="D151" s="258" t="s">
        <v>92</v>
      </c>
      <c r="E151" s="721">
        <v>0.5</v>
      </c>
      <c r="F151" s="722">
        <v>0.5</v>
      </c>
      <c r="G151" s="1266" t="s">
        <v>199</v>
      </c>
      <c r="H151" s="444">
        <v>1E-3</v>
      </c>
      <c r="I151" s="1148">
        <v>1E-3</v>
      </c>
      <c r="J151" s="370" t="s">
        <v>53</v>
      </c>
      <c r="K151" s="365">
        <v>0.2</v>
      </c>
      <c r="L151" s="383">
        <v>0.2</v>
      </c>
      <c r="M151" s="126"/>
      <c r="N151" s="168" t="s">
        <v>53</v>
      </c>
      <c r="O151" s="1852">
        <f>E135+H137+K132</f>
        <v>0.95</v>
      </c>
      <c r="P151" s="1848">
        <f>F135+I137+L132</f>
        <v>0.95</v>
      </c>
      <c r="Q151" s="1852">
        <f>E151+K151</f>
        <v>0.7</v>
      </c>
      <c r="R151" s="1848">
        <f>F151+L151</f>
        <v>0.7</v>
      </c>
      <c r="S151" s="1852">
        <f>H164</f>
        <v>0.5</v>
      </c>
      <c r="T151" s="1848">
        <f>I164</f>
        <v>0.5</v>
      </c>
      <c r="U151" s="1964">
        <f t="shared" si="39"/>
        <v>1.65</v>
      </c>
      <c r="V151" s="1940">
        <f t="shared" si="40"/>
        <v>1.65</v>
      </c>
      <c r="W151" s="1969">
        <f t="shared" si="41"/>
        <v>1.2</v>
      </c>
      <c r="X151" s="1946">
        <f t="shared" si="42"/>
        <v>1.2</v>
      </c>
      <c r="Y151" s="1961">
        <f t="shared" si="43"/>
        <v>2.15</v>
      </c>
      <c r="Z151" s="935">
        <f t="shared" si="44"/>
        <v>2.15</v>
      </c>
      <c r="AA151" s="103" t="s">
        <v>79</v>
      </c>
      <c r="AB151" s="1897"/>
      <c r="AC151" s="104"/>
      <c r="AD151" s="1897"/>
      <c r="AE151" s="104"/>
      <c r="AF151" s="1897"/>
      <c r="AG151" s="104"/>
      <c r="AH151" s="2041">
        <f t="shared" si="54"/>
        <v>0</v>
      </c>
      <c r="AI151" s="914">
        <f t="shared" si="55"/>
        <v>0</v>
      </c>
      <c r="AJ151" s="2055">
        <f t="shared" si="56"/>
        <v>0</v>
      </c>
      <c r="AK151" s="310">
        <f t="shared" si="57"/>
        <v>0</v>
      </c>
      <c r="AL151" s="2063"/>
      <c r="AM151" s="275"/>
      <c r="AO151" s="141"/>
      <c r="AP151" s="11"/>
      <c r="AQ151" s="11"/>
      <c r="AR151" s="11"/>
      <c r="AS151" s="11"/>
      <c r="AT151" s="11"/>
    </row>
    <row r="152" spans="1:50" ht="17.25" customHeight="1" thickBot="1">
      <c r="A152" s="138"/>
      <c r="B152" s="1360"/>
      <c r="C152" s="137"/>
      <c r="D152" s="258" t="s">
        <v>199</v>
      </c>
      <c r="E152" s="317">
        <v>8.0000000000000002E-3</v>
      </c>
      <c r="F152" s="502">
        <v>8.0000000000000002E-3</v>
      </c>
      <c r="G152" s="2130" t="s">
        <v>663</v>
      </c>
      <c r="H152" s="47"/>
      <c r="I152" s="2165"/>
      <c r="J152" s="1603" t="s">
        <v>313</v>
      </c>
      <c r="K152" s="161"/>
      <c r="L152" s="147"/>
      <c r="M152" s="126"/>
      <c r="N152" s="168" t="s">
        <v>135</v>
      </c>
      <c r="O152" s="1852">
        <f>H140</f>
        <v>10</v>
      </c>
      <c r="P152" s="1848">
        <f>I140</f>
        <v>10</v>
      </c>
      <c r="Q152" s="1852"/>
      <c r="R152" s="1848"/>
      <c r="S152" s="1852"/>
      <c r="T152" s="1848"/>
      <c r="U152" s="1964">
        <f t="shared" si="39"/>
        <v>10</v>
      </c>
      <c r="V152" s="1940">
        <f t="shared" si="40"/>
        <v>10</v>
      </c>
      <c r="W152" s="1969">
        <f t="shared" si="41"/>
        <v>0</v>
      </c>
      <c r="X152" s="1946">
        <f t="shared" si="42"/>
        <v>0</v>
      </c>
      <c r="Y152" s="1961">
        <f t="shared" si="43"/>
        <v>10</v>
      </c>
      <c r="Z152" s="935">
        <f t="shared" si="44"/>
        <v>10</v>
      </c>
      <c r="AA152" s="103" t="s">
        <v>81</v>
      </c>
      <c r="AB152" s="1897"/>
      <c r="AC152" s="110"/>
      <c r="AD152" s="1897"/>
      <c r="AE152" s="104"/>
      <c r="AF152" s="1897"/>
      <c r="AG152" s="104"/>
      <c r="AH152" s="2041">
        <f t="shared" si="54"/>
        <v>0</v>
      </c>
      <c r="AI152" s="914">
        <f t="shared" si="55"/>
        <v>0</v>
      </c>
      <c r="AJ152" s="2055">
        <f t="shared" si="56"/>
        <v>0</v>
      </c>
      <c r="AK152" s="310">
        <f t="shared" si="57"/>
        <v>0</v>
      </c>
      <c r="AL152" s="2063"/>
      <c r="AM152" s="275"/>
      <c r="AO152" s="141"/>
      <c r="AP152" s="11"/>
      <c r="AQ152" s="11"/>
      <c r="AR152" s="11"/>
      <c r="AS152" s="11"/>
      <c r="AT152" s="11"/>
    </row>
    <row r="153" spans="1:50" ht="17.25" customHeight="1" thickBot="1">
      <c r="A153" s="138"/>
      <c r="B153" s="1280"/>
      <c r="C153" s="137"/>
      <c r="D153" s="1670" t="s">
        <v>634</v>
      </c>
      <c r="E153" s="338">
        <v>150</v>
      </c>
      <c r="F153" s="1237">
        <v>150</v>
      </c>
      <c r="G153" s="396" t="s">
        <v>114</v>
      </c>
      <c r="H153" s="118" t="s">
        <v>115</v>
      </c>
      <c r="I153" s="184" t="s">
        <v>116</v>
      </c>
      <c r="J153" s="1143" t="s">
        <v>114</v>
      </c>
      <c r="K153" s="1144" t="s">
        <v>115</v>
      </c>
      <c r="L153" s="1145" t="s">
        <v>116</v>
      </c>
      <c r="M153" s="126"/>
      <c r="N153" s="589" t="s">
        <v>206</v>
      </c>
      <c r="O153" s="1896">
        <f t="shared" ref="O153:T153" si="58">O154+O155+O156+O157</f>
        <v>0.02</v>
      </c>
      <c r="P153" s="1891">
        <f t="shared" si="58"/>
        <v>0.02</v>
      </c>
      <c r="Q153" s="1896">
        <f t="shared" si="58"/>
        <v>1.679</v>
      </c>
      <c r="R153" s="1891">
        <f t="shared" si="58"/>
        <v>1.679</v>
      </c>
      <c r="S153" s="1896">
        <f t="shared" si="58"/>
        <v>0</v>
      </c>
      <c r="T153" s="1891">
        <f t="shared" si="58"/>
        <v>0</v>
      </c>
      <c r="U153" s="1964">
        <f t="shared" si="39"/>
        <v>1.6990000000000001</v>
      </c>
      <c r="V153" s="1940">
        <f t="shared" si="40"/>
        <v>1.6990000000000001</v>
      </c>
      <c r="W153" s="2010">
        <f t="shared" si="41"/>
        <v>1.679</v>
      </c>
      <c r="X153" s="1952">
        <f t="shared" si="42"/>
        <v>1.679</v>
      </c>
      <c r="Y153" s="1961">
        <f t="shared" si="43"/>
        <v>1.6990000000000001</v>
      </c>
      <c r="Z153" s="935">
        <f t="shared" si="44"/>
        <v>1.6990000000000001</v>
      </c>
      <c r="AA153" s="103" t="s">
        <v>82</v>
      </c>
      <c r="AB153" s="1897"/>
      <c r="AC153" s="294"/>
      <c r="AD153" s="1897"/>
      <c r="AE153" s="294"/>
      <c r="AF153" s="1897"/>
      <c r="AG153" s="294"/>
      <c r="AH153" s="2041">
        <f t="shared" si="54"/>
        <v>0</v>
      </c>
      <c r="AI153" s="914">
        <f t="shared" si="55"/>
        <v>0</v>
      </c>
      <c r="AJ153" s="2055">
        <f t="shared" si="56"/>
        <v>0</v>
      </c>
      <c r="AK153" s="310">
        <f t="shared" si="57"/>
        <v>0</v>
      </c>
      <c r="AL153" s="2063"/>
      <c r="AM153" s="275"/>
      <c r="AO153" s="141"/>
      <c r="AP153" s="11"/>
      <c r="AQ153" s="11"/>
      <c r="AR153" s="11"/>
      <c r="AS153" s="11"/>
      <c r="AT153" s="11"/>
    </row>
    <row r="154" spans="1:50" ht="16.5" customHeight="1">
      <c r="A154" s="138"/>
      <c r="B154" s="1280"/>
      <c r="C154" s="137"/>
      <c r="D154" s="337" t="s">
        <v>94</v>
      </c>
      <c r="E154" s="338">
        <v>2.3559999999999999</v>
      </c>
      <c r="F154" s="893">
        <v>2</v>
      </c>
      <c r="G154" s="117" t="s">
        <v>664</v>
      </c>
      <c r="H154" s="171">
        <v>21.4</v>
      </c>
      <c r="I154" s="1676">
        <v>20</v>
      </c>
      <c r="J154" s="1099" t="s">
        <v>191</v>
      </c>
      <c r="K154" s="169">
        <v>33.6</v>
      </c>
      <c r="L154" s="179">
        <v>33.6</v>
      </c>
      <c r="M154" s="126"/>
      <c r="N154" s="590" t="s">
        <v>199</v>
      </c>
      <c r="O154" s="1852">
        <f>H136</f>
        <v>0.02</v>
      </c>
      <c r="P154" s="1849">
        <f>I136</f>
        <v>0.02</v>
      </c>
      <c r="Q154" s="1852">
        <f>E152+H151</f>
        <v>9.0000000000000011E-3</v>
      </c>
      <c r="R154" s="1849">
        <f>F152+I151</f>
        <v>9.0000000000000011E-3</v>
      </c>
      <c r="S154" s="1852"/>
      <c r="T154" s="1849"/>
      <c r="U154" s="1965"/>
      <c r="V154" s="1849"/>
      <c r="W154" s="1970"/>
      <c r="X154" s="1947"/>
      <c r="Y154" s="1962"/>
      <c r="Z154" s="936"/>
      <c r="AA154" s="103" t="s">
        <v>84</v>
      </c>
      <c r="AB154" s="1898"/>
      <c r="AC154" s="295"/>
      <c r="AD154" s="1898"/>
      <c r="AE154" s="295"/>
      <c r="AF154" s="1898"/>
      <c r="AG154" s="295"/>
      <c r="AH154" s="2041">
        <f t="shared" si="54"/>
        <v>0</v>
      </c>
      <c r="AI154" s="914">
        <f t="shared" si="55"/>
        <v>0</v>
      </c>
      <c r="AJ154" s="2055">
        <f t="shared" si="56"/>
        <v>0</v>
      </c>
      <c r="AK154" s="310">
        <f t="shared" si="57"/>
        <v>0</v>
      </c>
      <c r="AL154" s="2063"/>
      <c r="AM154" s="275"/>
      <c r="AO154" s="141"/>
      <c r="AP154" s="11"/>
      <c r="AQ154" s="11"/>
      <c r="AR154" s="11"/>
      <c r="AS154" s="11"/>
      <c r="AT154" s="11"/>
    </row>
    <row r="155" spans="1:50" ht="13.5" customHeight="1" thickBot="1">
      <c r="A155" s="138"/>
      <c r="B155" s="1280"/>
      <c r="C155" s="137"/>
      <c r="D155" s="1258" t="s">
        <v>576</v>
      </c>
      <c r="E155" s="338"/>
      <c r="F155" s="2129">
        <v>1.37</v>
      </c>
      <c r="G155" s="335" t="s">
        <v>49</v>
      </c>
      <c r="H155" s="333">
        <v>7</v>
      </c>
      <c r="I155" s="334">
        <v>7</v>
      </c>
      <c r="J155" s="262" t="s">
        <v>89</v>
      </c>
      <c r="K155" s="316">
        <v>117.49</v>
      </c>
      <c r="L155" s="319">
        <v>117.49</v>
      </c>
      <c r="M155" s="126"/>
      <c r="N155" s="1783" t="s">
        <v>576</v>
      </c>
      <c r="O155" s="1852"/>
      <c r="P155" s="1850"/>
      <c r="Q155" s="1854">
        <f>F155</f>
        <v>1.37</v>
      </c>
      <c r="R155" s="1850">
        <f>F155</f>
        <v>1.37</v>
      </c>
      <c r="S155" s="1852"/>
      <c r="T155" s="1850"/>
      <c r="U155" s="1966"/>
      <c r="V155" s="1850"/>
      <c r="W155" s="1971"/>
      <c r="X155" s="1948"/>
      <c r="Y155" s="2020"/>
      <c r="Z155" s="141"/>
      <c r="AA155" s="1915" t="s">
        <v>87</v>
      </c>
      <c r="AB155" s="1913">
        <f t="shared" ref="AB155:AG155" si="59">SUM(AB147:AB154)</f>
        <v>0</v>
      </c>
      <c r="AC155" s="296">
        <f t="shared" si="59"/>
        <v>0</v>
      </c>
      <c r="AD155" s="1897">
        <f t="shared" si="59"/>
        <v>33.6</v>
      </c>
      <c r="AE155" s="296">
        <f t="shared" si="59"/>
        <v>33.6</v>
      </c>
      <c r="AF155" s="1897">
        <f t="shared" si="59"/>
        <v>0</v>
      </c>
      <c r="AG155" s="296">
        <f t="shared" si="59"/>
        <v>0</v>
      </c>
      <c r="AH155" s="2041">
        <f t="shared" si="54"/>
        <v>33.6</v>
      </c>
      <c r="AI155" s="914">
        <f t="shared" si="55"/>
        <v>33.6</v>
      </c>
      <c r="AJ155" s="2055">
        <f t="shared" si="56"/>
        <v>33.6</v>
      </c>
      <c r="AK155" s="310">
        <f t="shared" si="57"/>
        <v>33.6</v>
      </c>
      <c r="AL155" s="2063"/>
      <c r="AM155" s="275"/>
      <c r="AO155" s="141"/>
      <c r="AP155" s="11"/>
      <c r="AQ155" s="11"/>
      <c r="AR155" s="11"/>
      <c r="AS155" s="11"/>
      <c r="AT155" s="11"/>
    </row>
    <row r="156" spans="1:50" ht="16.5" customHeight="1" thickBot="1">
      <c r="A156" s="138"/>
      <c r="B156" s="1280"/>
      <c r="C156" s="137"/>
      <c r="D156" s="2130" t="s">
        <v>637</v>
      </c>
      <c r="E156" s="47"/>
      <c r="F156" s="59"/>
      <c r="G156" s="335" t="s">
        <v>89</v>
      </c>
      <c r="H156" s="333">
        <v>230</v>
      </c>
      <c r="I156" s="334">
        <v>230</v>
      </c>
      <c r="J156" s="1111" t="s">
        <v>90</v>
      </c>
      <c r="K156" s="1147">
        <v>5</v>
      </c>
      <c r="L156" s="1148">
        <v>5</v>
      </c>
      <c r="M156" s="126"/>
      <c r="N156" s="606" t="s">
        <v>368</v>
      </c>
      <c r="O156" s="1852"/>
      <c r="P156" s="1839"/>
      <c r="Q156" s="1852"/>
      <c r="R156" s="1839"/>
      <c r="S156" s="1852"/>
      <c r="T156" s="1839"/>
      <c r="U156" s="1967"/>
      <c r="V156" s="1839"/>
      <c r="W156" s="1972"/>
      <c r="X156" s="1949"/>
      <c r="Y156" s="2020"/>
      <c r="Z156" s="141"/>
      <c r="AA156" s="822"/>
      <c r="AB156" s="1914"/>
      <c r="AH156" s="2036"/>
      <c r="AJ156" s="2036"/>
      <c r="AL156" s="2063"/>
      <c r="AM156" s="275"/>
      <c r="AO156" s="141"/>
      <c r="AP156" s="11"/>
      <c r="AQ156" s="11"/>
      <c r="AR156" s="11"/>
      <c r="AS156" s="11"/>
      <c r="AT156" s="11"/>
    </row>
    <row r="157" spans="1:50" ht="13.5" customHeight="1" thickBot="1">
      <c r="A157" s="138"/>
      <c r="B157" s="1280"/>
      <c r="C157" s="137"/>
      <c r="D157" s="368" t="s">
        <v>114</v>
      </c>
      <c r="E157" s="115" t="s">
        <v>115</v>
      </c>
      <c r="F157" s="385" t="s">
        <v>116</v>
      </c>
      <c r="G157" s="605"/>
      <c r="H157" s="253"/>
      <c r="I157" s="229"/>
      <c r="J157" s="253"/>
      <c r="K157" s="253"/>
      <c r="L157" s="229"/>
      <c r="M157" s="126"/>
      <c r="N157" s="606" t="s">
        <v>159</v>
      </c>
      <c r="O157" s="1852"/>
      <c r="P157" s="1839"/>
      <c r="Q157" s="1851">
        <f>K150</f>
        <v>0.3</v>
      </c>
      <c r="R157" s="1839">
        <f>L150</f>
        <v>0.3</v>
      </c>
      <c r="S157" s="1851"/>
      <c r="T157" s="1839"/>
      <c r="U157" s="1967"/>
      <c r="V157" s="1839"/>
      <c r="W157" s="1972"/>
      <c r="X157" s="1949"/>
      <c r="Y157" s="2020"/>
      <c r="Z157" s="141"/>
      <c r="AH157" s="2036"/>
      <c r="AJ157" s="2036"/>
      <c r="AL157" s="2063"/>
      <c r="AM157" s="275"/>
      <c r="AO157" s="141"/>
      <c r="AP157" s="11"/>
      <c r="AQ157" s="11"/>
      <c r="AR157" s="11"/>
      <c r="AS157" s="11"/>
      <c r="AT157" s="11"/>
    </row>
    <row r="158" spans="1:50" ht="14.25" customHeight="1" thickBot="1">
      <c r="A158" s="2303" t="s">
        <v>249</v>
      </c>
      <c r="B158" s="2311"/>
      <c r="C158" s="2304">
        <f>C144+C145+C147+C148+C149+C150+C151+50+50</f>
        <v>900</v>
      </c>
      <c r="D158" s="588" t="s">
        <v>308</v>
      </c>
      <c r="E158" s="961">
        <v>124.85</v>
      </c>
      <c r="F158" s="1646">
        <v>110</v>
      </c>
      <c r="G158" s="66"/>
      <c r="H158" s="38"/>
      <c r="I158" s="81"/>
      <c r="J158" s="38"/>
      <c r="K158" s="38"/>
      <c r="L158" s="81"/>
      <c r="M158" s="126"/>
      <c r="N158" s="325" t="s">
        <v>112</v>
      </c>
      <c r="O158" s="1852"/>
      <c r="P158" s="1900"/>
      <c r="Q158" s="309"/>
      <c r="R158" s="1900"/>
      <c r="S158" s="309">
        <f>H163</f>
        <v>4.3899999999999997</v>
      </c>
      <c r="T158" s="1940">
        <f>I163</f>
        <v>4.3899999999999997</v>
      </c>
      <c r="U158" s="2002"/>
      <c r="V158" s="1900"/>
      <c r="W158" s="2012"/>
      <c r="X158" s="1950"/>
      <c r="Y158" s="2020"/>
      <c r="Z158" s="141"/>
      <c r="AA158" s="7"/>
      <c r="AB158" s="11"/>
      <c r="AC158" s="14"/>
      <c r="AE158" s="11"/>
      <c r="AH158" s="2036"/>
      <c r="AJ158" s="2036"/>
      <c r="AL158" s="2063"/>
      <c r="AM158" s="275"/>
      <c r="AO158" s="141"/>
      <c r="AP158" s="11"/>
      <c r="AQ158" s="11"/>
      <c r="AR158" s="11"/>
      <c r="AS158" s="11"/>
      <c r="AT158" s="11"/>
    </row>
    <row r="159" spans="1:50" ht="15" customHeight="1" thickBot="1">
      <c r="A159" s="905"/>
      <c r="B159" s="506" t="s">
        <v>304</v>
      </c>
      <c r="C159" s="1210"/>
      <c r="D159" s="1797" t="s">
        <v>604</v>
      </c>
      <c r="E159" s="1155"/>
      <c r="F159" s="1156"/>
      <c r="G159" s="1156"/>
      <c r="H159" s="161"/>
      <c r="I159" s="147"/>
      <c r="J159" s="1094" t="s">
        <v>422</v>
      </c>
      <c r="K159" s="1157"/>
      <c r="L159" s="147"/>
      <c r="M159" s="126"/>
      <c r="N159" s="141"/>
      <c r="O159" s="1895"/>
      <c r="P159" s="753"/>
      <c r="R159" s="753"/>
      <c r="T159" s="1938"/>
      <c r="U159" s="2006"/>
      <c r="V159" s="1892"/>
      <c r="W159" s="2014"/>
      <c r="X159" s="562"/>
      <c r="Y159" s="2020"/>
      <c r="Z159" s="141"/>
      <c r="AA159" s="141"/>
      <c r="AC159" s="141"/>
      <c r="AE159" s="141"/>
      <c r="AG159" s="141"/>
      <c r="AH159" s="269"/>
      <c r="AI159" s="141"/>
      <c r="AJ159" s="269"/>
      <c r="AK159" s="141"/>
      <c r="AL159" s="2063"/>
      <c r="AM159" s="275"/>
      <c r="AO159" s="141"/>
      <c r="AP159" s="11"/>
      <c r="AQ159" s="11"/>
      <c r="AR159" s="11"/>
      <c r="AS159" s="11"/>
      <c r="AT159" s="11"/>
    </row>
    <row r="160" spans="1:50" ht="12.75" customHeight="1" thickBot="1">
      <c r="A160" s="221" t="s">
        <v>454</v>
      </c>
      <c r="B160" s="402" t="s">
        <v>472</v>
      </c>
      <c r="C160" s="230">
        <v>200</v>
      </c>
      <c r="D160" s="291" t="s">
        <v>114</v>
      </c>
      <c r="E160" s="218" t="s">
        <v>115</v>
      </c>
      <c r="F160" s="219" t="s">
        <v>116</v>
      </c>
      <c r="G160" s="553" t="s">
        <v>114</v>
      </c>
      <c r="H160" s="216" t="s">
        <v>115</v>
      </c>
      <c r="I160" s="217" t="s">
        <v>116</v>
      </c>
      <c r="J160" s="1158" t="s">
        <v>114</v>
      </c>
      <c r="K160" s="218" t="s">
        <v>115</v>
      </c>
      <c r="L160" s="1245" t="s">
        <v>116</v>
      </c>
      <c r="M160" s="126"/>
      <c r="N160" s="141"/>
      <c r="O160" s="1895"/>
      <c r="P160" s="753"/>
      <c r="R160" s="753"/>
      <c r="T160" s="1938"/>
      <c r="U160" s="2006"/>
      <c r="V160" s="1892"/>
      <c r="W160" s="2014"/>
      <c r="X160" s="562"/>
      <c r="Y160" s="2020"/>
      <c r="Z160" s="141"/>
      <c r="AA160" s="141"/>
      <c r="AC160" s="141"/>
      <c r="AE160" s="141"/>
      <c r="AG160" s="141"/>
      <c r="AH160" s="269"/>
      <c r="AI160" s="141"/>
      <c r="AJ160" s="269"/>
      <c r="AK160" s="141"/>
      <c r="AL160" s="2063"/>
      <c r="AM160" s="275"/>
      <c r="AO160" s="141"/>
      <c r="AP160" s="11"/>
      <c r="AQ160" s="11"/>
      <c r="AR160" s="11"/>
      <c r="AS160" s="11"/>
      <c r="AT160" s="11"/>
    </row>
    <row r="161" spans="1:46" ht="12.75" customHeight="1">
      <c r="A161" s="1695" t="s">
        <v>587</v>
      </c>
      <c r="B161" s="1686"/>
      <c r="C161" s="421"/>
      <c r="D161" s="117" t="s">
        <v>142</v>
      </c>
      <c r="E161" s="804">
        <v>84.97</v>
      </c>
      <c r="F161" s="1792">
        <v>59</v>
      </c>
      <c r="G161" s="1098" t="s">
        <v>104</v>
      </c>
      <c r="H161" s="1798" t="s">
        <v>605</v>
      </c>
      <c r="I161" s="2347">
        <v>3.34</v>
      </c>
      <c r="J161" s="170" t="s">
        <v>101</v>
      </c>
      <c r="K161" s="169">
        <v>1</v>
      </c>
      <c r="L161" s="179">
        <v>1</v>
      </c>
      <c r="M161" s="126"/>
      <c r="N161" s="843"/>
      <c r="O161" s="1895"/>
      <c r="P161" s="753"/>
      <c r="R161" s="753"/>
      <c r="T161" s="1938"/>
      <c r="U161" s="2006"/>
      <c r="V161" s="1892"/>
      <c r="W161" s="2014"/>
      <c r="X161" s="562"/>
      <c r="Y161" s="2020"/>
      <c r="Z161" s="141"/>
      <c r="AA161" s="141"/>
      <c r="AC161" s="141"/>
      <c r="AE161" s="141"/>
      <c r="AG161" s="141"/>
      <c r="AH161" s="269"/>
      <c r="AI161" s="141"/>
      <c r="AJ161" s="269"/>
      <c r="AK161" s="141"/>
      <c r="AL161" s="2063"/>
      <c r="AM161" s="275"/>
      <c r="AO161" s="141"/>
      <c r="AP161" s="11"/>
      <c r="AQ161" s="11"/>
      <c r="AR161" s="11"/>
      <c r="AS161" s="11"/>
      <c r="AT161" s="11"/>
    </row>
    <row r="162" spans="1:46" ht="15" customHeight="1">
      <c r="A162" s="330" t="s">
        <v>193</v>
      </c>
      <c r="B162" s="402" t="s">
        <v>604</v>
      </c>
      <c r="C162" s="377">
        <v>90</v>
      </c>
      <c r="D162" s="335" t="s">
        <v>85</v>
      </c>
      <c r="E162" s="333">
        <v>17.8</v>
      </c>
      <c r="F162" s="1793">
        <v>17.8</v>
      </c>
      <c r="G162" s="325" t="s">
        <v>86</v>
      </c>
      <c r="H162" s="333">
        <v>4.6100000000000003</v>
      </c>
      <c r="I162" s="1793">
        <v>4.6100000000000003</v>
      </c>
      <c r="J162" s="337" t="s">
        <v>89</v>
      </c>
      <c r="K162" s="338">
        <v>66</v>
      </c>
      <c r="L162" s="372">
        <v>66</v>
      </c>
      <c r="M162" s="126"/>
      <c r="N162" s="810"/>
      <c r="O162" s="1895"/>
      <c r="P162" s="1892"/>
      <c r="R162" s="753"/>
      <c r="T162" s="1892"/>
      <c r="U162" s="2006"/>
      <c r="V162" s="1892"/>
      <c r="W162" s="2014"/>
      <c r="X162" s="562"/>
      <c r="Y162" s="2020"/>
      <c r="Z162" s="141"/>
      <c r="AA162" s="141"/>
      <c r="AC162" s="141"/>
      <c r="AE162" s="141"/>
      <c r="AG162" s="141"/>
      <c r="AH162" s="269"/>
      <c r="AI162" s="141"/>
      <c r="AJ162" s="269"/>
      <c r="AK162" s="141"/>
      <c r="AL162" s="2063"/>
      <c r="AM162" s="275"/>
      <c r="AO162" s="141"/>
      <c r="AP162" s="11"/>
      <c r="AQ162" s="11"/>
      <c r="AR162" s="11"/>
      <c r="AS162" s="11"/>
      <c r="AT162" s="11"/>
    </row>
    <row r="163" spans="1:46" ht="14.25" customHeight="1">
      <c r="A163" s="418" t="s">
        <v>9</v>
      </c>
      <c r="B163" s="2877" t="s">
        <v>10</v>
      </c>
      <c r="C163" s="1791">
        <v>20</v>
      </c>
      <c r="D163" s="335" t="s">
        <v>88</v>
      </c>
      <c r="E163" s="333">
        <v>5.9</v>
      </c>
      <c r="F163" s="1793">
        <v>5.9</v>
      </c>
      <c r="G163" s="325" t="s">
        <v>127</v>
      </c>
      <c r="H163" s="333">
        <v>4.3899999999999997</v>
      </c>
      <c r="I163" s="1793">
        <v>4.3899999999999997</v>
      </c>
      <c r="J163" s="256" t="s">
        <v>49</v>
      </c>
      <c r="K163" s="1118">
        <v>7</v>
      </c>
      <c r="L163" s="1110">
        <v>7</v>
      </c>
      <c r="M163" s="126"/>
      <c r="N163" s="810"/>
      <c r="O163" s="1895"/>
      <c r="P163" s="753"/>
      <c r="R163" s="753"/>
      <c r="T163" s="753"/>
      <c r="U163" s="2004"/>
      <c r="V163" s="976"/>
      <c r="W163" s="2014"/>
      <c r="X163" s="562"/>
      <c r="Y163" s="2020"/>
      <c r="Z163" s="141"/>
      <c r="AA163" s="153"/>
      <c r="AC163" s="136"/>
      <c r="AE163" s="133"/>
      <c r="AG163" s="141"/>
      <c r="AH163" s="269"/>
      <c r="AI163" s="141"/>
      <c r="AJ163" s="269"/>
      <c r="AK163" s="141"/>
      <c r="AL163" s="2063"/>
      <c r="AM163" s="275"/>
      <c r="AO163" s="141"/>
      <c r="AP163" s="11"/>
      <c r="AQ163" s="11"/>
      <c r="AR163" s="11"/>
      <c r="AS163" s="11"/>
      <c r="AT163" s="11"/>
    </row>
    <row r="164" spans="1:46" ht="13.5" customHeight="1">
      <c r="A164" s="480" t="s">
        <v>9</v>
      </c>
      <c r="B164" s="346" t="s">
        <v>662</v>
      </c>
      <c r="C164" s="534">
        <v>15</v>
      </c>
      <c r="D164" s="335" t="s">
        <v>198</v>
      </c>
      <c r="E164" s="333">
        <v>16.98</v>
      </c>
      <c r="F164" s="1793">
        <v>13.2</v>
      </c>
      <c r="G164" s="346" t="s">
        <v>53</v>
      </c>
      <c r="H164" s="361">
        <v>0.5</v>
      </c>
      <c r="I164" s="2348">
        <v>0.5</v>
      </c>
      <c r="J164" s="336" t="s">
        <v>89</v>
      </c>
      <c r="K164" s="356">
        <v>135</v>
      </c>
      <c r="L164" s="341">
        <v>135</v>
      </c>
      <c r="M164" s="126"/>
      <c r="N164" s="810"/>
      <c r="O164" s="1895"/>
      <c r="P164" s="753"/>
      <c r="R164" s="753"/>
      <c r="T164" s="753"/>
      <c r="U164" s="2006"/>
      <c r="V164" s="1892"/>
      <c r="W164" s="2014"/>
      <c r="X164" s="562"/>
      <c r="Y164" s="2020"/>
      <c r="Z164" s="141"/>
      <c r="AA164" s="141"/>
      <c r="AC164" s="141"/>
      <c r="AE164" s="141"/>
      <c r="AG164" s="141"/>
      <c r="AH164" s="269"/>
      <c r="AI164" s="141"/>
      <c r="AJ164" s="269"/>
      <c r="AK164" s="141"/>
      <c r="AL164" s="2063"/>
      <c r="AM164" s="275"/>
      <c r="AO164" s="141"/>
      <c r="AP164" s="11"/>
      <c r="AQ164" s="11"/>
      <c r="AR164" s="11"/>
      <c r="AS164" s="11"/>
      <c r="AT164" s="11"/>
    </row>
    <row r="165" spans="1:46" ht="13.5" customHeight="1" thickBot="1">
      <c r="A165" s="2303" t="s">
        <v>332</v>
      </c>
      <c r="B165" s="1151"/>
      <c r="C165" s="2304">
        <f>SUM(C160:C164)</f>
        <v>325</v>
      </c>
      <c r="D165" s="2365"/>
      <c r="E165" s="38"/>
      <c r="F165" s="38"/>
      <c r="G165" s="1283" t="s">
        <v>98</v>
      </c>
      <c r="H165" s="1795">
        <v>4</v>
      </c>
      <c r="I165" s="1796">
        <v>4</v>
      </c>
      <c r="J165" s="370" t="s">
        <v>423</v>
      </c>
      <c r="K165" s="2237">
        <v>30.6</v>
      </c>
      <c r="L165" s="2346">
        <v>27</v>
      </c>
      <c r="M165" s="126"/>
      <c r="N165" s="810"/>
      <c r="O165" s="1895"/>
      <c r="P165" s="753"/>
      <c r="R165" s="753"/>
      <c r="T165" s="753"/>
      <c r="U165" s="2006"/>
      <c r="V165" s="1892"/>
      <c r="W165" s="2014"/>
      <c r="X165" s="562"/>
      <c r="Y165" s="2020"/>
      <c r="Z165" s="141"/>
      <c r="AA165" s="141"/>
      <c r="AC165" s="141"/>
      <c r="AE165" s="141"/>
      <c r="AG165" s="141"/>
      <c r="AH165" s="269"/>
      <c r="AI165" s="141"/>
      <c r="AJ165" s="269"/>
      <c r="AK165" s="141"/>
      <c r="AL165" s="2063"/>
      <c r="AM165" s="275"/>
      <c r="AO165" s="141"/>
      <c r="AP165" s="11"/>
      <c r="AQ165" s="11"/>
      <c r="AR165" s="11"/>
      <c r="AS165" s="11"/>
      <c r="AT165" s="11"/>
    </row>
    <row r="166" spans="1:46" ht="12.75" customHeight="1">
      <c r="A166" s="126"/>
      <c r="B166" s="1164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810"/>
      <c r="O166" s="1895"/>
      <c r="P166" s="753"/>
      <c r="R166" s="1892"/>
      <c r="T166" s="1892"/>
      <c r="U166" s="2006"/>
      <c r="V166" s="1892"/>
      <c r="W166" s="2014"/>
      <c r="X166" s="562"/>
      <c r="Y166" s="2020"/>
      <c r="Z166" s="141"/>
      <c r="AA166" s="141"/>
      <c r="AC166" s="141"/>
      <c r="AE166" s="141"/>
      <c r="AG166" s="141"/>
      <c r="AH166" s="269"/>
      <c r="AI166" s="141"/>
      <c r="AJ166" s="269"/>
      <c r="AK166" s="141"/>
      <c r="AL166" s="2063"/>
      <c r="AM166" s="275"/>
      <c r="AO166" s="141"/>
      <c r="AP166" s="11"/>
      <c r="AQ166" s="11"/>
      <c r="AR166" s="11"/>
      <c r="AS166" s="11"/>
      <c r="AT166" s="11"/>
    </row>
    <row r="167" spans="1:46" ht="14.25" customHeight="1">
      <c r="M167" s="126"/>
      <c r="N167" s="843"/>
      <c r="O167" s="1895"/>
      <c r="P167" s="753"/>
      <c r="R167" s="1909"/>
      <c r="T167" s="1909"/>
      <c r="U167" s="2006"/>
      <c r="V167" s="1892"/>
      <c r="W167" s="2014"/>
      <c r="X167" s="562"/>
      <c r="Y167" s="2020"/>
      <c r="Z167" s="141"/>
      <c r="AA167" s="141"/>
      <c r="AC167" s="141"/>
      <c r="AE167" s="141"/>
      <c r="AG167" s="141"/>
      <c r="AH167" s="269"/>
      <c r="AI167" s="141"/>
      <c r="AJ167" s="269"/>
      <c r="AK167" s="141"/>
      <c r="AL167" s="2063"/>
      <c r="AM167" s="275"/>
      <c r="AO167" s="141"/>
      <c r="AP167" s="11"/>
      <c r="AQ167" s="11"/>
      <c r="AR167" s="11"/>
      <c r="AS167" s="11"/>
      <c r="AT167" s="11"/>
    </row>
    <row r="168" spans="1:46" ht="14.25" customHeight="1">
      <c r="A168" s="126"/>
      <c r="B168" s="1164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31"/>
      <c r="O168" s="1895"/>
      <c r="P168" s="753"/>
      <c r="R168" s="753"/>
      <c r="T168" s="1892"/>
      <c r="U168" s="2006"/>
      <c r="V168" s="1892"/>
      <c r="W168" s="2014"/>
      <c r="X168" s="562"/>
      <c r="Y168" s="2020"/>
      <c r="Z168" s="141"/>
      <c r="AA168" s="141"/>
      <c r="AC168" s="141"/>
      <c r="AE168" s="141"/>
      <c r="AG168" s="141"/>
      <c r="AH168" s="269"/>
      <c r="AI168" s="141"/>
      <c r="AJ168" s="269"/>
      <c r="AK168" s="141"/>
      <c r="AL168" s="2063"/>
      <c r="AM168" s="275"/>
      <c r="AO168" s="141"/>
      <c r="AP168" s="11"/>
      <c r="AQ168" s="11"/>
      <c r="AR168" s="11"/>
      <c r="AS168" s="11"/>
      <c r="AT168" s="11"/>
    </row>
    <row r="169" spans="1:46" ht="15" customHeight="1">
      <c r="A169" s="126"/>
      <c r="B169" s="1164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233"/>
      <c r="O169" s="1895"/>
      <c r="P169" s="1893"/>
      <c r="R169" s="1893"/>
      <c r="T169" s="1893"/>
      <c r="U169" s="2005"/>
      <c r="V169" s="1893"/>
      <c r="W169" s="2015"/>
      <c r="X169" s="1951"/>
      <c r="Y169" s="2019"/>
      <c r="AH169" s="2036"/>
      <c r="AJ169" s="2036"/>
      <c r="AL169" s="2033"/>
      <c r="AM169" s="134"/>
      <c r="AO169" s="141"/>
      <c r="AP169" s="11"/>
      <c r="AQ169" s="11"/>
      <c r="AR169" s="11"/>
      <c r="AS169" s="11"/>
      <c r="AT169" s="11"/>
    </row>
    <row r="170" spans="1:46" ht="15" customHeight="1">
      <c r="A170" s="126"/>
      <c r="B170" s="1164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5"/>
      <c r="O170" s="1895"/>
      <c r="P170" s="1893"/>
      <c r="R170" s="1893"/>
      <c r="T170" s="1893"/>
      <c r="U170" s="2005"/>
      <c r="V170" s="1893"/>
      <c r="W170" s="2015"/>
      <c r="X170" s="1951"/>
      <c r="Y170" s="2019"/>
      <c r="AH170" s="2036"/>
      <c r="AJ170" s="2036"/>
      <c r="AL170" s="2033"/>
      <c r="AM170" s="134"/>
      <c r="AO170" s="141"/>
      <c r="AP170" s="11"/>
      <c r="AQ170" s="11"/>
      <c r="AR170" s="11"/>
      <c r="AS170" s="11"/>
      <c r="AT170" s="11"/>
    </row>
    <row r="171" spans="1:46" ht="15" customHeight="1">
      <c r="A171" s="126"/>
      <c r="B171" s="1164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1"/>
      <c r="O171" s="1895"/>
      <c r="P171" s="1893"/>
      <c r="R171" s="1893"/>
      <c r="T171" s="1893"/>
      <c r="U171" s="2005"/>
      <c r="V171" s="1893"/>
      <c r="W171" s="2015"/>
      <c r="X171" s="1951"/>
      <c r="Y171" s="2019"/>
      <c r="AH171" s="2036"/>
      <c r="AJ171" s="2036"/>
      <c r="AL171" s="2033"/>
      <c r="AM171" s="134"/>
      <c r="AO171" s="141"/>
      <c r="AP171" s="11"/>
      <c r="AQ171" s="11"/>
      <c r="AR171" s="11"/>
      <c r="AS171" s="11"/>
      <c r="AT171" s="11"/>
    </row>
    <row r="172" spans="1:46" ht="18" customHeight="1">
      <c r="A172" s="126"/>
      <c r="B172" s="1164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810"/>
      <c r="O172" s="1895"/>
      <c r="P172" s="1893"/>
      <c r="R172" s="1893"/>
      <c r="T172" s="1893"/>
      <c r="U172" s="2005"/>
      <c r="V172" s="1893"/>
      <c r="W172" s="2015"/>
      <c r="X172" s="1951"/>
      <c r="Y172" s="2019"/>
      <c r="AH172" s="2036"/>
      <c r="AJ172" s="2036"/>
      <c r="AL172" s="2033"/>
      <c r="AM172" s="134"/>
      <c r="AO172" s="141"/>
    </row>
    <row r="173" spans="1:46" ht="14.25" customHeight="1">
      <c r="A173" s="126"/>
      <c r="B173" s="1164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696"/>
      <c r="O173" s="1895"/>
      <c r="P173" s="1893"/>
      <c r="R173" s="1893"/>
      <c r="T173" s="1893"/>
      <c r="U173" s="2005"/>
      <c r="V173" s="1893"/>
      <c r="W173" s="2015"/>
      <c r="X173" s="1951"/>
      <c r="Y173" s="2019"/>
      <c r="AH173" s="2036"/>
      <c r="AJ173" s="2036"/>
      <c r="AL173" s="2033"/>
      <c r="AM173" s="134"/>
      <c r="AO173" s="141"/>
    </row>
    <row r="174" spans="1:46" ht="15" customHeight="1">
      <c r="A174" s="126"/>
      <c r="B174" s="1164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810"/>
      <c r="O174" s="1895"/>
      <c r="P174" s="1893"/>
      <c r="R174" s="1893"/>
      <c r="T174" s="1893"/>
      <c r="U174" s="2005"/>
      <c r="V174" s="1893"/>
      <c r="W174" s="2015"/>
      <c r="X174" s="1951"/>
      <c r="Y174" s="2019"/>
      <c r="AH174" s="2036"/>
      <c r="AJ174" s="2036"/>
      <c r="AL174" s="2033"/>
      <c r="AM174" s="134"/>
      <c r="AO174" s="141"/>
    </row>
    <row r="175" spans="1:46" ht="14.25" customHeight="1">
      <c r="A175" s="126"/>
      <c r="B175" s="1164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1"/>
      <c r="O175" s="1895"/>
      <c r="P175" s="1893"/>
      <c r="R175" s="1893"/>
      <c r="T175" s="1893"/>
      <c r="U175" s="2005"/>
      <c r="V175" s="1893"/>
      <c r="W175" s="2015"/>
      <c r="X175" s="1951"/>
      <c r="Y175" s="2019"/>
      <c r="AH175" s="2036"/>
      <c r="AJ175" s="2036"/>
      <c r="AL175" s="2033"/>
      <c r="AM175" s="134"/>
      <c r="AO175" s="141"/>
    </row>
    <row r="176" spans="1:46" ht="17.25" customHeight="1">
      <c r="A176" s="126"/>
      <c r="B176" s="1164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O176" s="1895"/>
      <c r="P176" s="1893"/>
      <c r="R176" s="1893"/>
      <c r="T176" s="1893"/>
      <c r="U176" s="2005"/>
      <c r="V176" s="1893"/>
      <c r="W176" s="2015"/>
      <c r="X176" s="1951"/>
      <c r="Y176" s="2019"/>
      <c r="AH176" s="2036"/>
      <c r="AJ176" s="2036"/>
      <c r="AL176" s="2033"/>
      <c r="AM176" s="134"/>
      <c r="AO176" s="141"/>
    </row>
    <row r="177" spans="1:43">
      <c r="A177" s="126"/>
      <c r="B177" s="1165" t="s">
        <v>300</v>
      </c>
      <c r="C177" s="126"/>
      <c r="D177" s="126"/>
      <c r="E177" s="126"/>
      <c r="F177" s="126"/>
      <c r="G177" s="126"/>
      <c r="H177" s="126"/>
      <c r="I177" s="126"/>
      <c r="J177" s="126"/>
      <c r="K177" s="1166"/>
      <c r="L177" s="126"/>
      <c r="M177" s="126"/>
      <c r="O177" s="1895"/>
      <c r="P177" s="1893"/>
      <c r="R177" s="1893"/>
      <c r="T177" s="1893"/>
      <c r="U177" s="2005"/>
      <c r="V177" s="1893"/>
      <c r="W177" s="2015"/>
      <c r="X177" s="1951"/>
      <c r="Y177" s="2019"/>
      <c r="AH177" s="2036"/>
      <c r="AJ177" s="2036"/>
      <c r="AL177" s="2033"/>
      <c r="AM177" s="134"/>
      <c r="AQ177" s="109"/>
    </row>
    <row r="178" spans="1:43" ht="12.75" customHeight="1">
      <c r="A178" s="126"/>
      <c r="B178" s="126"/>
      <c r="C178" s="1167" t="s">
        <v>325</v>
      </c>
      <c r="D178" s="126"/>
      <c r="E178" s="1168"/>
      <c r="F178" s="126"/>
      <c r="G178" s="126"/>
      <c r="H178" s="126"/>
      <c r="I178" s="126"/>
      <c r="J178" s="1169" t="s">
        <v>137</v>
      </c>
      <c r="K178" s="126"/>
      <c r="L178" s="126"/>
      <c r="M178" s="126"/>
      <c r="O178" s="1895"/>
      <c r="P178" s="1893"/>
      <c r="R178" s="1893"/>
      <c r="T178" s="1893"/>
      <c r="U178" s="2005"/>
      <c r="V178" s="1893"/>
      <c r="W178" s="2015"/>
      <c r="X178" s="1951"/>
      <c r="Y178" s="2019"/>
      <c r="AH178" s="2036"/>
      <c r="AJ178" s="2036"/>
      <c r="AL178" s="2033"/>
      <c r="AM178" s="134"/>
      <c r="AQ178" s="111"/>
    </row>
    <row r="179" spans="1:43" ht="15" customHeight="1">
      <c r="A179" s="1166" t="s">
        <v>290</v>
      </c>
      <c r="B179" s="1166"/>
      <c r="C179" s="1170"/>
      <c r="D179" s="126"/>
      <c r="E179" s="1171" t="s">
        <v>167</v>
      </c>
      <c r="F179" s="126"/>
      <c r="G179" s="126"/>
      <c r="H179" s="1172"/>
      <c r="I179" s="126"/>
      <c r="J179" s="1173" t="s">
        <v>840</v>
      </c>
      <c r="K179" s="126"/>
      <c r="L179" s="126"/>
      <c r="M179" s="126"/>
      <c r="N179" s="803" t="s">
        <v>840</v>
      </c>
      <c r="W179" s="2015"/>
      <c r="X179" s="1951"/>
      <c r="Y179" s="2019"/>
      <c r="AH179" s="2036"/>
      <c r="AJ179" s="2036"/>
      <c r="AL179" s="2033"/>
      <c r="AM179" s="134"/>
      <c r="AQ179" s="11"/>
    </row>
    <row r="180" spans="1:43" ht="15.75" customHeight="1" thickBot="1">
      <c r="A180" s="1166"/>
      <c r="B180" s="1164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2072" t="s">
        <v>618</v>
      </c>
      <c r="Q180" s="807" t="s">
        <v>620</v>
      </c>
      <c r="U180" t="s">
        <v>619</v>
      </c>
      <c r="W180" s="2015"/>
      <c r="X180" s="1951"/>
      <c r="Y180" s="2019"/>
      <c r="AH180" s="2036"/>
      <c r="AJ180" s="2036"/>
      <c r="AL180" s="2033"/>
      <c r="AM180" s="134"/>
      <c r="AQ180" s="11"/>
    </row>
    <row r="181" spans="1:43" ht="15" customHeight="1" thickBot="1">
      <c r="A181" s="520" t="s">
        <v>2</v>
      </c>
      <c r="B181" s="521" t="s">
        <v>3</v>
      </c>
      <c r="C181" s="522" t="s">
        <v>4</v>
      </c>
      <c r="D181" s="903" t="s">
        <v>61</v>
      </c>
      <c r="E181" s="148"/>
      <c r="F181" s="148"/>
      <c r="G181" s="148"/>
      <c r="H181" s="148"/>
      <c r="I181" s="148"/>
      <c r="J181" s="148"/>
      <c r="K181" s="148"/>
      <c r="L181" s="311"/>
      <c r="M181" s="126"/>
      <c r="N181" s="2" t="s">
        <v>290</v>
      </c>
      <c r="P181" s="934"/>
      <c r="Q181" s="1921"/>
      <c r="R181" s="235" t="s">
        <v>631</v>
      </c>
      <c r="S181" s="1921"/>
      <c r="T181" s="1921"/>
      <c r="U181" s="1921"/>
      <c r="X181" s="562"/>
      <c r="Y181" s="408" t="s">
        <v>628</v>
      </c>
      <c r="Z181" s="147"/>
      <c r="AB181" s="141"/>
      <c r="AC181" s="141"/>
      <c r="AE181" s="141"/>
      <c r="AG181" s="141"/>
      <c r="AI181" s="141"/>
      <c r="AK181" s="141"/>
      <c r="AL181" s="408" t="s">
        <v>628</v>
      </c>
      <c r="AM181" s="2068"/>
      <c r="AQ181" s="11"/>
    </row>
    <row r="182" spans="1:43" ht="15.75" customHeight="1" thickBot="1">
      <c r="A182" s="1014" t="s">
        <v>375</v>
      </c>
      <c r="B182" s="148"/>
      <c r="C182" s="311"/>
      <c r="D182" s="160" t="s">
        <v>369</v>
      </c>
      <c r="E182" s="1174"/>
      <c r="F182" s="161"/>
      <c r="G182" s="161"/>
      <c r="H182" s="161"/>
      <c r="I182" s="147"/>
      <c r="J182" s="1175" t="s">
        <v>99</v>
      </c>
      <c r="K182" s="161"/>
      <c r="L182" s="147"/>
      <c r="M182" s="126"/>
      <c r="N182" s="2075" t="s">
        <v>375</v>
      </c>
      <c r="O182" s="1856" t="s">
        <v>615</v>
      </c>
      <c r="P182" s="1855"/>
      <c r="Q182" s="1856" t="s">
        <v>617</v>
      </c>
      <c r="R182" s="1855"/>
      <c r="S182" s="1856" t="s">
        <v>627</v>
      </c>
      <c r="T182" s="1855"/>
      <c r="U182" s="1856" t="s">
        <v>625</v>
      </c>
      <c r="V182" s="1855"/>
      <c r="W182" s="1856" t="s">
        <v>626</v>
      </c>
      <c r="X182" s="1855"/>
      <c r="Y182" s="1932" t="s">
        <v>508</v>
      </c>
      <c r="Z182" s="63"/>
      <c r="AA182" s="2069" t="s">
        <v>469</v>
      </c>
      <c r="AB182" s="1856" t="s">
        <v>615</v>
      </c>
      <c r="AC182" s="1855"/>
      <c r="AD182" s="1856" t="s">
        <v>617</v>
      </c>
      <c r="AE182" s="1855"/>
      <c r="AF182" s="1856" t="s">
        <v>624</v>
      </c>
      <c r="AG182" s="1855"/>
      <c r="AH182" s="1856" t="s">
        <v>625</v>
      </c>
      <c r="AI182" s="1855"/>
      <c r="AJ182" s="1856" t="s">
        <v>626</v>
      </c>
      <c r="AK182" s="1855"/>
      <c r="AL182" s="1932" t="s">
        <v>508</v>
      </c>
      <c r="AM182" s="63"/>
      <c r="AQ182" s="11"/>
    </row>
    <row r="183" spans="1:43" ht="15" thickBot="1">
      <c r="A183" s="872"/>
      <c r="B183" s="506" t="s">
        <v>189</v>
      </c>
      <c r="C183" s="890"/>
      <c r="D183" s="525" t="s">
        <v>114</v>
      </c>
      <c r="E183" s="216" t="s">
        <v>115</v>
      </c>
      <c r="F183" s="1176" t="s">
        <v>116</v>
      </c>
      <c r="G183" s="553" t="s">
        <v>114</v>
      </c>
      <c r="H183" s="216" t="s">
        <v>115</v>
      </c>
      <c r="I183" s="217" t="s">
        <v>116</v>
      </c>
      <c r="J183" s="525" t="s">
        <v>114</v>
      </c>
      <c r="K183" s="216" t="s">
        <v>115</v>
      </c>
      <c r="L183" s="217" t="s">
        <v>116</v>
      </c>
      <c r="M183" s="126"/>
      <c r="N183" s="1917" t="s">
        <v>469</v>
      </c>
      <c r="O183" s="1933" t="s">
        <v>115</v>
      </c>
      <c r="P183" s="1934" t="s">
        <v>116</v>
      </c>
      <c r="Q183" s="1933" t="s">
        <v>115</v>
      </c>
      <c r="R183" s="1934" t="s">
        <v>116</v>
      </c>
      <c r="S183" s="1933" t="s">
        <v>115</v>
      </c>
      <c r="T183" s="1934" t="s">
        <v>116</v>
      </c>
      <c r="U183" s="1933" t="s">
        <v>115</v>
      </c>
      <c r="V183" s="1959" t="s">
        <v>116</v>
      </c>
      <c r="W183" s="1933" t="s">
        <v>115</v>
      </c>
      <c r="X183" s="1934" t="s">
        <v>116</v>
      </c>
      <c r="Y183" s="115" t="s">
        <v>115</v>
      </c>
      <c r="Z183" s="186" t="s">
        <v>116</v>
      </c>
      <c r="AA183" s="89" t="s">
        <v>59</v>
      </c>
      <c r="AB183" s="119" t="s">
        <v>115</v>
      </c>
      <c r="AC183" s="405" t="s">
        <v>116</v>
      </c>
      <c r="AD183" s="119" t="s">
        <v>115</v>
      </c>
      <c r="AE183" s="405" t="s">
        <v>116</v>
      </c>
      <c r="AF183" s="119" t="s">
        <v>115</v>
      </c>
      <c r="AG183" s="405" t="s">
        <v>116</v>
      </c>
      <c r="AH183" s="119" t="s">
        <v>115</v>
      </c>
      <c r="AI183" s="405" t="s">
        <v>116</v>
      </c>
      <c r="AJ183" s="119" t="s">
        <v>115</v>
      </c>
      <c r="AK183" s="405" t="s">
        <v>116</v>
      </c>
      <c r="AL183" s="1935" t="s">
        <v>115</v>
      </c>
      <c r="AM183" s="1936" t="s">
        <v>116</v>
      </c>
      <c r="AQ183" s="11"/>
    </row>
    <row r="184" spans="1:43" ht="12.75" customHeight="1">
      <c r="A184" s="518" t="s">
        <v>750</v>
      </c>
      <c r="B184" s="402" t="s">
        <v>370</v>
      </c>
      <c r="C184" s="1177" t="s">
        <v>572</v>
      </c>
      <c r="D184" s="170" t="s">
        <v>100</v>
      </c>
      <c r="E184" s="169">
        <v>127.7</v>
      </c>
      <c r="F184" s="1159">
        <v>125</v>
      </c>
      <c r="G184" s="1098" t="s">
        <v>102</v>
      </c>
      <c r="H184" s="181">
        <v>5.4</v>
      </c>
      <c r="I184" s="1178">
        <v>5.4</v>
      </c>
      <c r="J184" s="1152" t="s">
        <v>101</v>
      </c>
      <c r="K184" s="1138">
        <v>1</v>
      </c>
      <c r="L184" s="1154">
        <v>1</v>
      </c>
      <c r="M184" s="126"/>
      <c r="N184" s="909" t="s">
        <v>156</v>
      </c>
      <c r="O184" s="1852"/>
      <c r="P184" s="1840"/>
      <c r="Q184" s="1852">
        <f>C200</f>
        <v>30</v>
      </c>
      <c r="R184" s="1840">
        <f>C200</f>
        <v>30</v>
      </c>
      <c r="S184" s="1955"/>
      <c r="T184" s="1840"/>
      <c r="U184" s="1964">
        <f t="shared" ref="U184:U214" si="60">O184+Q184</f>
        <v>30</v>
      </c>
      <c r="V184" s="1940">
        <f t="shared" ref="V184:V214" si="61">P184+R184</f>
        <v>30</v>
      </c>
      <c r="W184" s="1969">
        <f t="shared" ref="W184:W214" si="62">Q184+S184</f>
        <v>30</v>
      </c>
      <c r="X184" s="1946">
        <f t="shared" ref="X184:X214" si="63">R184+T184</f>
        <v>30</v>
      </c>
      <c r="Y184" s="1960">
        <f t="shared" ref="Y184:Y214" si="64">O184+Q184+S184</f>
        <v>30</v>
      </c>
      <c r="Z184" s="937">
        <f t="shared" ref="Z184:Z214" si="65">P184+R184+T184</f>
        <v>30</v>
      </c>
      <c r="AA184" s="245" t="s">
        <v>151</v>
      </c>
      <c r="AB184" s="1897"/>
      <c r="AC184" s="915"/>
      <c r="AD184" s="1897"/>
      <c r="AE184" s="912"/>
      <c r="AF184" s="1897"/>
      <c r="AG184" s="931"/>
      <c r="AH184" s="2038">
        <f t="shared" ref="AH184:AH198" si="66">AB184+AD184</f>
        <v>0</v>
      </c>
      <c r="AI184" s="925">
        <f t="shared" ref="AI184:AI198" si="67">AC184+AE184</f>
        <v>0</v>
      </c>
      <c r="AJ184" s="2053">
        <f t="shared" ref="AJ184:AJ198" si="68">AD184+AF184</f>
        <v>0</v>
      </c>
      <c r="AK184" s="933">
        <f t="shared" ref="AK184:AK198" si="69">AE184+AG184</f>
        <v>0</v>
      </c>
      <c r="AL184" s="2060">
        <f t="shared" ref="AL184:AL199" si="70">AB184+AD184+AF184</f>
        <v>0</v>
      </c>
      <c r="AM184" s="1987">
        <f t="shared" ref="AM184:AM199" si="71">AC184+AE184+AG184</f>
        <v>0</v>
      </c>
      <c r="AQ184" s="11"/>
    </row>
    <row r="185" spans="1:43" ht="15.75" customHeight="1">
      <c r="A185" s="232"/>
      <c r="B185" s="231" t="s">
        <v>217</v>
      </c>
      <c r="C185" s="1179"/>
      <c r="D185" s="254" t="s">
        <v>86</v>
      </c>
      <c r="E185" s="316">
        <v>10.8</v>
      </c>
      <c r="F185" s="263">
        <v>10.8</v>
      </c>
      <c r="G185" s="402" t="s">
        <v>371</v>
      </c>
      <c r="H185" s="1147">
        <v>15</v>
      </c>
      <c r="I185" s="893">
        <v>15</v>
      </c>
      <c r="J185" s="256" t="s">
        <v>89</v>
      </c>
      <c r="K185" s="972">
        <v>66</v>
      </c>
      <c r="L185" s="321"/>
      <c r="M185" s="126"/>
      <c r="N185" s="909" t="s">
        <v>155</v>
      </c>
      <c r="O185" s="1852">
        <f>C188</f>
        <v>30</v>
      </c>
      <c r="P185" s="1841">
        <f>C188</f>
        <v>30</v>
      </c>
      <c r="Q185" s="1852">
        <f>C199</f>
        <v>50</v>
      </c>
      <c r="R185" s="1841">
        <f>C199</f>
        <v>50</v>
      </c>
      <c r="S185" s="1852"/>
      <c r="T185" s="1841"/>
      <c r="U185" s="1964">
        <f t="shared" si="60"/>
        <v>80</v>
      </c>
      <c r="V185" s="1940">
        <f t="shared" si="61"/>
        <v>80</v>
      </c>
      <c r="W185" s="1969">
        <f t="shared" si="62"/>
        <v>50</v>
      </c>
      <c r="X185" s="1946">
        <f t="shared" si="63"/>
        <v>50</v>
      </c>
      <c r="Y185" s="1960">
        <f t="shared" si="64"/>
        <v>80</v>
      </c>
      <c r="Z185" s="937">
        <f t="shared" si="65"/>
        <v>80</v>
      </c>
      <c r="AA185" s="245" t="s">
        <v>62</v>
      </c>
      <c r="AB185" s="1897"/>
      <c r="AC185" s="916"/>
      <c r="AD185" s="1897"/>
      <c r="AE185" s="912"/>
      <c r="AF185" s="1897"/>
      <c r="AG185" s="931"/>
      <c r="AH185" s="2038">
        <f t="shared" si="66"/>
        <v>0</v>
      </c>
      <c r="AI185" s="925">
        <f t="shared" si="67"/>
        <v>0</v>
      </c>
      <c r="AJ185" s="2053">
        <f t="shared" si="68"/>
        <v>0</v>
      </c>
      <c r="AK185" s="933">
        <f t="shared" si="69"/>
        <v>0</v>
      </c>
      <c r="AL185" s="2060">
        <f t="shared" si="70"/>
        <v>0</v>
      </c>
      <c r="AM185" s="1987">
        <f t="shared" si="71"/>
        <v>0</v>
      </c>
      <c r="AQ185" s="11"/>
    </row>
    <row r="186" spans="1:43" ht="13.5" customHeight="1">
      <c r="A186" s="1639" t="s">
        <v>570</v>
      </c>
      <c r="B186" s="346" t="s">
        <v>99</v>
      </c>
      <c r="C186" s="1079">
        <v>200</v>
      </c>
      <c r="D186" s="254" t="s">
        <v>97</v>
      </c>
      <c r="E186" s="1180">
        <v>10</v>
      </c>
      <c r="F186" s="1181">
        <v>10</v>
      </c>
      <c r="G186" s="1182"/>
      <c r="H186" s="1183"/>
      <c r="I186" s="1183"/>
      <c r="J186" s="1184" t="s">
        <v>49</v>
      </c>
      <c r="K186" s="316">
        <v>7</v>
      </c>
      <c r="L186" s="372">
        <v>7</v>
      </c>
      <c r="M186" s="1623"/>
      <c r="N186" s="97" t="s">
        <v>86</v>
      </c>
      <c r="O186" s="1852">
        <f>E185</f>
        <v>10.8</v>
      </c>
      <c r="P186" s="1842">
        <f>F185</f>
        <v>10.8</v>
      </c>
      <c r="Q186" s="1852"/>
      <c r="R186" s="1842"/>
      <c r="S186" s="1852"/>
      <c r="T186" s="1842"/>
      <c r="U186" s="1964">
        <f t="shared" si="60"/>
        <v>10.8</v>
      </c>
      <c r="V186" s="1940">
        <f t="shared" si="61"/>
        <v>10.8</v>
      </c>
      <c r="W186" s="1969">
        <f t="shared" si="62"/>
        <v>0</v>
      </c>
      <c r="X186" s="1946">
        <f t="shared" si="63"/>
        <v>0</v>
      </c>
      <c r="Y186" s="1960">
        <f t="shared" si="64"/>
        <v>10.8</v>
      </c>
      <c r="Z186" s="937">
        <f t="shared" si="65"/>
        <v>10.8</v>
      </c>
      <c r="AA186" s="173" t="s">
        <v>64</v>
      </c>
      <c r="AB186" s="1897"/>
      <c r="AC186" s="917"/>
      <c r="AD186" s="1897"/>
      <c r="AE186" s="912"/>
      <c r="AF186" s="1897"/>
      <c r="AG186" s="931"/>
      <c r="AH186" s="2038">
        <f t="shared" si="66"/>
        <v>0</v>
      </c>
      <c r="AI186" s="925">
        <f t="shared" si="67"/>
        <v>0</v>
      </c>
      <c r="AJ186" s="2053">
        <f t="shared" si="68"/>
        <v>0</v>
      </c>
      <c r="AK186" s="933">
        <f t="shared" si="69"/>
        <v>0</v>
      </c>
      <c r="AL186" s="2060">
        <f t="shared" si="70"/>
        <v>0</v>
      </c>
      <c r="AM186" s="1987">
        <f t="shared" si="71"/>
        <v>0</v>
      </c>
      <c r="AQ186" s="11"/>
    </row>
    <row r="187" spans="1:43" ht="13.5" customHeight="1" thickBot="1">
      <c r="A187" s="2323" t="s">
        <v>751</v>
      </c>
      <c r="B187" s="346" t="s">
        <v>291</v>
      </c>
      <c r="C187" s="379">
        <v>10</v>
      </c>
      <c r="D187" s="337" t="s">
        <v>168</v>
      </c>
      <c r="E187" s="1185" t="s">
        <v>372</v>
      </c>
      <c r="F187" s="1186">
        <v>5.4</v>
      </c>
      <c r="G187" s="1187"/>
      <c r="H187" s="126"/>
      <c r="I187" s="126"/>
      <c r="J187" s="1184" t="s">
        <v>89</v>
      </c>
      <c r="K187" s="972">
        <v>150</v>
      </c>
      <c r="L187" s="1255">
        <v>150</v>
      </c>
      <c r="M187" s="126"/>
      <c r="N187" s="99" t="s">
        <v>157</v>
      </c>
      <c r="O187" s="1854">
        <f t="shared" ref="O187:T187" si="72">AB216</f>
        <v>0</v>
      </c>
      <c r="P187" s="1843">
        <f t="shared" si="72"/>
        <v>0</v>
      </c>
      <c r="Q187" s="1854">
        <f t="shared" si="72"/>
        <v>15</v>
      </c>
      <c r="R187" s="1843">
        <f t="shared" si="72"/>
        <v>15</v>
      </c>
      <c r="S187" s="1854">
        <f t="shared" si="72"/>
        <v>9</v>
      </c>
      <c r="T187" s="1843">
        <f t="shared" si="72"/>
        <v>9</v>
      </c>
      <c r="U187" s="1964">
        <f t="shared" si="60"/>
        <v>15</v>
      </c>
      <c r="V187" s="1940">
        <f t="shared" si="61"/>
        <v>15</v>
      </c>
      <c r="W187" s="1969">
        <f t="shared" si="62"/>
        <v>24</v>
      </c>
      <c r="X187" s="1946">
        <f t="shared" si="63"/>
        <v>24</v>
      </c>
      <c r="Y187" s="1960">
        <f t="shared" si="64"/>
        <v>24</v>
      </c>
      <c r="Z187" s="937">
        <f t="shared" si="65"/>
        <v>24</v>
      </c>
      <c r="AA187" s="173" t="s">
        <v>66</v>
      </c>
      <c r="AB187" s="1897"/>
      <c r="AC187" s="918"/>
      <c r="AD187" s="1897"/>
      <c r="AE187" s="912"/>
      <c r="AF187" s="1897"/>
      <c r="AG187" s="931"/>
      <c r="AH187" s="2038">
        <f t="shared" si="66"/>
        <v>0</v>
      </c>
      <c r="AI187" s="925">
        <f t="shared" si="67"/>
        <v>0</v>
      </c>
      <c r="AJ187" s="2053">
        <f t="shared" si="68"/>
        <v>0</v>
      </c>
      <c r="AK187" s="933">
        <f t="shared" si="69"/>
        <v>0</v>
      </c>
      <c r="AL187" s="2060">
        <f t="shared" si="70"/>
        <v>0</v>
      </c>
      <c r="AM187" s="1987">
        <f t="shared" si="71"/>
        <v>0</v>
      </c>
      <c r="AQ187" s="11"/>
    </row>
    <row r="188" spans="1:43" ht="13.5" customHeight="1" thickBot="1">
      <c r="A188" s="332" t="s">
        <v>9</v>
      </c>
      <c r="B188" s="346" t="s">
        <v>10</v>
      </c>
      <c r="C188" s="1079">
        <v>30</v>
      </c>
      <c r="D188" s="254" t="s">
        <v>373</v>
      </c>
      <c r="E188" s="318">
        <v>5.4</v>
      </c>
      <c r="F188" s="1188">
        <v>5.4</v>
      </c>
      <c r="G188" s="2128" t="s">
        <v>637</v>
      </c>
      <c r="H188" s="161"/>
      <c r="I188" s="161"/>
      <c r="J188" s="1566"/>
      <c r="K188" s="1567"/>
      <c r="L188" s="1568"/>
      <c r="M188" s="1624"/>
      <c r="N188" s="909" t="s">
        <v>119</v>
      </c>
      <c r="O188" s="1852"/>
      <c r="P188" s="1840"/>
      <c r="Q188" s="1852"/>
      <c r="R188" s="1840"/>
      <c r="S188" s="1852"/>
      <c r="T188" s="1840"/>
      <c r="U188" s="1964">
        <f t="shared" si="60"/>
        <v>0</v>
      </c>
      <c r="V188" s="1940">
        <f t="shared" si="61"/>
        <v>0</v>
      </c>
      <c r="W188" s="1969">
        <f t="shared" si="62"/>
        <v>0</v>
      </c>
      <c r="X188" s="1946">
        <f t="shared" si="63"/>
        <v>0</v>
      </c>
      <c r="Y188" s="1960">
        <f t="shared" si="64"/>
        <v>0</v>
      </c>
      <c r="Z188" s="937">
        <f t="shared" si="65"/>
        <v>0</v>
      </c>
      <c r="AA188" s="174" t="s">
        <v>108</v>
      </c>
      <c r="AB188" s="1897"/>
      <c r="AC188" s="917"/>
      <c r="AD188" s="1897"/>
      <c r="AE188" s="967"/>
      <c r="AF188" s="1897"/>
      <c r="AG188" s="931"/>
      <c r="AH188" s="2038">
        <f t="shared" si="66"/>
        <v>0</v>
      </c>
      <c r="AI188" s="925">
        <f t="shared" si="67"/>
        <v>0</v>
      </c>
      <c r="AJ188" s="2053">
        <f t="shared" si="68"/>
        <v>0</v>
      </c>
      <c r="AK188" s="933">
        <f t="shared" si="69"/>
        <v>0</v>
      </c>
      <c r="AL188" s="2060">
        <f t="shared" si="70"/>
        <v>0</v>
      </c>
      <c r="AM188" s="1987">
        <f t="shared" si="71"/>
        <v>0</v>
      </c>
      <c r="AQ188" s="11"/>
    </row>
    <row r="189" spans="1:43" ht="13.5" customHeight="1" thickBot="1">
      <c r="A189" s="355" t="s">
        <v>642</v>
      </c>
      <c r="B189" s="325" t="s">
        <v>752</v>
      </c>
      <c r="C189" s="379">
        <v>150</v>
      </c>
      <c r="D189" s="337" t="s">
        <v>352</v>
      </c>
      <c r="E189" s="1147">
        <v>5.4</v>
      </c>
      <c r="F189" s="1193">
        <v>5.4</v>
      </c>
      <c r="G189" s="1134" t="s">
        <v>114</v>
      </c>
      <c r="H189" s="216" t="s">
        <v>115</v>
      </c>
      <c r="I189" s="217" t="s">
        <v>116</v>
      </c>
      <c r="J189" s="1194" t="s">
        <v>374</v>
      </c>
      <c r="K189" s="312"/>
      <c r="L189" s="1127"/>
      <c r="M189" s="126"/>
      <c r="N189" s="670" t="s">
        <v>44</v>
      </c>
      <c r="O189" s="1852"/>
      <c r="P189" s="1838"/>
      <c r="Q189" s="1852">
        <f>E194+H195</f>
        <v>224.02</v>
      </c>
      <c r="R189" s="1840">
        <f>F194+I195</f>
        <v>167.5</v>
      </c>
      <c r="S189" s="1852"/>
      <c r="T189" s="1840"/>
      <c r="U189" s="1964">
        <f t="shared" si="60"/>
        <v>224.02</v>
      </c>
      <c r="V189" s="1940">
        <f t="shared" si="61"/>
        <v>167.5</v>
      </c>
      <c r="W189" s="1969">
        <f t="shared" si="62"/>
        <v>224.02</v>
      </c>
      <c r="X189" s="1946">
        <f t="shared" si="63"/>
        <v>167.5</v>
      </c>
      <c r="Y189" s="1960">
        <f t="shared" si="64"/>
        <v>224.02</v>
      </c>
      <c r="Z189" s="937">
        <f t="shared" si="65"/>
        <v>167.5</v>
      </c>
      <c r="AA189" s="173" t="s">
        <v>153</v>
      </c>
      <c r="AB189" s="1897"/>
      <c r="AC189" s="917"/>
      <c r="AD189" s="1897"/>
      <c r="AE189" s="912"/>
      <c r="AF189" s="1897"/>
      <c r="AG189" s="931"/>
      <c r="AH189" s="2038">
        <f t="shared" si="66"/>
        <v>0</v>
      </c>
      <c r="AI189" s="925">
        <f t="shared" si="67"/>
        <v>0</v>
      </c>
      <c r="AJ189" s="2053">
        <f t="shared" si="68"/>
        <v>0</v>
      </c>
      <c r="AK189" s="933">
        <f t="shared" si="69"/>
        <v>0</v>
      </c>
      <c r="AL189" s="2060">
        <f t="shared" si="70"/>
        <v>0</v>
      </c>
      <c r="AM189" s="1987">
        <f t="shared" si="71"/>
        <v>0</v>
      </c>
      <c r="AQ189" s="11"/>
    </row>
    <row r="190" spans="1:43" ht="13.5" customHeight="1" thickBot="1">
      <c r="A190" s="138"/>
      <c r="B190" s="1280"/>
      <c r="C190" s="137"/>
      <c r="D190" s="1042"/>
      <c r="E190" s="1183"/>
      <c r="F190" s="1195"/>
      <c r="G190" s="1196" t="s">
        <v>308</v>
      </c>
      <c r="H190" s="1138">
        <v>170.25</v>
      </c>
      <c r="I190" s="1154">
        <v>150</v>
      </c>
      <c r="J190" s="1197" t="s">
        <v>114</v>
      </c>
      <c r="K190" s="1144" t="s">
        <v>115</v>
      </c>
      <c r="L190" s="1198" t="s">
        <v>116</v>
      </c>
      <c r="M190" s="126"/>
      <c r="N190" s="105" t="s">
        <v>74</v>
      </c>
      <c r="O190" s="1852">
        <f t="shared" ref="O190:T190" si="73">AB199</f>
        <v>0</v>
      </c>
      <c r="P190" s="1844">
        <f t="shared" si="73"/>
        <v>0</v>
      </c>
      <c r="Q190" s="1852">
        <f t="shared" si="73"/>
        <v>98.100999999999999</v>
      </c>
      <c r="R190" s="1844">
        <f t="shared" si="73"/>
        <v>84.5</v>
      </c>
      <c r="S190" s="1852">
        <f t="shared" si="73"/>
        <v>54.14</v>
      </c>
      <c r="T190" s="1844">
        <f t="shared" si="73"/>
        <v>40.6</v>
      </c>
      <c r="U190" s="1964">
        <f t="shared" si="60"/>
        <v>98.100999999999999</v>
      </c>
      <c r="V190" s="1940">
        <f t="shared" si="61"/>
        <v>84.5</v>
      </c>
      <c r="W190" s="1969">
        <f t="shared" si="62"/>
        <v>152.24099999999999</v>
      </c>
      <c r="X190" s="1946">
        <f t="shared" si="63"/>
        <v>125.1</v>
      </c>
      <c r="Y190" s="1960">
        <f t="shared" si="64"/>
        <v>152.24099999999999</v>
      </c>
      <c r="Z190" s="937">
        <f t="shared" si="65"/>
        <v>125.1</v>
      </c>
      <c r="AA190" s="173" t="s">
        <v>147</v>
      </c>
      <c r="AB190" s="1897"/>
      <c r="AC190" s="917"/>
      <c r="AD190" s="1897"/>
      <c r="AE190" s="912"/>
      <c r="AF190" s="1897"/>
      <c r="AG190" s="931"/>
      <c r="AH190" s="2038">
        <f t="shared" si="66"/>
        <v>0</v>
      </c>
      <c r="AI190" s="925">
        <f t="shared" si="67"/>
        <v>0</v>
      </c>
      <c r="AJ190" s="2053">
        <f t="shared" si="68"/>
        <v>0</v>
      </c>
      <c r="AK190" s="933">
        <f t="shared" si="69"/>
        <v>0</v>
      </c>
      <c r="AL190" s="2060">
        <f t="shared" si="70"/>
        <v>0</v>
      </c>
      <c r="AM190" s="1987">
        <f t="shared" si="71"/>
        <v>0</v>
      </c>
      <c r="AQ190" s="11"/>
    </row>
    <row r="191" spans="1:43" ht="12.75" customHeight="1" thickBot="1">
      <c r="A191" s="2308" t="s">
        <v>262</v>
      </c>
      <c r="B191" s="1151"/>
      <c r="C191" s="2304">
        <f>C186+C187+C188+C189+135+15</f>
        <v>540</v>
      </c>
      <c r="D191" s="1126"/>
      <c r="E191" s="312"/>
      <c r="F191" s="1127"/>
      <c r="G191" s="1199"/>
      <c r="H191" s="1199"/>
      <c r="I191" s="1200"/>
      <c r="J191" s="1201" t="s">
        <v>47</v>
      </c>
      <c r="K191" s="1202">
        <v>10</v>
      </c>
      <c r="L191" s="1203">
        <v>10</v>
      </c>
      <c r="M191" s="126"/>
      <c r="N191" s="909" t="s">
        <v>76</v>
      </c>
      <c r="O191" s="1853">
        <f>H190</f>
        <v>170.25</v>
      </c>
      <c r="P191" s="1838">
        <f>C189</f>
        <v>150</v>
      </c>
      <c r="Q191" s="1853"/>
      <c r="R191" s="1840"/>
      <c r="S191" s="1853"/>
      <c r="T191" s="1840"/>
      <c r="U191" s="1964">
        <f t="shared" si="60"/>
        <v>170.25</v>
      </c>
      <c r="V191" s="1940">
        <f t="shared" si="61"/>
        <v>150</v>
      </c>
      <c r="W191" s="1969">
        <f t="shared" si="62"/>
        <v>0</v>
      </c>
      <c r="X191" s="1946">
        <f t="shared" si="63"/>
        <v>0</v>
      </c>
      <c r="Y191" s="1960">
        <f t="shared" si="64"/>
        <v>170.25</v>
      </c>
      <c r="Z191" s="937">
        <f t="shared" si="65"/>
        <v>150</v>
      </c>
      <c r="AA191" s="173" t="s">
        <v>150</v>
      </c>
      <c r="AB191" s="1897"/>
      <c r="AC191" s="919"/>
      <c r="AD191" s="1897"/>
      <c r="AE191" s="912"/>
      <c r="AF191" s="1897"/>
      <c r="AG191" s="931"/>
      <c r="AH191" s="2038">
        <f t="shared" si="66"/>
        <v>0</v>
      </c>
      <c r="AI191" s="925">
        <f t="shared" si="67"/>
        <v>0</v>
      </c>
      <c r="AJ191" s="2053">
        <f t="shared" si="68"/>
        <v>0</v>
      </c>
      <c r="AK191" s="933">
        <f t="shared" si="69"/>
        <v>0</v>
      </c>
      <c r="AL191" s="2060">
        <f t="shared" si="70"/>
        <v>0</v>
      </c>
      <c r="AM191" s="1987">
        <f t="shared" si="71"/>
        <v>0</v>
      </c>
      <c r="AQ191" s="11"/>
    </row>
    <row r="192" spans="1:43" ht="15" customHeight="1" thickBot="1">
      <c r="A192" s="905"/>
      <c r="B192" s="506" t="s">
        <v>144</v>
      </c>
      <c r="C192" s="311"/>
      <c r="D192" s="874" t="s">
        <v>145</v>
      </c>
      <c r="E192" s="161"/>
      <c r="F192" s="147"/>
      <c r="G192" s="1156" t="s">
        <v>318</v>
      </c>
      <c r="H192" s="1156"/>
      <c r="I192" s="1156"/>
      <c r="J192" s="1369" t="s">
        <v>306</v>
      </c>
      <c r="K192" s="1117"/>
      <c r="L192" s="147"/>
      <c r="M192" s="126"/>
      <c r="N192" s="910" t="s">
        <v>118</v>
      </c>
      <c r="O192" s="1852"/>
      <c r="P192" s="1845"/>
      <c r="Q192" s="1852"/>
      <c r="R192" s="1845"/>
      <c r="S192" s="1852"/>
      <c r="T192" s="1845"/>
      <c r="U192" s="1964">
        <f t="shared" si="60"/>
        <v>0</v>
      </c>
      <c r="V192" s="1940">
        <f t="shared" si="61"/>
        <v>0</v>
      </c>
      <c r="W192" s="1969">
        <f t="shared" si="62"/>
        <v>0</v>
      </c>
      <c r="X192" s="1946">
        <f t="shared" si="63"/>
        <v>0</v>
      </c>
      <c r="Y192" s="1960">
        <f t="shared" si="64"/>
        <v>0</v>
      </c>
      <c r="Z192" s="937">
        <f t="shared" si="65"/>
        <v>0</v>
      </c>
      <c r="AA192" s="173" t="s">
        <v>96</v>
      </c>
      <c r="AB192" s="1897"/>
      <c r="AC192" s="919"/>
      <c r="AD192" s="1899">
        <f>E196+H197</f>
        <v>13.2</v>
      </c>
      <c r="AE192" s="967">
        <f>F196+I197</f>
        <v>11</v>
      </c>
      <c r="AF192" s="1897"/>
      <c r="AG192" s="931"/>
      <c r="AH192" s="2038">
        <f t="shared" si="66"/>
        <v>13.2</v>
      </c>
      <c r="AI192" s="925">
        <f t="shared" si="67"/>
        <v>11</v>
      </c>
      <c r="AJ192" s="2053">
        <f t="shared" si="68"/>
        <v>13.2</v>
      </c>
      <c r="AK192" s="933">
        <f t="shared" si="69"/>
        <v>11</v>
      </c>
      <c r="AL192" s="2060">
        <f t="shared" si="70"/>
        <v>13.2</v>
      </c>
      <c r="AM192" s="1987">
        <f t="shared" si="71"/>
        <v>11</v>
      </c>
      <c r="AQ192" s="11"/>
    </row>
    <row r="193" spans="1:43" ht="15.75" customHeight="1" thickBot="1">
      <c r="A193" s="355" t="s">
        <v>543</v>
      </c>
      <c r="B193" s="402" t="s">
        <v>732</v>
      </c>
      <c r="C193" s="324">
        <v>60</v>
      </c>
      <c r="D193" s="875" t="s">
        <v>114</v>
      </c>
      <c r="E193" s="216" t="s">
        <v>115</v>
      </c>
      <c r="F193" s="217" t="s">
        <v>116</v>
      </c>
      <c r="G193" s="1134" t="s">
        <v>114</v>
      </c>
      <c r="H193" s="216" t="s">
        <v>115</v>
      </c>
      <c r="I193" s="217" t="s">
        <v>116</v>
      </c>
      <c r="J193" s="525" t="s">
        <v>114</v>
      </c>
      <c r="K193" s="216" t="s">
        <v>115</v>
      </c>
      <c r="L193" s="217" t="s">
        <v>116</v>
      </c>
      <c r="M193" s="126"/>
      <c r="N193" s="97" t="s">
        <v>154</v>
      </c>
      <c r="O193" s="1852"/>
      <c r="P193" s="1840"/>
      <c r="Q193" s="1852"/>
      <c r="R193" s="1840"/>
      <c r="S193" s="1852"/>
      <c r="T193" s="1840"/>
      <c r="U193" s="1964">
        <f t="shared" si="60"/>
        <v>0</v>
      </c>
      <c r="V193" s="1940">
        <f t="shared" si="61"/>
        <v>0</v>
      </c>
      <c r="W193" s="1969">
        <f t="shared" si="62"/>
        <v>0</v>
      </c>
      <c r="X193" s="1946">
        <f t="shared" si="63"/>
        <v>0</v>
      </c>
      <c r="Y193" s="1960">
        <f t="shared" si="64"/>
        <v>0</v>
      </c>
      <c r="Z193" s="937">
        <f t="shared" si="65"/>
        <v>0</v>
      </c>
      <c r="AA193" s="173" t="s">
        <v>72</v>
      </c>
      <c r="AB193" s="1897"/>
      <c r="AC193" s="917"/>
      <c r="AD193" s="1897">
        <f>E195+H196</f>
        <v>17.100999999999999</v>
      </c>
      <c r="AE193" s="912">
        <f>F195+I196</f>
        <v>13.5</v>
      </c>
      <c r="AF193" s="1897">
        <f>E211</f>
        <v>54.14</v>
      </c>
      <c r="AG193" s="931">
        <f>F211</f>
        <v>40.6</v>
      </c>
      <c r="AH193" s="2038">
        <f t="shared" si="66"/>
        <v>17.100999999999999</v>
      </c>
      <c r="AI193" s="925">
        <f t="shared" si="67"/>
        <v>13.5</v>
      </c>
      <c r="AJ193" s="2053">
        <f t="shared" si="68"/>
        <v>71.241</v>
      </c>
      <c r="AK193" s="933">
        <f t="shared" si="69"/>
        <v>54.1</v>
      </c>
      <c r="AL193" s="2060">
        <f t="shared" si="70"/>
        <v>71.241</v>
      </c>
      <c r="AM193" s="1987">
        <f t="shared" si="71"/>
        <v>54.1</v>
      </c>
      <c r="AQ193" s="11"/>
    </row>
    <row r="194" spans="1:43" ht="13.5" customHeight="1">
      <c r="A194" s="1692" t="s">
        <v>753</v>
      </c>
      <c r="B194" s="346" t="s">
        <v>125</v>
      </c>
      <c r="C194" s="1611">
        <v>200</v>
      </c>
      <c r="D194" s="170" t="s">
        <v>44</v>
      </c>
      <c r="E194" s="169">
        <v>53.4</v>
      </c>
      <c r="F194" s="179">
        <v>40</v>
      </c>
      <c r="G194" s="1196" t="s">
        <v>179</v>
      </c>
      <c r="H194" s="1612">
        <v>77.2</v>
      </c>
      <c r="I194" s="1613">
        <v>59.3</v>
      </c>
      <c r="J194" s="1597" t="s">
        <v>58</v>
      </c>
      <c r="K194" s="1100">
        <v>67.8</v>
      </c>
      <c r="L194" s="1101">
        <v>60</v>
      </c>
      <c r="M194" s="126"/>
      <c r="N194" s="262" t="s">
        <v>294</v>
      </c>
      <c r="O194" s="1852"/>
      <c r="P194" s="1840"/>
      <c r="Q194" s="1852">
        <f>E202+H194</f>
        <v>79.555999999999997</v>
      </c>
      <c r="R194" s="1840">
        <f>AE207</f>
        <v>61.3</v>
      </c>
      <c r="S194" s="1852"/>
      <c r="T194" s="1840"/>
      <c r="U194" s="1964">
        <f t="shared" si="60"/>
        <v>79.555999999999997</v>
      </c>
      <c r="V194" s="1940">
        <f t="shared" si="61"/>
        <v>61.3</v>
      </c>
      <c r="W194" s="1969">
        <f t="shared" si="62"/>
        <v>79.555999999999997</v>
      </c>
      <c r="X194" s="1946">
        <f t="shared" si="63"/>
        <v>61.3</v>
      </c>
      <c r="Y194" s="1960">
        <f t="shared" si="64"/>
        <v>79.555999999999997</v>
      </c>
      <c r="Z194" s="937">
        <f t="shared" si="65"/>
        <v>61.3</v>
      </c>
      <c r="AA194" s="173" t="s">
        <v>80</v>
      </c>
      <c r="AB194" s="1897"/>
      <c r="AC194" s="920"/>
      <c r="AD194" s="1897"/>
      <c r="AE194" s="912"/>
      <c r="AF194" s="1897"/>
      <c r="AG194" s="931"/>
      <c r="AH194" s="2038">
        <f t="shared" si="66"/>
        <v>0</v>
      </c>
      <c r="AI194" s="925">
        <f t="shared" si="67"/>
        <v>0</v>
      </c>
      <c r="AJ194" s="2053">
        <f t="shared" si="68"/>
        <v>0</v>
      </c>
      <c r="AK194" s="933">
        <f t="shared" si="69"/>
        <v>0</v>
      </c>
      <c r="AL194" s="2060">
        <f t="shared" si="70"/>
        <v>0</v>
      </c>
      <c r="AM194" s="1987">
        <f t="shared" si="71"/>
        <v>0</v>
      </c>
      <c r="AQ194" s="11"/>
    </row>
    <row r="195" spans="1:43" ht="15" thickBot="1">
      <c r="A195" s="331" t="s">
        <v>754</v>
      </c>
      <c r="B195" s="2873" t="s">
        <v>318</v>
      </c>
      <c r="C195" s="133" t="s">
        <v>440</v>
      </c>
      <c r="D195" s="254" t="s">
        <v>105</v>
      </c>
      <c r="E195" s="316">
        <v>10.63</v>
      </c>
      <c r="F195" s="319">
        <v>8.5</v>
      </c>
      <c r="G195" s="262" t="s">
        <v>44</v>
      </c>
      <c r="H195" s="316">
        <v>170.62</v>
      </c>
      <c r="I195" s="319">
        <v>127.5</v>
      </c>
      <c r="J195" s="141"/>
      <c r="K195" s="141"/>
      <c r="L195" s="137"/>
      <c r="M195" s="126"/>
      <c r="N195" s="909" t="s">
        <v>322</v>
      </c>
      <c r="O195" s="1852"/>
      <c r="P195" s="1838"/>
      <c r="Q195" s="1852"/>
      <c r="R195" s="1838"/>
      <c r="S195" s="1852"/>
      <c r="T195" s="1838"/>
      <c r="U195" s="1964">
        <f t="shared" si="60"/>
        <v>0</v>
      </c>
      <c r="V195" s="1940">
        <f t="shared" si="61"/>
        <v>0</v>
      </c>
      <c r="W195" s="1969">
        <f t="shared" si="62"/>
        <v>0</v>
      </c>
      <c r="X195" s="1946">
        <f t="shared" si="63"/>
        <v>0</v>
      </c>
      <c r="Y195" s="1960">
        <f t="shared" si="64"/>
        <v>0</v>
      </c>
      <c r="Z195" s="937">
        <f t="shared" si="65"/>
        <v>0</v>
      </c>
      <c r="AA195" s="173" t="s">
        <v>152</v>
      </c>
      <c r="AB195" s="1897"/>
      <c r="AC195" s="921"/>
      <c r="AD195" s="1897"/>
      <c r="AE195" s="912"/>
      <c r="AF195" s="1897"/>
      <c r="AG195" s="931"/>
      <c r="AH195" s="2038">
        <f t="shared" si="66"/>
        <v>0</v>
      </c>
      <c r="AI195" s="925">
        <f t="shared" si="67"/>
        <v>0</v>
      </c>
      <c r="AJ195" s="2053">
        <f t="shared" si="68"/>
        <v>0</v>
      </c>
      <c r="AK195" s="933">
        <f t="shared" si="69"/>
        <v>0</v>
      </c>
      <c r="AL195" s="2060">
        <f t="shared" si="70"/>
        <v>0</v>
      </c>
      <c r="AM195" s="1987">
        <f t="shared" si="71"/>
        <v>0</v>
      </c>
      <c r="AO195" s="11"/>
      <c r="AP195" s="11"/>
      <c r="AQ195" s="11"/>
    </row>
    <row r="196" spans="1:43" ht="15" customHeight="1">
      <c r="A196" s="330" t="s">
        <v>454</v>
      </c>
      <c r="B196" s="402" t="s">
        <v>146</v>
      </c>
      <c r="C196" s="377">
        <v>200</v>
      </c>
      <c r="D196" s="254" t="s">
        <v>210</v>
      </c>
      <c r="E196" s="316">
        <v>9.6</v>
      </c>
      <c r="F196" s="319">
        <v>8</v>
      </c>
      <c r="G196" s="262" t="s">
        <v>72</v>
      </c>
      <c r="H196" s="316">
        <v>6.4710000000000001</v>
      </c>
      <c r="I196" s="319">
        <v>5</v>
      </c>
      <c r="J196" s="2137" t="s">
        <v>146</v>
      </c>
      <c r="K196" s="1235"/>
      <c r="L196" s="1211"/>
      <c r="M196" s="126"/>
      <c r="N196" s="909" t="s">
        <v>142</v>
      </c>
      <c r="O196" s="1852"/>
      <c r="P196" s="1838"/>
      <c r="Q196" s="1852"/>
      <c r="R196" s="1840"/>
      <c r="S196" s="1852"/>
      <c r="T196" s="1840"/>
      <c r="U196" s="1964">
        <f t="shared" si="60"/>
        <v>0</v>
      </c>
      <c r="V196" s="1940">
        <f t="shared" si="61"/>
        <v>0</v>
      </c>
      <c r="W196" s="1969">
        <f t="shared" si="62"/>
        <v>0</v>
      </c>
      <c r="X196" s="1946">
        <f t="shared" si="63"/>
        <v>0</v>
      </c>
      <c r="Y196" s="1960">
        <f t="shared" si="64"/>
        <v>0</v>
      </c>
      <c r="Z196" s="937">
        <f t="shared" si="65"/>
        <v>0</v>
      </c>
      <c r="AA196" s="173" t="s">
        <v>149</v>
      </c>
      <c r="AB196" s="1897"/>
      <c r="AC196" s="921"/>
      <c r="AD196" s="1899">
        <f>K194</f>
        <v>67.8</v>
      </c>
      <c r="AE196" s="968">
        <f>L194</f>
        <v>60</v>
      </c>
      <c r="AF196" s="1897"/>
      <c r="AG196" s="931"/>
      <c r="AH196" s="2038">
        <f t="shared" si="66"/>
        <v>67.8</v>
      </c>
      <c r="AI196" s="925">
        <f t="shared" si="67"/>
        <v>60</v>
      </c>
      <c r="AJ196" s="2053">
        <f t="shared" si="68"/>
        <v>67.8</v>
      </c>
      <c r="AK196" s="933">
        <f t="shared" si="69"/>
        <v>60</v>
      </c>
      <c r="AL196" s="2060">
        <f t="shared" si="70"/>
        <v>67.8</v>
      </c>
      <c r="AM196" s="1987">
        <f t="shared" si="71"/>
        <v>60</v>
      </c>
      <c r="AO196" s="141"/>
      <c r="AP196" s="11"/>
      <c r="AQ196" s="11"/>
    </row>
    <row r="197" spans="1:43" ht="12.75" customHeight="1" thickBot="1">
      <c r="A197" s="114" t="s">
        <v>650</v>
      </c>
      <c r="B197" s="1278" t="s">
        <v>649</v>
      </c>
      <c r="C197" s="78"/>
      <c r="D197" s="254" t="s">
        <v>126</v>
      </c>
      <c r="E197" s="316">
        <v>15</v>
      </c>
      <c r="F197" s="319">
        <v>15</v>
      </c>
      <c r="G197" s="262" t="s">
        <v>198</v>
      </c>
      <c r="H197" s="1614">
        <v>3.6</v>
      </c>
      <c r="I197" s="1615">
        <v>3</v>
      </c>
      <c r="J197" s="2138" t="s">
        <v>649</v>
      </c>
      <c r="K197" s="38"/>
      <c r="L197" s="81"/>
      <c r="M197" s="126"/>
      <c r="N197" s="909" t="s">
        <v>67</v>
      </c>
      <c r="O197" s="1852"/>
      <c r="P197" s="1840"/>
      <c r="Q197" s="1852"/>
      <c r="R197" s="1840"/>
      <c r="S197" s="1852"/>
      <c r="T197" s="1840"/>
      <c r="U197" s="1964">
        <f t="shared" si="60"/>
        <v>0</v>
      </c>
      <c r="V197" s="1940">
        <f t="shared" si="61"/>
        <v>0</v>
      </c>
      <c r="W197" s="1969">
        <f t="shared" si="62"/>
        <v>0</v>
      </c>
      <c r="X197" s="1946">
        <f t="shared" si="63"/>
        <v>0</v>
      </c>
      <c r="Y197" s="1960">
        <f t="shared" si="64"/>
        <v>0</v>
      </c>
      <c r="Z197" s="937">
        <f t="shared" si="65"/>
        <v>0</v>
      </c>
      <c r="AA197" s="173" t="s">
        <v>148</v>
      </c>
      <c r="AB197" s="1897"/>
      <c r="AC197" s="920"/>
      <c r="AD197" s="1897"/>
      <c r="AE197" s="968"/>
      <c r="AF197" s="1897"/>
      <c r="AG197" s="931"/>
      <c r="AH197" s="2038">
        <f t="shared" si="66"/>
        <v>0</v>
      </c>
      <c r="AI197" s="925">
        <f t="shared" si="67"/>
        <v>0</v>
      </c>
      <c r="AJ197" s="2053">
        <f t="shared" si="68"/>
        <v>0</v>
      </c>
      <c r="AK197" s="933">
        <f t="shared" si="69"/>
        <v>0</v>
      </c>
      <c r="AL197" s="2060">
        <f t="shared" si="70"/>
        <v>0</v>
      </c>
      <c r="AM197" s="1987">
        <f t="shared" si="71"/>
        <v>0</v>
      </c>
      <c r="AO197" s="271"/>
      <c r="AP197" s="11"/>
      <c r="AQ197" s="11"/>
    </row>
    <row r="198" spans="1:43" ht="15" customHeight="1" thickBot="1">
      <c r="A198" s="1590" t="s">
        <v>555</v>
      </c>
      <c r="B198" s="1608" t="s">
        <v>755</v>
      </c>
      <c r="C198" s="1790">
        <v>20</v>
      </c>
      <c r="D198" s="254" t="s">
        <v>90</v>
      </c>
      <c r="E198" s="380">
        <v>4</v>
      </c>
      <c r="F198" s="894">
        <v>4</v>
      </c>
      <c r="G198" s="262" t="s">
        <v>90</v>
      </c>
      <c r="H198" s="380">
        <v>7.5</v>
      </c>
      <c r="I198" s="894">
        <v>7.5</v>
      </c>
      <c r="J198" s="1256" t="s">
        <v>114</v>
      </c>
      <c r="K198" s="216" t="s">
        <v>115</v>
      </c>
      <c r="L198" s="217" t="s">
        <v>116</v>
      </c>
      <c r="M198" s="1625"/>
      <c r="N198" s="402" t="s">
        <v>60</v>
      </c>
      <c r="O198" s="1852">
        <f>AB219</f>
        <v>15</v>
      </c>
      <c r="P198" s="1846">
        <f>I185</f>
        <v>15</v>
      </c>
      <c r="Q198" s="1852">
        <f>K200</f>
        <v>200</v>
      </c>
      <c r="R198" s="1846">
        <f>L200</f>
        <v>200</v>
      </c>
      <c r="S198" s="1852">
        <f>E212+H212</f>
        <v>60.6</v>
      </c>
      <c r="T198" s="1838">
        <f>F212+I212</f>
        <v>60.6</v>
      </c>
      <c r="U198" s="1964">
        <f t="shared" si="60"/>
        <v>215</v>
      </c>
      <c r="V198" s="1940">
        <f t="shared" si="61"/>
        <v>215</v>
      </c>
      <c r="W198" s="1969">
        <f t="shared" si="62"/>
        <v>260.60000000000002</v>
      </c>
      <c r="X198" s="1946">
        <f t="shared" si="63"/>
        <v>260.60000000000002</v>
      </c>
      <c r="Y198" s="1960">
        <f t="shared" si="64"/>
        <v>275.60000000000002</v>
      </c>
      <c r="Z198" s="937">
        <f t="shared" si="65"/>
        <v>275.60000000000002</v>
      </c>
      <c r="AA198" s="176" t="s">
        <v>192</v>
      </c>
      <c r="AB198" s="1897"/>
      <c r="AC198" s="922"/>
      <c r="AD198" s="1897"/>
      <c r="AE198" s="912"/>
      <c r="AF198" s="1897"/>
      <c r="AG198" s="931"/>
      <c r="AH198" s="2038">
        <f t="shared" si="66"/>
        <v>0</v>
      </c>
      <c r="AI198" s="925">
        <f t="shared" si="67"/>
        <v>0</v>
      </c>
      <c r="AJ198" s="2053">
        <f t="shared" si="68"/>
        <v>0</v>
      </c>
      <c r="AK198" s="933">
        <f t="shared" si="69"/>
        <v>0</v>
      </c>
      <c r="AL198" s="2060">
        <f t="shared" si="70"/>
        <v>0</v>
      </c>
      <c r="AM198" s="1987">
        <f t="shared" si="71"/>
        <v>0</v>
      </c>
      <c r="AO198" s="172"/>
      <c r="AQ198" s="11"/>
    </row>
    <row r="199" spans="1:43" ht="15" customHeight="1">
      <c r="A199" s="332" t="s">
        <v>9</v>
      </c>
      <c r="B199" s="346" t="s">
        <v>10</v>
      </c>
      <c r="C199" s="1079">
        <v>50</v>
      </c>
      <c r="D199" s="258" t="s">
        <v>92</v>
      </c>
      <c r="E199" s="721">
        <v>0.6</v>
      </c>
      <c r="F199" s="722">
        <v>0.6</v>
      </c>
      <c r="G199" s="2868" t="s">
        <v>576</v>
      </c>
      <c r="H199" s="316"/>
      <c r="I199" s="1616">
        <v>1.2</v>
      </c>
      <c r="J199" s="175" t="s">
        <v>408</v>
      </c>
      <c r="K199" s="181">
        <v>2.33</v>
      </c>
      <c r="L199" s="183">
        <v>2.33</v>
      </c>
      <c r="M199" s="126"/>
      <c r="N199" s="168" t="s">
        <v>162</v>
      </c>
      <c r="O199" s="1852"/>
      <c r="P199" s="1840"/>
      <c r="Q199" s="1852"/>
      <c r="R199" s="1840"/>
      <c r="S199" s="1852"/>
      <c r="T199" s="1840"/>
      <c r="U199" s="1964">
        <f t="shared" si="60"/>
        <v>0</v>
      </c>
      <c r="V199" s="1940">
        <f t="shared" si="61"/>
        <v>0</v>
      </c>
      <c r="W199" s="1969">
        <f t="shared" si="62"/>
        <v>0</v>
      </c>
      <c r="X199" s="1946">
        <f t="shared" si="63"/>
        <v>0</v>
      </c>
      <c r="Y199" s="1961">
        <f t="shared" si="64"/>
        <v>0</v>
      </c>
      <c r="Z199" s="935">
        <f t="shared" si="65"/>
        <v>0</v>
      </c>
      <c r="AA199" s="247" t="s">
        <v>91</v>
      </c>
      <c r="AB199" s="1897">
        <f t="shared" ref="AB199:AK199" si="74">SUM(AB184:AB198)</f>
        <v>0</v>
      </c>
      <c r="AC199" s="1780">
        <f t="shared" si="74"/>
        <v>0</v>
      </c>
      <c r="AD199" s="1897">
        <f t="shared" si="74"/>
        <v>98.100999999999999</v>
      </c>
      <c r="AE199" s="912">
        <f t="shared" si="74"/>
        <v>84.5</v>
      </c>
      <c r="AF199" s="1897">
        <f t="shared" si="74"/>
        <v>54.14</v>
      </c>
      <c r="AG199" s="931">
        <f t="shared" si="74"/>
        <v>40.6</v>
      </c>
      <c r="AH199" s="2039">
        <f t="shared" si="74"/>
        <v>98.100999999999999</v>
      </c>
      <c r="AI199" s="913">
        <f t="shared" si="74"/>
        <v>84.5</v>
      </c>
      <c r="AJ199" s="2054">
        <f t="shared" si="74"/>
        <v>152.24099999999999</v>
      </c>
      <c r="AK199" s="296">
        <f t="shared" si="74"/>
        <v>125.1</v>
      </c>
      <c r="AL199" s="2060">
        <f t="shared" si="70"/>
        <v>152.24099999999999</v>
      </c>
      <c r="AM199" s="1987">
        <f t="shared" si="71"/>
        <v>125.1</v>
      </c>
      <c r="AO199" s="141"/>
      <c r="AQ199" s="11"/>
    </row>
    <row r="200" spans="1:43" ht="16.5" customHeight="1">
      <c r="A200" s="332" t="s">
        <v>9</v>
      </c>
      <c r="B200" s="346" t="s">
        <v>581</v>
      </c>
      <c r="C200" s="379">
        <v>30</v>
      </c>
      <c r="D200" s="258" t="s">
        <v>199</v>
      </c>
      <c r="E200" s="317">
        <v>8.0000000000000002E-3</v>
      </c>
      <c r="F200" s="320">
        <v>8.0000000000000002E-3</v>
      </c>
      <c r="G200" s="258" t="s">
        <v>199</v>
      </c>
      <c r="H200" s="1922">
        <v>1.6199999999999999E-2</v>
      </c>
      <c r="I200" s="1923">
        <v>1.6199999999999999E-2</v>
      </c>
      <c r="J200" s="256" t="s">
        <v>60</v>
      </c>
      <c r="K200" s="316">
        <v>200</v>
      </c>
      <c r="L200" s="319">
        <v>200</v>
      </c>
      <c r="M200" s="126"/>
      <c r="N200" s="168" t="s">
        <v>65</v>
      </c>
      <c r="O200" s="1852">
        <f>E184</f>
        <v>127.7</v>
      </c>
      <c r="P200" s="1847">
        <f>F184</f>
        <v>125</v>
      </c>
      <c r="Q200" s="1852"/>
      <c r="R200" s="1847"/>
      <c r="S200" s="1853">
        <f>E208</f>
        <v>51.85</v>
      </c>
      <c r="T200" s="1910">
        <f>F208</f>
        <v>50</v>
      </c>
      <c r="U200" s="1964">
        <f t="shared" si="60"/>
        <v>127.7</v>
      </c>
      <c r="V200" s="1940">
        <f t="shared" si="61"/>
        <v>125</v>
      </c>
      <c r="W200" s="1969">
        <f t="shared" si="62"/>
        <v>51.85</v>
      </c>
      <c r="X200" s="1946">
        <f t="shared" si="63"/>
        <v>50</v>
      </c>
      <c r="Y200" s="1961">
        <f t="shared" si="64"/>
        <v>179.55</v>
      </c>
      <c r="Z200" s="935">
        <f t="shared" si="65"/>
        <v>175</v>
      </c>
      <c r="AA200" s="607" t="s">
        <v>158</v>
      </c>
      <c r="AB200" s="1897"/>
      <c r="AC200" s="908"/>
      <c r="AD200" s="1897"/>
      <c r="AE200" s="968">
        <f>F195+F196+I196+I197+L194</f>
        <v>84.5</v>
      </c>
      <c r="AF200" s="1897"/>
      <c r="AG200" s="912"/>
      <c r="AH200" s="2040"/>
      <c r="AI200" s="309"/>
      <c r="AJ200" s="2054"/>
      <c r="AK200" s="296"/>
      <c r="AL200" s="2061"/>
      <c r="AM200" s="1988"/>
      <c r="AO200" s="141"/>
      <c r="AP200" s="11"/>
      <c r="AQ200" s="11"/>
    </row>
    <row r="201" spans="1:43" ht="14.25" customHeight="1" thickBot="1">
      <c r="A201" s="138"/>
      <c r="B201" s="1280"/>
      <c r="C201" s="141"/>
      <c r="D201" s="1670" t="s">
        <v>634</v>
      </c>
      <c r="E201" s="338">
        <v>140</v>
      </c>
      <c r="F201" s="372">
        <v>140</v>
      </c>
      <c r="J201" s="254" t="s">
        <v>49</v>
      </c>
      <c r="K201" s="316">
        <v>7</v>
      </c>
      <c r="L201" s="1103">
        <v>7</v>
      </c>
      <c r="M201" s="126"/>
      <c r="N201" s="168" t="s">
        <v>46</v>
      </c>
      <c r="O201" s="1852"/>
      <c r="P201" s="1847"/>
      <c r="Q201" s="1852">
        <f>H205</f>
        <v>20.8</v>
      </c>
      <c r="R201" s="1847">
        <f>I205</f>
        <v>20</v>
      </c>
      <c r="S201" s="1852"/>
      <c r="T201" s="1847"/>
      <c r="U201" s="1964">
        <f t="shared" si="60"/>
        <v>20.8</v>
      </c>
      <c r="V201" s="1940">
        <f t="shared" si="61"/>
        <v>20</v>
      </c>
      <c r="W201" s="1969">
        <f t="shared" si="62"/>
        <v>20.8</v>
      </c>
      <c r="X201" s="1946">
        <f t="shared" si="63"/>
        <v>20</v>
      </c>
      <c r="Y201" s="1961">
        <f t="shared" si="64"/>
        <v>20.8</v>
      </c>
      <c r="Z201" s="935">
        <f t="shared" si="65"/>
        <v>20</v>
      </c>
      <c r="AB201" s="1897"/>
      <c r="AD201" s="1897"/>
      <c r="AF201" s="1897"/>
      <c r="AH201" s="2036"/>
      <c r="AJ201" s="2036"/>
      <c r="AL201" s="2033"/>
      <c r="AM201" s="134"/>
      <c r="AO201" s="141"/>
      <c r="AP201" s="11"/>
      <c r="AQ201" s="11"/>
    </row>
    <row r="202" spans="1:43" ht="15" customHeight="1">
      <c r="A202" s="138"/>
      <c r="B202" s="1280"/>
      <c r="C202" s="141"/>
      <c r="D202" s="337" t="s">
        <v>94</v>
      </c>
      <c r="E202" s="338">
        <v>2.3559999999999999</v>
      </c>
      <c r="F202" s="1255">
        <v>2</v>
      </c>
      <c r="G202" s="1652" t="s">
        <v>556</v>
      </c>
      <c r="H202" s="75"/>
      <c r="I202" s="63"/>
      <c r="J202" s="254" t="s">
        <v>89</v>
      </c>
      <c r="K202" s="1240">
        <v>10</v>
      </c>
      <c r="L202" s="1241">
        <v>10</v>
      </c>
      <c r="M202" s="126"/>
      <c r="N202" s="168" t="s">
        <v>70</v>
      </c>
      <c r="O202" s="1852">
        <f>H184</f>
        <v>5.4</v>
      </c>
      <c r="P202" s="1894">
        <f>I184</f>
        <v>5.4</v>
      </c>
      <c r="Q202" s="1852"/>
      <c r="R202" s="1847"/>
      <c r="S202" s="1852">
        <f>H211</f>
        <v>5.2</v>
      </c>
      <c r="T202" s="1847">
        <f>I211</f>
        <v>5.2</v>
      </c>
      <c r="U202" s="1964">
        <f t="shared" si="60"/>
        <v>5.4</v>
      </c>
      <c r="V202" s="1940">
        <f t="shared" si="61"/>
        <v>5.4</v>
      </c>
      <c r="W202" s="1969">
        <f t="shared" si="62"/>
        <v>5.2</v>
      </c>
      <c r="X202" s="1946">
        <f t="shared" si="63"/>
        <v>5.2</v>
      </c>
      <c r="Y202" s="1961">
        <f t="shared" si="64"/>
        <v>10.600000000000001</v>
      </c>
      <c r="Z202" s="935">
        <f t="shared" si="65"/>
        <v>10.600000000000001</v>
      </c>
      <c r="AA202" s="90" t="s">
        <v>360</v>
      </c>
      <c r="AB202" s="1897"/>
      <c r="AC202" s="923"/>
      <c r="AD202" s="1897"/>
      <c r="AE202" s="924"/>
      <c r="AF202" s="1897"/>
      <c r="AG202" s="924"/>
      <c r="AH202" s="2034"/>
      <c r="AI202" s="924"/>
      <c r="AJ202" s="2034"/>
      <c r="AK202" s="924"/>
      <c r="AL202" s="2033"/>
      <c r="AM202" s="134"/>
      <c r="AO202" s="141"/>
      <c r="AP202" s="11"/>
      <c r="AQ202" s="11"/>
    </row>
    <row r="203" spans="1:43" ht="18" customHeight="1" thickBot="1">
      <c r="A203" s="138"/>
      <c r="B203" s="1280"/>
      <c r="C203" s="141"/>
      <c r="D203" s="605"/>
      <c r="E203" s="253"/>
      <c r="F203" s="229"/>
      <c r="G203" s="1618" t="s">
        <v>557</v>
      </c>
      <c r="H203" s="38"/>
      <c r="I203" s="81"/>
      <c r="J203" s="68"/>
      <c r="K203" s="11"/>
      <c r="L203" s="78"/>
      <c r="M203" s="126"/>
      <c r="N203" s="168" t="s">
        <v>90</v>
      </c>
      <c r="O203" s="1852">
        <f>E188+K191</f>
        <v>15.4</v>
      </c>
      <c r="P203" s="1838">
        <f>F188+L191</f>
        <v>15.4</v>
      </c>
      <c r="Q203" s="1852">
        <f>E198+H198</f>
        <v>11.5</v>
      </c>
      <c r="R203" s="1838">
        <f>F198+I198</f>
        <v>11.5</v>
      </c>
      <c r="S203" s="1852">
        <f>H209</f>
        <v>5.2</v>
      </c>
      <c r="T203" s="1838">
        <f>I209</f>
        <v>5.2</v>
      </c>
      <c r="U203" s="1964">
        <f t="shared" si="60"/>
        <v>26.9</v>
      </c>
      <c r="V203" s="1940">
        <f t="shared" si="61"/>
        <v>26.9</v>
      </c>
      <c r="W203" s="1969">
        <f t="shared" si="62"/>
        <v>16.7</v>
      </c>
      <c r="X203" s="1946">
        <f t="shared" si="63"/>
        <v>16.7</v>
      </c>
      <c r="Y203" s="1961">
        <f t="shared" si="64"/>
        <v>32.1</v>
      </c>
      <c r="Z203" s="935">
        <f t="shared" si="65"/>
        <v>32.1</v>
      </c>
      <c r="AA203" s="93" t="s">
        <v>117</v>
      </c>
      <c r="AB203" s="1897"/>
      <c r="AC203" s="298"/>
      <c r="AD203" s="1897"/>
      <c r="AE203" s="298"/>
      <c r="AF203" s="1897"/>
      <c r="AG203" s="298"/>
      <c r="AH203" s="2041">
        <f t="shared" ref="AH203:AH216" si="75">AB203+AD203</f>
        <v>0</v>
      </c>
      <c r="AI203" s="914">
        <f t="shared" ref="AI203:AI216" si="76">AC203+AE203</f>
        <v>0</v>
      </c>
      <c r="AJ203" s="2055">
        <f t="shared" ref="AJ203:AJ216" si="77">AD203+AF203</f>
        <v>0</v>
      </c>
      <c r="AK203" s="310">
        <f t="shared" ref="AK203:AK216" si="78">AE203+AG203</f>
        <v>0</v>
      </c>
      <c r="AL203" s="2064"/>
      <c r="AM203" s="112"/>
      <c r="AO203" s="141"/>
    </row>
    <row r="204" spans="1:43" ht="16.5" customHeight="1" thickBot="1">
      <c r="A204" s="138"/>
      <c r="B204" s="1280"/>
      <c r="C204" s="141"/>
      <c r="D204" s="68"/>
      <c r="E204" s="11"/>
      <c r="F204" s="78"/>
      <c r="G204" s="517" t="s">
        <v>114</v>
      </c>
      <c r="H204" s="115" t="s">
        <v>115</v>
      </c>
      <c r="I204" s="186" t="s">
        <v>116</v>
      </c>
      <c r="J204" s="68"/>
      <c r="K204" s="11"/>
      <c r="L204" s="78"/>
      <c r="M204" s="126"/>
      <c r="N204" s="168" t="s">
        <v>98</v>
      </c>
      <c r="O204" s="1852"/>
      <c r="P204" s="1840"/>
      <c r="Q204" s="1852"/>
      <c r="R204" s="1840"/>
      <c r="S204" s="1852"/>
      <c r="T204" s="1840"/>
      <c r="U204" s="1964">
        <f t="shared" si="60"/>
        <v>0</v>
      </c>
      <c r="V204" s="1940">
        <f t="shared" si="61"/>
        <v>0</v>
      </c>
      <c r="W204" s="1969">
        <f t="shared" si="62"/>
        <v>0</v>
      </c>
      <c r="X204" s="1946">
        <f t="shared" si="63"/>
        <v>0</v>
      </c>
      <c r="Y204" s="1961">
        <f t="shared" si="64"/>
        <v>0</v>
      </c>
      <c r="Z204" s="935">
        <f t="shared" si="65"/>
        <v>0</v>
      </c>
      <c r="AA204" s="96" t="s">
        <v>361</v>
      </c>
      <c r="AB204" s="1897"/>
      <c r="AC204" s="296">
        <f>SUM(AC202:AC203)</f>
        <v>0</v>
      </c>
      <c r="AD204" s="1897"/>
      <c r="AE204" s="296">
        <f>SUM(AE202:AE203)</f>
        <v>0</v>
      </c>
      <c r="AF204" s="1897"/>
      <c r="AG204" s="296">
        <f>SUM(AG202:AG203)</f>
        <v>0</v>
      </c>
      <c r="AH204" s="2041">
        <f t="shared" si="75"/>
        <v>0</v>
      </c>
      <c r="AI204" s="914">
        <f t="shared" si="76"/>
        <v>0</v>
      </c>
      <c r="AJ204" s="2055">
        <f t="shared" si="77"/>
        <v>0</v>
      </c>
      <c r="AK204" s="310">
        <f t="shared" si="78"/>
        <v>0</v>
      </c>
      <c r="AL204" s="2063"/>
      <c r="AM204" s="275"/>
      <c r="AO204" s="141"/>
    </row>
    <row r="205" spans="1:43" ht="13.5" customHeight="1" thickBot="1">
      <c r="A205" s="2303" t="s">
        <v>249</v>
      </c>
      <c r="B205" s="1151"/>
      <c r="C205" s="2325">
        <f>C193+C194+C196+C198+C199+C200+40+155</f>
        <v>755</v>
      </c>
      <c r="D205" s="66"/>
      <c r="E205" s="38"/>
      <c r="F205" s="81"/>
      <c r="G205" s="1653" t="s">
        <v>558</v>
      </c>
      <c r="H205" s="1232">
        <v>20.8</v>
      </c>
      <c r="I205" s="1343">
        <v>20</v>
      </c>
      <c r="J205" s="66"/>
      <c r="K205" s="38"/>
      <c r="L205" s="81"/>
      <c r="M205" s="126"/>
      <c r="N205" s="168" t="s">
        <v>629</v>
      </c>
      <c r="O205" s="1852">
        <f>P205/1000/0.04</f>
        <v>0.13500000000000001</v>
      </c>
      <c r="P205" s="1838">
        <f>F187</f>
        <v>5.4</v>
      </c>
      <c r="Q205" s="1852"/>
      <c r="R205" s="1838"/>
      <c r="S205" s="1852">
        <f>T205/1000/0.04</f>
        <v>0.13</v>
      </c>
      <c r="T205" s="1838">
        <f>I208</f>
        <v>5.2</v>
      </c>
      <c r="U205" s="1964">
        <f t="shared" si="60"/>
        <v>0.13500000000000001</v>
      </c>
      <c r="V205" s="1940">
        <f t="shared" si="61"/>
        <v>5.4</v>
      </c>
      <c r="W205" s="1969">
        <f t="shared" si="62"/>
        <v>0.13</v>
      </c>
      <c r="X205" s="1946">
        <f t="shared" si="63"/>
        <v>5.2</v>
      </c>
      <c r="Y205" s="1961">
        <f t="shared" si="64"/>
        <v>0.26500000000000001</v>
      </c>
      <c r="Z205" s="935">
        <f t="shared" si="65"/>
        <v>10.600000000000001</v>
      </c>
      <c r="AA205" s="98" t="s">
        <v>362</v>
      </c>
      <c r="AB205" s="1897"/>
      <c r="AC205" s="299"/>
      <c r="AD205" s="1897"/>
      <c r="AE205" s="299">
        <f>F202</f>
        <v>2</v>
      </c>
      <c r="AF205" s="1897"/>
      <c r="AG205" s="299"/>
      <c r="AH205" s="2041">
        <f t="shared" si="75"/>
        <v>0</v>
      </c>
      <c r="AI205" s="914">
        <f t="shared" si="76"/>
        <v>2</v>
      </c>
      <c r="AJ205" s="2055">
        <f t="shared" si="77"/>
        <v>0</v>
      </c>
      <c r="AK205" s="310">
        <f t="shared" si="78"/>
        <v>2</v>
      </c>
      <c r="AL205" s="2063"/>
      <c r="AM205" s="275"/>
      <c r="AO205" s="141"/>
    </row>
    <row r="206" spans="1:43" ht="15" customHeight="1" thickBot="1">
      <c r="A206" s="905"/>
      <c r="B206" s="506" t="s">
        <v>304</v>
      </c>
      <c r="C206" s="1210"/>
      <c r="D206" s="1106" t="s">
        <v>463</v>
      </c>
      <c r="E206" s="1596"/>
      <c r="F206" s="1215"/>
      <c r="G206" s="1156"/>
      <c r="H206" s="161"/>
      <c r="I206" s="161"/>
      <c r="J206" s="407" t="s">
        <v>569</v>
      </c>
      <c r="K206" s="47"/>
      <c r="L206" s="59"/>
      <c r="M206" s="126"/>
      <c r="N206" s="168" t="s">
        <v>49</v>
      </c>
      <c r="O206" s="1902">
        <f>E186+K186</f>
        <v>17</v>
      </c>
      <c r="P206" s="1842">
        <f>F186+L186</f>
        <v>17</v>
      </c>
      <c r="Q206" s="1852">
        <f>K201</f>
        <v>7</v>
      </c>
      <c r="R206" s="1842">
        <f>L201</f>
        <v>7</v>
      </c>
      <c r="S206" s="1852">
        <f>E210</f>
        <v>4</v>
      </c>
      <c r="T206" s="1842">
        <f>F210</f>
        <v>4</v>
      </c>
      <c r="U206" s="1964">
        <f t="shared" si="60"/>
        <v>24</v>
      </c>
      <c r="V206" s="1940">
        <f t="shared" si="61"/>
        <v>24</v>
      </c>
      <c r="W206" s="1969">
        <f t="shared" si="62"/>
        <v>11</v>
      </c>
      <c r="X206" s="1946">
        <f t="shared" si="63"/>
        <v>11</v>
      </c>
      <c r="Y206" s="1961">
        <f t="shared" si="64"/>
        <v>28</v>
      </c>
      <c r="Z206" s="935">
        <f t="shared" si="65"/>
        <v>28</v>
      </c>
      <c r="AA206" s="98" t="s">
        <v>179</v>
      </c>
      <c r="AB206" s="1897"/>
      <c r="AC206" s="299"/>
      <c r="AD206" s="1897"/>
      <c r="AE206" s="966">
        <f>I194</f>
        <v>59.3</v>
      </c>
      <c r="AF206" s="1897"/>
      <c r="AG206" s="299"/>
      <c r="AH206" s="2041">
        <f t="shared" si="75"/>
        <v>0</v>
      </c>
      <c r="AI206" s="914">
        <f t="shared" si="76"/>
        <v>59.3</v>
      </c>
      <c r="AJ206" s="2055">
        <f t="shared" si="77"/>
        <v>0</v>
      </c>
      <c r="AK206" s="310">
        <f t="shared" si="78"/>
        <v>59.3</v>
      </c>
      <c r="AL206" s="2063"/>
      <c r="AM206" s="275"/>
      <c r="AO206" s="141"/>
    </row>
    <row r="207" spans="1:43" ht="15" customHeight="1" thickBot="1">
      <c r="A207" s="330" t="s">
        <v>454</v>
      </c>
      <c r="B207" s="373" t="s">
        <v>566</v>
      </c>
      <c r="C207" s="537">
        <v>180</v>
      </c>
      <c r="D207" s="1211" t="s">
        <v>114</v>
      </c>
      <c r="E207" s="218" t="s">
        <v>115</v>
      </c>
      <c r="F207" s="219" t="s">
        <v>116</v>
      </c>
      <c r="G207" s="1121" t="s">
        <v>114</v>
      </c>
      <c r="H207" s="218" t="s">
        <v>115</v>
      </c>
      <c r="I207" s="271" t="s">
        <v>116</v>
      </c>
      <c r="J207" s="1121" t="s">
        <v>114</v>
      </c>
      <c r="K207" s="1122" t="s">
        <v>115</v>
      </c>
      <c r="L207" s="1150" t="s">
        <v>116</v>
      </c>
      <c r="M207" s="126"/>
      <c r="N207" s="168" t="s">
        <v>163</v>
      </c>
      <c r="O207" s="1852"/>
      <c r="P207" s="1840"/>
      <c r="Q207" s="1852"/>
      <c r="R207" s="1840"/>
      <c r="S207" s="1852"/>
      <c r="T207" s="1840"/>
      <c r="U207" s="1964">
        <f t="shared" si="60"/>
        <v>0</v>
      </c>
      <c r="V207" s="1940">
        <f t="shared" si="61"/>
        <v>0</v>
      </c>
      <c r="W207" s="1969">
        <f t="shared" si="62"/>
        <v>0</v>
      </c>
      <c r="X207" s="1946">
        <f t="shared" si="63"/>
        <v>0</v>
      </c>
      <c r="Y207" s="1961">
        <f t="shared" si="64"/>
        <v>0</v>
      </c>
      <c r="Z207" s="935">
        <f t="shared" si="65"/>
        <v>0</v>
      </c>
      <c r="AA207" s="100" t="s">
        <v>71</v>
      </c>
      <c r="AB207" s="1897"/>
      <c r="AC207" s="296">
        <f>SUM(AC205:AC206)</f>
        <v>0</v>
      </c>
      <c r="AD207" s="1897"/>
      <c r="AE207" s="296">
        <f>SUM(AE205:AE206)</f>
        <v>61.3</v>
      </c>
      <c r="AF207" s="1897"/>
      <c r="AG207" s="296">
        <f>SUM(AG205:AG206)</f>
        <v>0</v>
      </c>
      <c r="AH207" s="2041">
        <f t="shared" si="75"/>
        <v>0</v>
      </c>
      <c r="AI207" s="914">
        <f t="shared" si="76"/>
        <v>61.3</v>
      </c>
      <c r="AJ207" s="2055">
        <f t="shared" si="77"/>
        <v>0</v>
      </c>
      <c r="AK207" s="310">
        <f t="shared" si="78"/>
        <v>61.3</v>
      </c>
      <c r="AL207" s="2063"/>
      <c r="AM207" s="275"/>
      <c r="AO207" s="141"/>
    </row>
    <row r="208" spans="1:43" ht="14.25" customHeight="1">
      <c r="A208" s="1698" t="s">
        <v>588</v>
      </c>
      <c r="B208" s="1686"/>
      <c r="C208" s="421"/>
      <c r="D208" s="1099" t="s">
        <v>100</v>
      </c>
      <c r="E208" s="1251">
        <v>51.85</v>
      </c>
      <c r="F208" s="2113">
        <v>50</v>
      </c>
      <c r="G208" s="1098" t="s">
        <v>202</v>
      </c>
      <c r="H208" s="169">
        <v>0.13</v>
      </c>
      <c r="I208" s="1159">
        <v>5.2</v>
      </c>
      <c r="J208" s="170" t="s">
        <v>101</v>
      </c>
      <c r="K208" s="169">
        <v>0.6</v>
      </c>
      <c r="L208" s="179">
        <v>0.6</v>
      </c>
      <c r="M208" s="141"/>
      <c r="N208" s="168" t="s">
        <v>51</v>
      </c>
      <c r="O208" s="1852">
        <f>K184</f>
        <v>1</v>
      </c>
      <c r="P208" s="1840">
        <f>L184</f>
        <v>1</v>
      </c>
      <c r="Q208" s="1852"/>
      <c r="R208" s="1840"/>
      <c r="S208" s="1852">
        <f>K208</f>
        <v>0.6</v>
      </c>
      <c r="T208" s="1840">
        <f>L208</f>
        <v>0.6</v>
      </c>
      <c r="U208" s="1964">
        <f t="shared" si="60"/>
        <v>1</v>
      </c>
      <c r="V208" s="1940">
        <f t="shared" si="61"/>
        <v>1</v>
      </c>
      <c r="W208" s="1969">
        <f t="shared" si="62"/>
        <v>0.6</v>
      </c>
      <c r="X208" s="1946">
        <f t="shared" si="63"/>
        <v>0.6</v>
      </c>
      <c r="Y208" s="1961">
        <f t="shared" si="64"/>
        <v>1.6</v>
      </c>
      <c r="Z208" s="935">
        <f t="shared" si="65"/>
        <v>1.6</v>
      </c>
      <c r="AA208" s="103" t="s">
        <v>191</v>
      </c>
      <c r="AB208" s="1897"/>
      <c r="AC208" s="294"/>
      <c r="AD208" s="1897"/>
      <c r="AE208" s="294"/>
      <c r="AF208" s="1897"/>
      <c r="AG208" s="294"/>
      <c r="AH208" s="2041">
        <f t="shared" si="75"/>
        <v>0</v>
      </c>
      <c r="AI208" s="914">
        <f t="shared" si="76"/>
        <v>0</v>
      </c>
      <c r="AJ208" s="2055">
        <f t="shared" si="77"/>
        <v>0</v>
      </c>
      <c r="AK208" s="310">
        <f t="shared" si="78"/>
        <v>0</v>
      </c>
      <c r="AL208" s="2063"/>
      <c r="AM208" s="275"/>
      <c r="AO208" s="141"/>
    </row>
    <row r="209" spans="1:41" ht="12.75" customHeight="1">
      <c r="A209" s="950" t="s">
        <v>756</v>
      </c>
      <c r="B209" s="1564" t="s">
        <v>462</v>
      </c>
      <c r="C209" s="1269" t="s">
        <v>419</v>
      </c>
      <c r="D209" s="1111" t="s">
        <v>420</v>
      </c>
      <c r="E209" s="316">
        <v>9</v>
      </c>
      <c r="F209" s="1102">
        <v>9</v>
      </c>
      <c r="G209" s="346" t="s">
        <v>90</v>
      </c>
      <c r="H209" s="316">
        <v>5.2</v>
      </c>
      <c r="I209" s="263">
        <v>5.2</v>
      </c>
      <c r="J209" s="337" t="s">
        <v>89</v>
      </c>
      <c r="K209" s="338">
        <v>59.4</v>
      </c>
      <c r="L209" s="372">
        <v>59.4</v>
      </c>
      <c r="M209" s="126"/>
      <c r="N209" s="168" t="s">
        <v>161</v>
      </c>
      <c r="O209" s="1852"/>
      <c r="P209" s="1840"/>
      <c r="Q209" s="1852">
        <f>K199</f>
        <v>2.33</v>
      </c>
      <c r="R209" s="1840">
        <f>L199</f>
        <v>2.33</v>
      </c>
      <c r="S209" s="1852"/>
      <c r="T209" s="1840"/>
      <c r="U209" s="1964">
        <f t="shared" si="60"/>
        <v>2.33</v>
      </c>
      <c r="V209" s="1940">
        <f t="shared" si="61"/>
        <v>2.33</v>
      </c>
      <c r="W209" s="1969">
        <f t="shared" si="62"/>
        <v>2.33</v>
      </c>
      <c r="X209" s="1946">
        <f t="shared" si="63"/>
        <v>2.33</v>
      </c>
      <c r="Y209" s="1961">
        <f t="shared" si="64"/>
        <v>2.33</v>
      </c>
      <c r="Z209" s="935">
        <f t="shared" si="65"/>
        <v>2.33</v>
      </c>
      <c r="AA209" s="103" t="s">
        <v>75</v>
      </c>
      <c r="AB209" s="1897"/>
      <c r="AC209" s="294"/>
      <c r="AD209" s="1897">
        <f>E197</f>
        <v>15</v>
      </c>
      <c r="AE209" s="294">
        <f>F197</f>
        <v>15</v>
      </c>
      <c r="AF209" s="1897"/>
      <c r="AG209" s="294"/>
      <c r="AH209" s="2041">
        <f t="shared" si="75"/>
        <v>15</v>
      </c>
      <c r="AI209" s="914">
        <f t="shared" si="76"/>
        <v>15</v>
      </c>
      <c r="AJ209" s="2055">
        <f t="shared" si="77"/>
        <v>15</v>
      </c>
      <c r="AK209" s="310">
        <f t="shared" si="78"/>
        <v>15</v>
      </c>
      <c r="AL209" s="2064"/>
      <c r="AM209" s="112"/>
      <c r="AO209" s="141"/>
    </row>
    <row r="210" spans="1:41" ht="14.25" customHeight="1">
      <c r="A210" s="138"/>
      <c r="B210" s="1564" t="s">
        <v>636</v>
      </c>
      <c r="C210" s="137"/>
      <c r="D210" s="1111" t="s">
        <v>49</v>
      </c>
      <c r="E210" s="316">
        <v>4</v>
      </c>
      <c r="F210" s="1102">
        <v>4</v>
      </c>
      <c r="G210" s="346" t="s">
        <v>421</v>
      </c>
      <c r="H210" s="316">
        <v>5.2</v>
      </c>
      <c r="I210" s="263">
        <v>5.2</v>
      </c>
      <c r="J210" s="337" t="s">
        <v>89</v>
      </c>
      <c r="K210" s="338">
        <v>135</v>
      </c>
      <c r="L210" s="372">
        <v>135</v>
      </c>
      <c r="M210" s="141"/>
      <c r="N210" s="168" t="s">
        <v>160</v>
      </c>
      <c r="O210" s="1852"/>
      <c r="P210" s="1848"/>
      <c r="Q210" s="1852"/>
      <c r="R210" s="1848"/>
      <c r="S210" s="1852"/>
      <c r="T210" s="1848"/>
      <c r="U210" s="1964">
        <f t="shared" si="60"/>
        <v>0</v>
      </c>
      <c r="V210" s="1940">
        <f t="shared" si="61"/>
        <v>0</v>
      </c>
      <c r="W210" s="1969">
        <f t="shared" si="62"/>
        <v>0</v>
      </c>
      <c r="X210" s="1946">
        <f t="shared" si="63"/>
        <v>0</v>
      </c>
      <c r="Y210" s="1961">
        <f t="shared" si="64"/>
        <v>0</v>
      </c>
      <c r="Z210" s="935">
        <f t="shared" si="65"/>
        <v>0</v>
      </c>
      <c r="AA210" s="103" t="s">
        <v>77</v>
      </c>
      <c r="AB210" s="1897"/>
      <c r="AC210" s="107"/>
      <c r="AD210" s="1899"/>
      <c r="AE210" s="107"/>
      <c r="AF210" s="1899">
        <f>E209</f>
        <v>9</v>
      </c>
      <c r="AG210" s="107">
        <f>F209</f>
        <v>9</v>
      </c>
      <c r="AH210" s="2041">
        <f t="shared" si="75"/>
        <v>0</v>
      </c>
      <c r="AI210" s="914">
        <f t="shared" si="76"/>
        <v>0</v>
      </c>
      <c r="AJ210" s="2055">
        <f t="shared" si="77"/>
        <v>9</v>
      </c>
      <c r="AK210" s="310">
        <f t="shared" si="78"/>
        <v>9</v>
      </c>
      <c r="AL210" s="2064"/>
      <c r="AM210" s="112"/>
      <c r="AO210" s="141"/>
    </row>
    <row r="211" spans="1:41" ht="15.75" customHeight="1">
      <c r="A211" s="138"/>
      <c r="B211" s="1564" t="s">
        <v>217</v>
      </c>
      <c r="C211" s="137"/>
      <c r="D211" s="262" t="s">
        <v>72</v>
      </c>
      <c r="E211" s="316">
        <v>54.14</v>
      </c>
      <c r="F211" s="1102">
        <v>40.6</v>
      </c>
      <c r="G211" s="346" t="s">
        <v>102</v>
      </c>
      <c r="H211" s="316">
        <v>5.2</v>
      </c>
      <c r="I211" s="263">
        <v>5.2</v>
      </c>
      <c r="J211" s="1124"/>
      <c r="K211" s="1233"/>
      <c r="L211" s="1290"/>
      <c r="M211" s="126"/>
      <c r="N211" s="168" t="s">
        <v>83</v>
      </c>
      <c r="O211" s="1852"/>
      <c r="P211" s="1848"/>
      <c r="Q211" s="1852"/>
      <c r="R211" s="1848"/>
      <c r="S211" s="1852"/>
      <c r="T211" s="1848"/>
      <c r="U211" s="1964">
        <f t="shared" si="60"/>
        <v>0</v>
      </c>
      <c r="V211" s="1940">
        <f t="shared" si="61"/>
        <v>0</v>
      </c>
      <c r="W211" s="1969">
        <f t="shared" si="62"/>
        <v>0</v>
      </c>
      <c r="X211" s="1946">
        <f t="shared" si="63"/>
        <v>0</v>
      </c>
      <c r="Y211" s="1961">
        <f t="shared" si="64"/>
        <v>0</v>
      </c>
      <c r="Z211" s="935">
        <f t="shared" si="65"/>
        <v>0</v>
      </c>
      <c r="AA211" s="103" t="s">
        <v>78</v>
      </c>
      <c r="AB211" s="1897"/>
      <c r="AC211" s="107"/>
      <c r="AD211" s="1897"/>
      <c r="AE211" s="107"/>
      <c r="AF211" s="1897"/>
      <c r="AG211" s="107"/>
      <c r="AH211" s="2041">
        <f t="shared" si="75"/>
        <v>0</v>
      </c>
      <c r="AI211" s="914">
        <f t="shared" si="76"/>
        <v>0</v>
      </c>
      <c r="AJ211" s="2055">
        <f t="shared" si="77"/>
        <v>0</v>
      </c>
      <c r="AK211" s="310">
        <f t="shared" si="78"/>
        <v>0</v>
      </c>
      <c r="AL211" s="2063"/>
      <c r="AM211" s="275"/>
      <c r="AO211" s="141"/>
    </row>
    <row r="212" spans="1:41" ht="12.75" customHeight="1" thickBot="1">
      <c r="A212" s="2303" t="s">
        <v>332</v>
      </c>
      <c r="B212" s="1151"/>
      <c r="C212" s="1127">
        <f>C207+130+20</f>
        <v>330</v>
      </c>
      <c r="D212" s="1697" t="s">
        <v>88</v>
      </c>
      <c r="E212" s="1162">
        <v>40.6</v>
      </c>
      <c r="F212" s="1163">
        <v>40.6</v>
      </c>
      <c r="G212" s="1212" t="s">
        <v>371</v>
      </c>
      <c r="H212" s="1191">
        <v>20</v>
      </c>
      <c r="I212" s="1261">
        <v>20</v>
      </c>
      <c r="J212" s="66"/>
      <c r="K212" s="38"/>
      <c r="L212" s="81"/>
      <c r="M212" s="126"/>
      <c r="N212" s="168" t="s">
        <v>53</v>
      </c>
      <c r="O212" s="1852"/>
      <c r="P212" s="1848"/>
      <c r="Q212" s="1852">
        <f>E199</f>
        <v>0.6</v>
      </c>
      <c r="R212" s="1848">
        <f>F199</f>
        <v>0.6</v>
      </c>
      <c r="S212" s="1852"/>
      <c r="T212" s="1848"/>
      <c r="U212" s="1964">
        <f t="shared" si="60"/>
        <v>0.6</v>
      </c>
      <c r="V212" s="1940">
        <f t="shared" si="61"/>
        <v>0.6</v>
      </c>
      <c r="W212" s="1969">
        <f t="shared" si="62"/>
        <v>0.6</v>
      </c>
      <c r="X212" s="1946">
        <f t="shared" si="63"/>
        <v>0.6</v>
      </c>
      <c r="Y212" s="1961">
        <f t="shared" si="64"/>
        <v>0.6</v>
      </c>
      <c r="Z212" s="935">
        <f t="shared" si="65"/>
        <v>0.6</v>
      </c>
      <c r="AA212" s="103" t="s">
        <v>79</v>
      </c>
      <c r="AB212" s="1897"/>
      <c r="AC212" s="104"/>
      <c r="AD212" s="1897"/>
      <c r="AE212" s="104"/>
      <c r="AF212" s="1897"/>
      <c r="AG212" s="104"/>
      <c r="AH212" s="2041">
        <f t="shared" si="75"/>
        <v>0</v>
      </c>
      <c r="AI212" s="914">
        <f t="shared" si="76"/>
        <v>0</v>
      </c>
      <c r="AJ212" s="2055">
        <f t="shared" si="77"/>
        <v>0</v>
      </c>
      <c r="AK212" s="310">
        <f t="shared" si="78"/>
        <v>0</v>
      </c>
      <c r="AL212" s="2065"/>
      <c r="AM212" s="851"/>
      <c r="AO212" s="141"/>
    </row>
    <row r="213" spans="1:41" ht="15" customHeight="1">
      <c r="A213" s="126"/>
      <c r="B213" s="1164"/>
      <c r="C213" s="126"/>
      <c r="D213" s="126"/>
      <c r="E213" s="126"/>
      <c r="F213" s="126"/>
      <c r="G213" s="126"/>
      <c r="H213" s="126"/>
      <c r="I213" s="126"/>
      <c r="J213" s="126"/>
      <c r="K213" s="135"/>
      <c r="L213" s="126"/>
      <c r="M213" s="126"/>
      <c r="N213" s="168" t="s">
        <v>135</v>
      </c>
      <c r="O213" s="1852"/>
      <c r="P213" s="1848"/>
      <c r="Q213" s="1852"/>
      <c r="R213" s="1848"/>
      <c r="S213" s="1852"/>
      <c r="T213" s="1848"/>
      <c r="U213" s="1964">
        <f t="shared" si="60"/>
        <v>0</v>
      </c>
      <c r="V213" s="1940">
        <f t="shared" si="61"/>
        <v>0</v>
      </c>
      <c r="W213" s="1969">
        <f t="shared" si="62"/>
        <v>0</v>
      </c>
      <c r="X213" s="1946">
        <f t="shared" si="63"/>
        <v>0</v>
      </c>
      <c r="Y213" s="1961">
        <f t="shared" si="64"/>
        <v>0</v>
      </c>
      <c r="Z213" s="935">
        <f t="shared" si="65"/>
        <v>0</v>
      </c>
      <c r="AA213" s="103" t="s">
        <v>81</v>
      </c>
      <c r="AB213" s="1897"/>
      <c r="AC213" s="110"/>
      <c r="AD213" s="1897"/>
      <c r="AE213" s="104"/>
      <c r="AF213" s="1897"/>
      <c r="AG213" s="104"/>
      <c r="AH213" s="2041">
        <f t="shared" si="75"/>
        <v>0</v>
      </c>
      <c r="AI213" s="914">
        <f t="shared" si="76"/>
        <v>0</v>
      </c>
      <c r="AJ213" s="2055">
        <f t="shared" si="77"/>
        <v>0</v>
      </c>
      <c r="AK213" s="310">
        <f t="shared" si="78"/>
        <v>0</v>
      </c>
      <c r="AL213" s="2058"/>
      <c r="AM213" s="2058"/>
      <c r="AO213" s="141"/>
    </row>
    <row r="214" spans="1:41" ht="15" customHeight="1">
      <c r="A214" s="126"/>
      <c r="B214" s="1164"/>
      <c r="C214" s="126"/>
      <c r="D214" s="126"/>
      <c r="E214" s="126"/>
      <c r="F214" s="126"/>
      <c r="G214" s="126"/>
      <c r="H214" s="126"/>
      <c r="I214" s="126"/>
      <c r="J214" s="126"/>
      <c r="K214" s="135"/>
      <c r="L214" s="126"/>
      <c r="M214" s="126"/>
      <c r="N214" s="589" t="s">
        <v>206</v>
      </c>
      <c r="O214" s="1896">
        <f t="shared" ref="O214:T214" si="79">O215+O216+O217+O218</f>
        <v>0</v>
      </c>
      <c r="P214" s="1891">
        <f t="shared" si="79"/>
        <v>0</v>
      </c>
      <c r="Q214" s="1896">
        <f t="shared" si="79"/>
        <v>1.2242</v>
      </c>
      <c r="R214" s="1891">
        <f t="shared" si="79"/>
        <v>1.2242</v>
      </c>
      <c r="S214" s="1896">
        <f t="shared" si="79"/>
        <v>0</v>
      </c>
      <c r="T214" s="1891">
        <f t="shared" si="79"/>
        <v>0</v>
      </c>
      <c r="U214" s="1964">
        <f t="shared" si="60"/>
        <v>1.2242</v>
      </c>
      <c r="V214" s="1940">
        <f t="shared" si="61"/>
        <v>1.2242</v>
      </c>
      <c r="W214" s="2010">
        <f t="shared" si="62"/>
        <v>1.2242</v>
      </c>
      <c r="X214" s="1952">
        <f t="shared" si="63"/>
        <v>1.2242</v>
      </c>
      <c r="Y214" s="1961">
        <f t="shared" si="64"/>
        <v>1.2242</v>
      </c>
      <c r="Z214" s="935">
        <f t="shared" si="65"/>
        <v>1.2242</v>
      </c>
      <c r="AA214" s="103" t="s">
        <v>82</v>
      </c>
      <c r="AB214" s="1897"/>
      <c r="AC214" s="294"/>
      <c r="AD214" s="1897"/>
      <c r="AE214" s="294"/>
      <c r="AF214" s="1897"/>
      <c r="AG214" s="294"/>
      <c r="AH214" s="2041">
        <f t="shared" si="75"/>
        <v>0</v>
      </c>
      <c r="AI214" s="914">
        <f t="shared" si="76"/>
        <v>0</v>
      </c>
      <c r="AJ214" s="2055">
        <f t="shared" si="77"/>
        <v>0</v>
      </c>
      <c r="AK214" s="310">
        <f t="shared" si="78"/>
        <v>0</v>
      </c>
      <c r="AL214" s="2066"/>
      <c r="AM214" s="858"/>
      <c r="AO214" s="141"/>
    </row>
    <row r="215" spans="1:41" ht="12.75" customHeight="1">
      <c r="A215" s="126"/>
      <c r="B215" s="1164"/>
      <c r="C215" s="126"/>
      <c r="D215" s="126"/>
      <c r="E215" s="126"/>
      <c r="F215" s="126"/>
      <c r="G215" s="126"/>
      <c r="H215" s="126"/>
      <c r="I215" s="126"/>
      <c r="J215" s="126"/>
      <c r="K215" s="135"/>
      <c r="L215" s="126"/>
      <c r="M215" s="126"/>
      <c r="N215" s="590" t="s">
        <v>199</v>
      </c>
      <c r="O215" s="1852"/>
      <c r="P215" s="1849">
        <f>I191</f>
        <v>0</v>
      </c>
      <c r="Q215" s="1852">
        <f>E200+H200</f>
        <v>2.4199999999999999E-2</v>
      </c>
      <c r="R215" s="1849">
        <f>F200+I200</f>
        <v>2.4199999999999999E-2</v>
      </c>
      <c r="S215" s="1852"/>
      <c r="T215" s="1849"/>
      <c r="U215" s="1965"/>
      <c r="V215" s="1849"/>
      <c r="W215" s="1970"/>
      <c r="X215" s="1947"/>
      <c r="Y215" s="1962"/>
      <c r="Z215" s="936"/>
      <c r="AA215" s="103" t="s">
        <v>84</v>
      </c>
      <c r="AB215" s="1898"/>
      <c r="AC215" s="295"/>
      <c r="AD215" s="1898"/>
      <c r="AE215" s="295"/>
      <c r="AF215" s="1898"/>
      <c r="AG215" s="295"/>
      <c r="AH215" s="2041">
        <f t="shared" si="75"/>
        <v>0</v>
      </c>
      <c r="AI215" s="914">
        <f t="shared" si="76"/>
        <v>0</v>
      </c>
      <c r="AJ215" s="2055">
        <f t="shared" si="77"/>
        <v>0</v>
      </c>
      <c r="AK215" s="310">
        <f t="shared" si="78"/>
        <v>0</v>
      </c>
      <c r="AL215" s="539"/>
      <c r="AM215" s="539"/>
      <c r="AO215" s="141"/>
    </row>
    <row r="216" spans="1:41" ht="12.75" customHeight="1">
      <c r="A216" s="126"/>
      <c r="B216" s="1164"/>
      <c r="C216" s="126"/>
      <c r="D216" s="126"/>
      <c r="E216" s="126"/>
      <c r="F216" s="126"/>
      <c r="G216" s="846"/>
      <c r="H216" s="126"/>
      <c r="I216" s="126"/>
      <c r="J216" s="126"/>
      <c r="K216" s="151"/>
      <c r="L216" s="126"/>
      <c r="M216" s="126"/>
      <c r="N216" s="1783" t="s">
        <v>576</v>
      </c>
      <c r="O216" s="1852"/>
      <c r="P216" s="1850"/>
      <c r="Q216" s="1854">
        <f>I199</f>
        <v>1.2</v>
      </c>
      <c r="R216" s="1850">
        <f>I199</f>
        <v>1.2</v>
      </c>
      <c r="S216" s="1852"/>
      <c r="T216" s="1850"/>
      <c r="U216" s="1966"/>
      <c r="V216" s="1850"/>
      <c r="W216" s="1971"/>
      <c r="X216" s="1948"/>
      <c r="Y216" s="2019"/>
      <c r="AA216" s="1915" t="s">
        <v>87</v>
      </c>
      <c r="AB216" s="1913">
        <f t="shared" ref="AB216:AG216" si="80">SUM(AB208:AB215)</f>
        <v>0</v>
      </c>
      <c r="AC216" s="1916">
        <f t="shared" si="80"/>
        <v>0</v>
      </c>
      <c r="AD216" s="1897">
        <f t="shared" si="80"/>
        <v>15</v>
      </c>
      <c r="AE216" s="296">
        <f t="shared" si="80"/>
        <v>15</v>
      </c>
      <c r="AF216" s="1897">
        <f t="shared" si="80"/>
        <v>9</v>
      </c>
      <c r="AG216" s="296">
        <f t="shared" si="80"/>
        <v>9</v>
      </c>
      <c r="AH216" s="2041">
        <f t="shared" si="75"/>
        <v>15</v>
      </c>
      <c r="AI216" s="914">
        <f t="shared" si="76"/>
        <v>15</v>
      </c>
      <c r="AJ216" s="2055">
        <f t="shared" si="77"/>
        <v>24</v>
      </c>
      <c r="AK216" s="310">
        <f t="shared" si="78"/>
        <v>24</v>
      </c>
      <c r="AL216" s="2063"/>
      <c r="AM216" s="275"/>
      <c r="AO216" s="141"/>
    </row>
    <row r="217" spans="1:41" ht="12" customHeight="1">
      <c r="A217" s="126"/>
      <c r="B217" s="1164"/>
      <c r="C217" s="126"/>
      <c r="D217" s="126"/>
      <c r="E217" s="126"/>
      <c r="F217" s="126"/>
      <c r="G217" s="843"/>
      <c r="H217" s="126"/>
      <c r="I217" s="126"/>
      <c r="J217" s="126"/>
      <c r="K217" s="145"/>
      <c r="L217" s="126"/>
      <c r="M217" s="126"/>
      <c r="N217" s="606" t="s">
        <v>368</v>
      </c>
      <c r="O217" s="1852"/>
      <c r="P217" s="1839"/>
      <c r="Q217" s="1852"/>
      <c r="R217" s="1839"/>
      <c r="S217" s="1852"/>
      <c r="T217" s="1839"/>
      <c r="U217" s="1967"/>
      <c r="V217" s="1839"/>
      <c r="W217" s="1972"/>
      <c r="X217" s="1949"/>
      <c r="Y217" s="2019"/>
      <c r="AA217" s="822"/>
      <c r="AB217" s="1183"/>
      <c r="AC217" s="1183"/>
      <c r="AH217" s="2036"/>
      <c r="AJ217" s="2036"/>
      <c r="AL217" s="2063"/>
      <c r="AM217" s="275"/>
      <c r="AO217" s="141"/>
    </row>
    <row r="218" spans="1:41" ht="12.75" customHeight="1">
      <c r="A218" s="126"/>
      <c r="B218" s="1164"/>
      <c r="C218" s="126"/>
      <c r="D218" s="126"/>
      <c r="E218" s="126"/>
      <c r="F218" s="126"/>
      <c r="G218" s="810"/>
      <c r="H218" s="126"/>
      <c r="I218" s="126"/>
      <c r="J218" s="126"/>
      <c r="K218" s="141"/>
      <c r="L218" s="126"/>
      <c r="M218" s="126"/>
      <c r="N218" s="606" t="s">
        <v>159</v>
      </c>
      <c r="O218" s="1852"/>
      <c r="P218" s="1839"/>
      <c r="Q218" s="1851"/>
      <c r="R218" s="1839"/>
      <c r="S218" s="1851"/>
      <c r="T218" s="1839"/>
      <c r="U218" s="1967"/>
      <c r="V218" s="1839"/>
      <c r="W218" s="1972"/>
      <c r="X218" s="1949"/>
      <c r="Y218" s="2019"/>
      <c r="AA218" s="1924" t="s">
        <v>88</v>
      </c>
      <c r="AB218" s="1361"/>
      <c r="AC218" s="1361"/>
      <c r="AD218" s="1852">
        <f>Q198</f>
        <v>200</v>
      </c>
      <c r="AE218" s="1928">
        <f>R198</f>
        <v>200</v>
      </c>
      <c r="AF218" s="309">
        <f>E212</f>
        <v>40.6</v>
      </c>
      <c r="AG218" s="1979">
        <f>F212</f>
        <v>40.6</v>
      </c>
      <c r="AH218" s="2040"/>
      <c r="AI218" s="309"/>
      <c r="AJ218" s="2040"/>
      <c r="AK218" s="309"/>
      <c r="AL218" s="2064"/>
      <c r="AM218" s="112"/>
      <c r="AO218" s="141"/>
    </row>
    <row r="219" spans="1:41" ht="14.25" customHeight="1">
      <c r="A219" s="126"/>
      <c r="B219" s="1164"/>
      <c r="C219" s="126"/>
      <c r="D219" s="126"/>
      <c r="E219" s="126"/>
      <c r="F219" s="126"/>
      <c r="G219" s="843"/>
      <c r="H219" s="126"/>
      <c r="I219" s="126"/>
      <c r="J219" s="126"/>
      <c r="K219" s="141"/>
      <c r="L219" s="126"/>
      <c r="M219" s="126"/>
      <c r="N219" s="325" t="s">
        <v>112</v>
      </c>
      <c r="O219" s="1852">
        <f>E189</f>
        <v>5.4</v>
      </c>
      <c r="P219" s="1900">
        <f>F189</f>
        <v>5.4</v>
      </c>
      <c r="Q219" s="309"/>
      <c r="R219" s="1900"/>
      <c r="S219" s="309">
        <f>H210</f>
        <v>5.2</v>
      </c>
      <c r="T219" s="1900">
        <f>I210</f>
        <v>5.2</v>
      </c>
      <c r="U219" s="2002"/>
      <c r="V219" s="1900"/>
      <c r="W219" s="2012"/>
      <c r="X219" s="1950"/>
      <c r="Y219" s="2024"/>
      <c r="Z219" s="139"/>
      <c r="AA219" s="346" t="s">
        <v>621</v>
      </c>
      <c r="AB219" s="1918">
        <f>H185</f>
        <v>15</v>
      </c>
      <c r="AC219" s="1925">
        <f>I185</f>
        <v>15</v>
      </c>
      <c r="AD219" s="1852"/>
      <c r="AE219" s="1929"/>
      <c r="AF219" s="309">
        <f>H212</f>
        <v>20</v>
      </c>
      <c r="AG219" s="1979">
        <f>I212</f>
        <v>20</v>
      </c>
      <c r="AH219" s="2040"/>
      <c r="AI219" s="309"/>
      <c r="AJ219" s="2040"/>
      <c r="AK219" s="309"/>
      <c r="AL219" s="2064"/>
      <c r="AM219" s="112"/>
      <c r="AO219" s="141"/>
    </row>
    <row r="220" spans="1:41">
      <c r="A220" s="126"/>
      <c r="B220" s="1164"/>
      <c r="C220" s="126"/>
      <c r="D220" s="126"/>
      <c r="E220" s="126"/>
      <c r="F220" s="126"/>
      <c r="G220" s="845"/>
      <c r="H220" s="126"/>
      <c r="I220" s="126"/>
      <c r="J220" s="126"/>
      <c r="K220" s="277"/>
      <c r="L220" s="126"/>
      <c r="M220" s="126"/>
      <c r="N220" s="11"/>
      <c r="O220" s="1895"/>
      <c r="P220" s="1890"/>
      <c r="R220" s="1890"/>
      <c r="T220" s="1890"/>
      <c r="U220" s="2008"/>
      <c r="V220" s="1890"/>
      <c r="W220" s="2017"/>
      <c r="X220" s="1942"/>
      <c r="Y220" s="2025"/>
      <c r="Z220" s="11"/>
      <c r="AA220" s="1361" t="s">
        <v>622</v>
      </c>
      <c r="AB220" s="1926">
        <f>SUM(AB219)</f>
        <v>15</v>
      </c>
      <c r="AC220" s="1927">
        <f>SUM(AC219)</f>
        <v>15</v>
      </c>
      <c r="AD220" s="1852">
        <f>SUM(AD218:AD219)</f>
        <v>200</v>
      </c>
      <c r="AE220" s="1930">
        <f>SUM(AE218:AE219)</f>
        <v>200</v>
      </c>
      <c r="AF220" s="309">
        <f>SUM(AF218:AF219)</f>
        <v>60.6</v>
      </c>
      <c r="AG220" s="1979">
        <f>SUM(AG218:AG219)</f>
        <v>60.6</v>
      </c>
      <c r="AH220" s="2040"/>
      <c r="AI220" s="309"/>
      <c r="AJ220" s="2040"/>
      <c r="AK220" s="309"/>
      <c r="AL220" s="2064"/>
      <c r="AM220" s="112"/>
      <c r="AO220" s="141"/>
    </row>
    <row r="221" spans="1:41">
      <c r="A221" s="126"/>
      <c r="B221" s="1164"/>
      <c r="C221" s="126"/>
      <c r="D221" s="126"/>
      <c r="E221" s="126"/>
      <c r="F221" s="126"/>
      <c r="G221" s="810"/>
      <c r="H221" s="126"/>
      <c r="I221" s="126"/>
      <c r="J221" s="126"/>
      <c r="K221" s="291"/>
      <c r="L221" s="126"/>
      <c r="M221" s="126"/>
      <c r="N221" s="11"/>
      <c r="O221" s="1895"/>
      <c r="P221" s="1890"/>
      <c r="R221" s="1890"/>
      <c r="T221" s="1890"/>
      <c r="U221" s="2008"/>
      <c r="V221" s="1890"/>
      <c r="W221" s="2017"/>
      <c r="X221" s="1942"/>
      <c r="Y221" s="2025"/>
      <c r="Z221" s="11"/>
      <c r="AA221" s="141"/>
      <c r="AC221" s="141"/>
      <c r="AE221" s="141"/>
      <c r="AH221" s="2042"/>
      <c r="AI221" s="11"/>
      <c r="AJ221" s="2042"/>
      <c r="AK221" s="11"/>
      <c r="AL221" s="2064"/>
      <c r="AM221" s="112"/>
      <c r="AO221" s="141"/>
    </row>
    <row r="222" spans="1:41" ht="15" customHeight="1">
      <c r="A222" s="126"/>
      <c r="B222" s="1164"/>
      <c r="C222" s="126"/>
      <c r="D222" s="126"/>
      <c r="E222" s="126"/>
      <c r="F222" s="126"/>
      <c r="G222" s="810"/>
      <c r="H222" s="126"/>
      <c r="I222" s="126"/>
      <c r="J222" s="126"/>
      <c r="K222" s="126"/>
      <c r="L222" s="126"/>
      <c r="M222" s="126"/>
      <c r="N222" s="11"/>
      <c r="O222" s="1895"/>
      <c r="P222" s="1890"/>
      <c r="R222" s="1890"/>
      <c r="T222" s="1890"/>
      <c r="U222" s="2008"/>
      <c r="V222" s="1890"/>
      <c r="W222" s="2017"/>
      <c r="X222" s="1942"/>
      <c r="Y222" s="2025"/>
      <c r="Z222" s="11"/>
      <c r="AA222" s="141"/>
      <c r="AC222" s="141"/>
      <c r="AE222" s="141"/>
      <c r="AG222" s="141"/>
      <c r="AH222" s="2042"/>
      <c r="AI222" s="11"/>
      <c r="AJ222" s="2042"/>
      <c r="AK222" s="11"/>
      <c r="AL222" s="2064"/>
      <c r="AM222" s="112"/>
      <c r="AO222" s="141"/>
    </row>
    <row r="223" spans="1:41" ht="13.5" customHeight="1">
      <c r="A223" s="126"/>
      <c r="B223" s="1164"/>
      <c r="C223" s="126"/>
      <c r="D223" s="126"/>
      <c r="E223" s="126"/>
      <c r="F223" s="126"/>
      <c r="G223" s="31"/>
      <c r="H223" s="126"/>
      <c r="I223" s="126"/>
      <c r="J223" s="126"/>
      <c r="K223" s="126"/>
      <c r="L223" s="126"/>
      <c r="M223" s="126"/>
      <c r="N223" s="11"/>
      <c r="O223" s="1895"/>
      <c r="P223" s="1890"/>
      <c r="R223" s="1890"/>
      <c r="T223" s="1890"/>
      <c r="U223" s="2008"/>
      <c r="V223" s="1890"/>
      <c r="W223" s="2017"/>
      <c r="X223" s="1942"/>
      <c r="Y223" s="2025"/>
      <c r="Z223" s="11"/>
      <c r="AA223" s="141"/>
      <c r="AC223" s="141"/>
      <c r="AE223" s="141"/>
      <c r="AG223" s="141"/>
      <c r="AH223" s="55"/>
      <c r="AI223" s="55"/>
      <c r="AJ223" s="7"/>
      <c r="AK223" s="7"/>
      <c r="AL223" s="2058"/>
      <c r="AM223" s="2058"/>
      <c r="AO223" s="141"/>
    </row>
    <row r="224" spans="1:41" ht="13.5" customHeight="1">
      <c r="A224" s="126"/>
      <c r="B224" s="1164"/>
      <c r="C224" s="126"/>
      <c r="D224" s="126"/>
      <c r="E224" s="126"/>
      <c r="F224" s="126"/>
      <c r="G224" s="233"/>
      <c r="H224" s="126"/>
      <c r="I224" s="126"/>
      <c r="J224" s="126"/>
      <c r="K224" s="126"/>
      <c r="L224" s="126"/>
      <c r="M224" s="126"/>
      <c r="N224" s="11"/>
      <c r="O224" s="1895"/>
      <c r="P224" s="1890"/>
      <c r="R224" s="1890"/>
      <c r="T224" s="1890"/>
      <c r="U224" s="2008"/>
      <c r="V224" s="1890"/>
      <c r="W224" s="2018"/>
      <c r="X224" s="1945"/>
      <c r="Y224" s="2026"/>
      <c r="Z224" s="57"/>
      <c r="AA224" s="11"/>
      <c r="AC224" s="141"/>
      <c r="AE224" s="141"/>
      <c r="AG224" s="141"/>
      <c r="AH224" s="41"/>
      <c r="AI224" s="41"/>
      <c r="AJ224" s="7"/>
      <c r="AK224" s="7"/>
      <c r="AL224" s="2058"/>
      <c r="AM224" s="2058"/>
      <c r="AO224" s="141"/>
    </row>
    <row r="225" spans="1:41" ht="14.25" customHeight="1">
      <c r="A225" s="126"/>
      <c r="B225" s="1164"/>
      <c r="C225" s="126"/>
      <c r="D225" s="126"/>
      <c r="E225" s="126"/>
      <c r="F225" s="126"/>
      <c r="G225" s="5"/>
      <c r="H225" s="126"/>
      <c r="I225" s="126"/>
      <c r="J225" s="126"/>
      <c r="K225" s="126"/>
      <c r="L225" s="126"/>
      <c r="M225" s="126"/>
      <c r="N225" s="11"/>
      <c r="O225" s="1895"/>
      <c r="P225" s="1890"/>
      <c r="R225" s="1890"/>
      <c r="T225" s="1890"/>
      <c r="U225" s="2008"/>
      <c r="V225" s="1890"/>
      <c r="W225" s="2017"/>
      <c r="X225" s="1942"/>
      <c r="Y225" s="2027"/>
      <c r="Z225" s="101"/>
      <c r="AA225" s="187"/>
      <c r="AC225" s="141"/>
      <c r="AE225" s="141"/>
      <c r="AG225" s="141"/>
      <c r="AH225" s="55"/>
      <c r="AI225" s="55"/>
      <c r="AJ225" s="7"/>
      <c r="AK225" s="7"/>
      <c r="AL225" s="2058"/>
      <c r="AM225" s="2058"/>
      <c r="AO225" s="141"/>
    </row>
    <row r="226" spans="1:41" ht="12.75" customHeight="1">
      <c r="A226" s="151"/>
      <c r="B226" s="136"/>
      <c r="C226" s="133"/>
      <c r="D226" s="141"/>
      <c r="E226" s="141"/>
      <c r="F226" s="141"/>
      <c r="G226" s="810"/>
      <c r="H226" s="126"/>
      <c r="I226" s="126"/>
      <c r="J226" s="126"/>
      <c r="K226" s="126"/>
      <c r="L226" s="126"/>
      <c r="M226" s="126"/>
      <c r="N226" s="11"/>
      <c r="O226" s="1895"/>
      <c r="P226" s="1890"/>
      <c r="R226" s="1890"/>
      <c r="T226" s="1890"/>
      <c r="U226" s="2008"/>
      <c r="V226" s="1890"/>
      <c r="W226" s="2017"/>
      <c r="X226" s="1942"/>
      <c r="Y226" s="2028"/>
      <c r="Z226" s="886"/>
      <c r="AA226" s="887"/>
      <c r="AC226" s="141"/>
      <c r="AE226" s="141"/>
      <c r="AG226" s="141"/>
      <c r="AH226" s="55"/>
      <c r="AI226" s="55"/>
      <c r="AJ226" s="7"/>
      <c r="AK226" s="7"/>
      <c r="AL226" s="2058"/>
      <c r="AM226" s="2058"/>
      <c r="AO226" s="141"/>
    </row>
    <row r="227" spans="1:41" ht="14.25" customHeight="1">
      <c r="A227" s="126"/>
      <c r="B227" s="1164"/>
      <c r="C227" s="126"/>
      <c r="D227" s="126"/>
      <c r="E227" s="126"/>
      <c r="F227" s="126"/>
      <c r="G227" s="810"/>
      <c r="H227" s="126"/>
      <c r="I227" s="126"/>
      <c r="J227" s="126"/>
      <c r="K227" s="126"/>
      <c r="L227" s="126"/>
      <c r="M227" s="126"/>
      <c r="N227" s="11"/>
      <c r="O227" s="1895"/>
      <c r="P227" s="1890"/>
      <c r="R227" s="1890"/>
      <c r="T227" s="1890"/>
      <c r="U227" s="2008"/>
      <c r="V227" s="1890"/>
      <c r="W227" s="2017"/>
      <c r="X227" s="1942"/>
      <c r="Y227" s="2025"/>
      <c r="Z227" s="11"/>
      <c r="AA227" s="141"/>
      <c r="AC227" s="141"/>
      <c r="AE227" s="141"/>
      <c r="AG227" s="141"/>
      <c r="AH227" s="39"/>
      <c r="AI227" s="39"/>
      <c r="AJ227" s="7"/>
      <c r="AK227" s="7"/>
      <c r="AL227" s="2058"/>
      <c r="AM227" s="2058"/>
      <c r="AO227" s="141"/>
    </row>
    <row r="228" spans="1:41" ht="15.75" customHeight="1">
      <c r="A228" s="126"/>
      <c r="B228" s="1164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1"/>
      <c r="O228" s="1895"/>
      <c r="P228" s="1892"/>
      <c r="R228" s="1890"/>
      <c r="T228" s="1890"/>
      <c r="U228" s="2008"/>
      <c r="V228" s="1890"/>
      <c r="W228" s="2017"/>
      <c r="X228" s="1942"/>
      <c r="Y228" s="2025"/>
      <c r="Z228" s="11"/>
      <c r="AA228" s="141"/>
      <c r="AC228" s="141"/>
      <c r="AE228" s="141"/>
      <c r="AG228" s="141"/>
      <c r="AH228" s="2042"/>
      <c r="AI228" s="11"/>
      <c r="AJ228" s="2056"/>
      <c r="AK228" s="49"/>
      <c r="AL228" s="2064"/>
      <c r="AM228" s="112"/>
      <c r="AO228" s="141"/>
    </row>
    <row r="229" spans="1:41" ht="15" customHeight="1">
      <c r="A229" s="126"/>
      <c r="B229" s="1164"/>
      <c r="C229" s="126"/>
      <c r="D229" s="126"/>
      <c r="E229" s="126"/>
      <c r="F229" s="126"/>
      <c r="G229" s="126"/>
      <c r="H229" s="126"/>
      <c r="I229" s="126"/>
      <c r="M229" s="126"/>
      <c r="N229" s="843"/>
      <c r="O229" s="1895"/>
      <c r="P229" s="1890"/>
      <c r="R229" s="1890"/>
      <c r="T229" s="1890"/>
      <c r="U229" s="2008"/>
      <c r="V229" s="1890"/>
      <c r="W229" s="2017"/>
      <c r="X229" s="1942"/>
      <c r="Y229" s="2025"/>
      <c r="Z229" s="11"/>
      <c r="AA229" s="141"/>
      <c r="AC229" s="141"/>
      <c r="AE229" s="141"/>
      <c r="AG229" s="141"/>
      <c r="AH229" s="2042"/>
      <c r="AI229" s="11"/>
      <c r="AJ229" s="2056"/>
      <c r="AK229" s="49"/>
      <c r="AL229" s="2064"/>
      <c r="AM229" s="112"/>
      <c r="AO229" s="141"/>
    </row>
    <row r="230" spans="1:41" ht="13.5" customHeight="1">
      <c r="A230" s="126"/>
      <c r="B230" s="1164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843"/>
      <c r="O230" s="1895"/>
      <c r="P230" s="1890"/>
      <c r="R230" s="1890"/>
      <c r="T230" s="1890"/>
      <c r="U230" s="2008"/>
      <c r="V230" s="1890"/>
      <c r="W230" s="2017"/>
      <c r="X230" s="1942"/>
      <c r="Y230" s="2025"/>
      <c r="Z230" s="11"/>
      <c r="AA230" s="141"/>
      <c r="AC230" s="141"/>
      <c r="AE230" s="141"/>
      <c r="AG230" s="141"/>
      <c r="AH230" s="2042"/>
      <c r="AI230" s="11"/>
      <c r="AJ230" s="2056"/>
      <c r="AK230" s="49"/>
      <c r="AL230" s="2064"/>
      <c r="AM230" s="112"/>
      <c r="AO230" s="141"/>
    </row>
    <row r="231" spans="1:41" ht="13.5" customHeight="1">
      <c r="A231" s="126"/>
      <c r="B231" s="1164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1"/>
      <c r="O231" s="1895"/>
      <c r="P231" s="1893"/>
      <c r="R231" s="1893"/>
      <c r="T231" s="1893"/>
      <c r="U231" s="2008"/>
      <c r="V231" s="1890"/>
      <c r="W231" s="2017"/>
      <c r="X231" s="1942"/>
      <c r="Y231" s="2025"/>
      <c r="Z231" s="11"/>
      <c r="AA231" s="141"/>
      <c r="AC231" s="141"/>
      <c r="AE231" s="141"/>
      <c r="AG231" s="141"/>
      <c r="AH231" s="2042"/>
      <c r="AI231" s="11"/>
      <c r="AJ231" s="2056"/>
      <c r="AK231" s="49"/>
      <c r="AL231" s="2064"/>
      <c r="AM231" s="112"/>
      <c r="AO231" s="141"/>
    </row>
    <row r="232" spans="1:41" ht="14.25" customHeight="1">
      <c r="A232" s="126"/>
      <c r="B232" s="1165" t="s">
        <v>300</v>
      </c>
      <c r="C232" s="126"/>
      <c r="D232" s="126"/>
      <c r="E232" s="126"/>
      <c r="F232" s="126"/>
      <c r="G232" s="126"/>
      <c r="H232" s="126"/>
      <c r="I232" s="126"/>
      <c r="J232" s="126"/>
      <c r="K232" s="1166"/>
      <c r="L232" s="126"/>
      <c r="M232" s="126"/>
      <c r="N232" s="11"/>
      <c r="O232" s="1895"/>
      <c r="P232" s="1893"/>
      <c r="R232" s="1893"/>
      <c r="T232" s="1893"/>
      <c r="U232" s="2008"/>
      <c r="V232" s="1890"/>
      <c r="W232" s="2017"/>
      <c r="X232" s="1942"/>
      <c r="Y232" s="2025"/>
      <c r="Z232" s="11"/>
      <c r="AA232" s="141"/>
      <c r="AC232" s="141"/>
      <c r="AE232" s="440"/>
      <c r="AG232" s="135"/>
      <c r="AH232" s="2042"/>
      <c r="AI232" s="11"/>
      <c r="AJ232" s="2056"/>
      <c r="AK232" s="49"/>
      <c r="AL232" s="2064"/>
      <c r="AM232" s="112"/>
      <c r="AO232" s="141"/>
    </row>
    <row r="233" spans="1:41" ht="15" customHeight="1">
      <c r="A233" s="126"/>
      <c r="B233" s="126"/>
      <c r="C233" s="1167" t="s">
        <v>325</v>
      </c>
      <c r="D233" s="126"/>
      <c r="E233" s="1168"/>
      <c r="F233" s="126"/>
      <c r="G233" s="126"/>
      <c r="H233" s="126"/>
      <c r="I233" s="126"/>
      <c r="J233" s="1169" t="s">
        <v>137</v>
      </c>
      <c r="K233" s="126"/>
      <c r="L233" s="126"/>
      <c r="M233" s="126"/>
      <c r="O233" s="1895"/>
      <c r="P233" s="1893"/>
      <c r="R233" s="1893"/>
      <c r="T233" s="1893"/>
      <c r="U233" s="2008"/>
      <c r="V233" s="1890"/>
      <c r="W233" s="2017"/>
      <c r="X233" s="1942"/>
      <c r="Y233" s="2025"/>
      <c r="Z233" s="11"/>
      <c r="AA233" s="141"/>
      <c r="AC233" s="141"/>
      <c r="AE233" s="440"/>
      <c r="AG233" s="135"/>
      <c r="AH233" s="2042"/>
      <c r="AI233" s="11"/>
      <c r="AJ233" s="2056"/>
      <c r="AK233" s="49"/>
      <c r="AL233" s="2064"/>
      <c r="AM233" s="112"/>
      <c r="AO233" s="141"/>
    </row>
    <row r="234" spans="1:41">
      <c r="A234" s="1166" t="s">
        <v>290</v>
      </c>
      <c r="B234" s="1166"/>
      <c r="C234" s="1170"/>
      <c r="D234" s="126"/>
      <c r="E234" s="1171" t="s">
        <v>167</v>
      </c>
      <c r="F234" s="126"/>
      <c r="G234" s="126"/>
      <c r="H234" s="1172"/>
      <c r="I234" s="126"/>
      <c r="J234" s="1173" t="s">
        <v>840</v>
      </c>
      <c r="K234" s="126"/>
      <c r="L234" s="126"/>
      <c r="M234" s="126"/>
      <c r="N234" s="803" t="s">
        <v>840</v>
      </c>
      <c r="V234" s="1892"/>
      <c r="W234" s="2014"/>
      <c r="X234" s="562"/>
      <c r="Y234" s="2020"/>
      <c r="Z234" s="141"/>
      <c r="AA234" s="141"/>
      <c r="AC234" s="141"/>
      <c r="AE234" s="136"/>
      <c r="AG234" s="135"/>
      <c r="AH234" s="770"/>
      <c r="AI234" s="196"/>
      <c r="AJ234" s="269"/>
      <c r="AK234" s="141"/>
      <c r="AL234" s="770"/>
      <c r="AM234" s="196"/>
      <c r="AO234" s="141"/>
    </row>
    <row r="235" spans="1:41" ht="16.2" thickBot="1">
      <c r="A235" s="1166"/>
      <c r="B235" s="1164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2072" t="s">
        <v>618</v>
      </c>
      <c r="Q235" s="807" t="s">
        <v>620</v>
      </c>
      <c r="U235" t="s">
        <v>619</v>
      </c>
      <c r="V235" s="1892"/>
      <c r="W235" s="2014"/>
      <c r="X235" s="562"/>
      <c r="Y235" s="2020"/>
      <c r="Z235" s="141"/>
      <c r="AA235" s="141"/>
      <c r="AC235" s="141"/>
      <c r="AE235" s="136"/>
      <c r="AG235" s="135"/>
      <c r="AH235" s="770"/>
      <c r="AI235" s="196"/>
      <c r="AJ235" s="269"/>
      <c r="AK235" s="141"/>
      <c r="AL235" s="770"/>
      <c r="AM235" s="196"/>
      <c r="AO235" s="141"/>
    </row>
    <row r="236" spans="1:41" ht="12.75" customHeight="1" thickBot="1">
      <c r="A236" s="520" t="s">
        <v>2</v>
      </c>
      <c r="B236" s="521" t="s">
        <v>3</v>
      </c>
      <c r="C236" s="522" t="s">
        <v>4</v>
      </c>
      <c r="D236" s="327" t="s">
        <v>61</v>
      </c>
      <c r="E236" s="148"/>
      <c r="F236" s="148"/>
      <c r="G236" s="148"/>
      <c r="H236" s="148"/>
      <c r="I236" s="148"/>
      <c r="J236" s="148"/>
      <c r="K236" s="148"/>
      <c r="L236" s="311"/>
      <c r="M236" s="126"/>
      <c r="N236" s="2" t="s">
        <v>290</v>
      </c>
      <c r="P236" s="934"/>
      <c r="Q236" s="1921"/>
      <c r="R236" s="235" t="s">
        <v>631</v>
      </c>
      <c r="S236" s="1921"/>
      <c r="T236" s="1921"/>
      <c r="U236" s="1921"/>
      <c r="V236" s="1892"/>
      <c r="X236" s="562"/>
      <c r="Y236" s="408" t="s">
        <v>628</v>
      </c>
      <c r="Z236" s="147"/>
      <c r="AB236" s="141"/>
      <c r="AC236" s="141"/>
      <c r="AE236" s="141"/>
      <c r="AG236" s="141"/>
      <c r="AI236" s="141"/>
      <c r="AK236" s="141"/>
      <c r="AL236" s="408" t="s">
        <v>628</v>
      </c>
      <c r="AM236" s="2068"/>
      <c r="AO236" s="141"/>
    </row>
    <row r="237" spans="1:41" ht="16.2" thickBot="1">
      <c r="A237" s="523" t="s">
        <v>5</v>
      </c>
      <c r="B237" s="126"/>
      <c r="C237" s="524" t="s">
        <v>63</v>
      </c>
      <c r="D237" s="138"/>
      <c r="E237" s="141"/>
      <c r="F237" s="141"/>
      <c r="G237" s="141"/>
      <c r="H237" s="141"/>
      <c r="I237" s="141"/>
      <c r="J237" s="141"/>
      <c r="K237" s="141"/>
      <c r="L237" s="137"/>
      <c r="M237" s="126"/>
      <c r="N237" s="2075" t="s">
        <v>385</v>
      </c>
      <c r="O237" s="1856" t="s">
        <v>615</v>
      </c>
      <c r="P237" s="1855"/>
      <c r="Q237" s="1856" t="s">
        <v>617</v>
      </c>
      <c r="R237" s="1855"/>
      <c r="S237" s="1856" t="s">
        <v>627</v>
      </c>
      <c r="T237" s="1855"/>
      <c r="U237" s="1856" t="s">
        <v>625</v>
      </c>
      <c r="V237" s="1855"/>
      <c r="W237" s="1856" t="s">
        <v>626</v>
      </c>
      <c r="X237" s="1855"/>
      <c r="Y237" s="1932" t="s">
        <v>508</v>
      </c>
      <c r="Z237" s="63"/>
      <c r="AA237" s="2069" t="s">
        <v>469</v>
      </c>
      <c r="AB237" s="1856" t="s">
        <v>615</v>
      </c>
      <c r="AC237" s="1855"/>
      <c r="AD237" s="1856" t="s">
        <v>617</v>
      </c>
      <c r="AE237" s="1855"/>
      <c r="AF237" s="1856" t="s">
        <v>624</v>
      </c>
      <c r="AG237" s="1855"/>
      <c r="AH237" s="1856" t="s">
        <v>625</v>
      </c>
      <c r="AI237" s="1855"/>
      <c r="AJ237" s="1856" t="s">
        <v>626</v>
      </c>
      <c r="AK237" s="1855"/>
      <c r="AL237" s="1932" t="s">
        <v>508</v>
      </c>
      <c r="AM237" s="63"/>
      <c r="AO237" s="141"/>
    </row>
    <row r="238" spans="1:41" ht="14.25" customHeight="1" thickBot="1">
      <c r="A238" s="1047" t="s">
        <v>385</v>
      </c>
      <c r="B238" s="148"/>
      <c r="C238" s="148"/>
      <c r="D238" s="1609" t="s">
        <v>321</v>
      </c>
      <c r="E238" s="148"/>
      <c r="F238" s="311"/>
      <c r="G238" s="2296" t="s">
        <v>465</v>
      </c>
      <c r="H238" s="161"/>
      <c r="I238" s="161"/>
      <c r="J238" s="2298" t="s">
        <v>632</v>
      </c>
      <c r="K238" s="161"/>
      <c r="L238" s="147"/>
      <c r="M238" s="126"/>
      <c r="N238" s="1917" t="s">
        <v>469</v>
      </c>
      <c r="O238" s="1933" t="s">
        <v>115</v>
      </c>
      <c r="P238" s="1934" t="s">
        <v>116</v>
      </c>
      <c r="Q238" s="1933" t="s">
        <v>115</v>
      </c>
      <c r="R238" s="1934" t="s">
        <v>116</v>
      </c>
      <c r="S238" s="1933" t="s">
        <v>115</v>
      </c>
      <c r="T238" s="1934" t="s">
        <v>116</v>
      </c>
      <c r="U238" s="1933" t="s">
        <v>115</v>
      </c>
      <c r="V238" s="1959" t="s">
        <v>116</v>
      </c>
      <c r="W238" s="1933" t="s">
        <v>115</v>
      </c>
      <c r="X238" s="1934" t="s">
        <v>116</v>
      </c>
      <c r="Y238" s="115" t="s">
        <v>115</v>
      </c>
      <c r="Z238" s="186" t="s">
        <v>116</v>
      </c>
      <c r="AA238" s="89" t="s">
        <v>59</v>
      </c>
      <c r="AB238" s="119" t="s">
        <v>115</v>
      </c>
      <c r="AC238" s="405" t="s">
        <v>116</v>
      </c>
      <c r="AD238" s="119" t="s">
        <v>115</v>
      </c>
      <c r="AE238" s="405" t="s">
        <v>116</v>
      </c>
      <c r="AF238" s="119" t="s">
        <v>115</v>
      </c>
      <c r="AG238" s="405" t="s">
        <v>116</v>
      </c>
      <c r="AH238" s="119" t="s">
        <v>115</v>
      </c>
      <c r="AI238" s="405" t="s">
        <v>116</v>
      </c>
      <c r="AJ238" s="119" t="s">
        <v>115</v>
      </c>
      <c r="AK238" s="405" t="s">
        <v>116</v>
      </c>
      <c r="AL238" s="1935" t="s">
        <v>115</v>
      </c>
      <c r="AM238" s="1936" t="s">
        <v>116</v>
      </c>
      <c r="AO238" s="141"/>
    </row>
    <row r="239" spans="1:41" ht="12.75" customHeight="1" thickBot="1">
      <c r="A239" s="327"/>
      <c r="B239" s="506" t="s">
        <v>189</v>
      </c>
      <c r="C239" s="311"/>
      <c r="D239" s="1618" t="s">
        <v>320</v>
      </c>
      <c r="E239" s="312"/>
      <c r="F239" s="1127"/>
      <c r="G239" s="1134" t="s">
        <v>114</v>
      </c>
      <c r="H239" s="216" t="s">
        <v>115</v>
      </c>
      <c r="I239" s="1176" t="s">
        <v>116</v>
      </c>
      <c r="J239" s="525" t="s">
        <v>114</v>
      </c>
      <c r="K239" s="216" t="s">
        <v>115</v>
      </c>
      <c r="L239" s="1136" t="s">
        <v>116</v>
      </c>
      <c r="M239" s="126"/>
      <c r="N239" s="909" t="s">
        <v>156</v>
      </c>
      <c r="O239" s="1852">
        <f>C246</f>
        <v>20</v>
      </c>
      <c r="P239" s="1840">
        <f>C246</f>
        <v>20</v>
      </c>
      <c r="Q239" s="1852">
        <f>C263</f>
        <v>30</v>
      </c>
      <c r="R239" s="1840">
        <f>C263</f>
        <v>30</v>
      </c>
      <c r="S239" s="1955">
        <f>C272</f>
        <v>20</v>
      </c>
      <c r="T239" s="1840">
        <f>C272</f>
        <v>20</v>
      </c>
      <c r="U239" s="1964">
        <f t="shared" ref="U239:U269" si="81">O239+Q239</f>
        <v>50</v>
      </c>
      <c r="V239" s="1940">
        <f t="shared" ref="V239:V269" si="82">P239+R239</f>
        <v>50</v>
      </c>
      <c r="W239" s="1969">
        <f t="shared" ref="W239:W269" si="83">Q239+S239</f>
        <v>50</v>
      </c>
      <c r="X239" s="1946">
        <f t="shared" ref="X239:X269" si="84">R239+T239</f>
        <v>50</v>
      </c>
      <c r="Y239" s="1960">
        <f t="shared" ref="Y239:Y269" si="85">O239+Q239+S239</f>
        <v>70</v>
      </c>
      <c r="Z239" s="937">
        <f t="shared" ref="Z239:Z269" si="86">P239+R239+T239</f>
        <v>70</v>
      </c>
      <c r="AA239" s="245" t="s">
        <v>429</v>
      </c>
      <c r="AB239" s="1897"/>
      <c r="AC239" s="915"/>
      <c r="AD239" s="1897">
        <f>E265</f>
        <v>93</v>
      </c>
      <c r="AE239" s="912">
        <f>F265</f>
        <v>60</v>
      </c>
      <c r="AF239" s="1897"/>
      <c r="AG239" s="931"/>
      <c r="AH239" s="2038">
        <f t="shared" ref="AH239:AH253" si="87">AB239+AD239</f>
        <v>93</v>
      </c>
      <c r="AI239" s="925">
        <f t="shared" ref="AI239:AI253" si="88">AC239+AE239</f>
        <v>60</v>
      </c>
      <c r="AJ239" s="2053">
        <f t="shared" ref="AJ239:AJ253" si="89">AD239+AF239</f>
        <v>93</v>
      </c>
      <c r="AK239" s="933">
        <f t="shared" ref="AK239:AK253" si="90">AE239+AG239</f>
        <v>60</v>
      </c>
      <c r="AL239" s="2060">
        <f t="shared" ref="AL239:AL254" si="91">AB239+AD239+AF239</f>
        <v>93</v>
      </c>
      <c r="AM239" s="1987">
        <f t="shared" ref="AM239:AM254" si="92">AC239+AE239+AG239</f>
        <v>60</v>
      </c>
      <c r="AO239" s="141"/>
    </row>
    <row r="240" spans="1:41" ht="13.5" customHeight="1" thickBot="1">
      <c r="A240" s="900" t="s">
        <v>757</v>
      </c>
      <c r="B240" s="318" t="s">
        <v>632</v>
      </c>
      <c r="C240" s="1217">
        <v>60</v>
      </c>
      <c r="D240" s="1218" t="s">
        <v>114</v>
      </c>
      <c r="E240" s="218" t="s">
        <v>115</v>
      </c>
      <c r="F240" s="219" t="s">
        <v>116</v>
      </c>
      <c r="G240" s="170" t="s">
        <v>94</v>
      </c>
      <c r="H240" s="169">
        <v>61.85</v>
      </c>
      <c r="I240" s="1219">
        <v>52.6</v>
      </c>
      <c r="J240" s="1226" t="s">
        <v>312</v>
      </c>
      <c r="K240" s="380">
        <v>69.42</v>
      </c>
      <c r="L240" s="894">
        <v>48.6</v>
      </c>
      <c r="M240" s="126"/>
      <c r="N240" s="909" t="s">
        <v>155</v>
      </c>
      <c r="O240" s="1852">
        <f>H242+C245</f>
        <v>44.4</v>
      </c>
      <c r="P240" s="1841">
        <f>I242+C245</f>
        <v>44.4</v>
      </c>
      <c r="Q240" s="1852">
        <f>C262</f>
        <v>40</v>
      </c>
      <c r="R240" s="1841">
        <f>C262</f>
        <v>40</v>
      </c>
      <c r="S240" s="1852">
        <f>E273+C272</f>
        <v>38</v>
      </c>
      <c r="T240" s="1841">
        <f>F273+C272</f>
        <v>38</v>
      </c>
      <c r="U240" s="1964">
        <f t="shared" si="81"/>
        <v>84.4</v>
      </c>
      <c r="V240" s="1940">
        <f t="shared" si="82"/>
        <v>84.4</v>
      </c>
      <c r="W240" s="1969">
        <f t="shared" si="83"/>
        <v>78</v>
      </c>
      <c r="X240" s="1946">
        <f t="shared" si="84"/>
        <v>78</v>
      </c>
      <c r="Y240" s="1960">
        <f t="shared" si="85"/>
        <v>122.4</v>
      </c>
      <c r="Z240" s="937">
        <f t="shared" si="86"/>
        <v>122.4</v>
      </c>
      <c r="AA240" s="245" t="s">
        <v>62</v>
      </c>
      <c r="AB240" s="1897"/>
      <c r="AC240" s="916"/>
      <c r="AD240" s="1897"/>
      <c r="AE240" s="912"/>
      <c r="AF240" s="1897"/>
      <c r="AG240" s="931"/>
      <c r="AH240" s="2038">
        <f t="shared" si="87"/>
        <v>0</v>
      </c>
      <c r="AI240" s="925">
        <f t="shared" si="88"/>
        <v>0</v>
      </c>
      <c r="AJ240" s="2053">
        <f t="shared" si="89"/>
        <v>0</v>
      </c>
      <c r="AK240" s="933">
        <f t="shared" si="90"/>
        <v>0</v>
      </c>
      <c r="AL240" s="2060">
        <f t="shared" si="91"/>
        <v>0</v>
      </c>
      <c r="AM240" s="1987">
        <f t="shared" si="92"/>
        <v>0</v>
      </c>
      <c r="AO240" s="141"/>
    </row>
    <row r="241" spans="1:41">
      <c r="A241" s="2869" t="s">
        <v>758</v>
      </c>
      <c r="B241" s="380" t="s">
        <v>465</v>
      </c>
      <c r="C241" s="376">
        <v>90</v>
      </c>
      <c r="D241" s="1099" t="s">
        <v>219</v>
      </c>
      <c r="E241" s="169">
        <v>193.24</v>
      </c>
      <c r="F241" s="1219">
        <v>144.30000000000001</v>
      </c>
      <c r="G241" s="904" t="s">
        <v>225</v>
      </c>
      <c r="H241" s="316">
        <v>21.8</v>
      </c>
      <c r="I241" s="319">
        <v>19.399999999999999</v>
      </c>
      <c r="J241" s="254" t="s">
        <v>198</v>
      </c>
      <c r="K241" s="380">
        <v>7.14</v>
      </c>
      <c r="L241" s="894">
        <v>6</v>
      </c>
      <c r="M241" s="126"/>
      <c r="N241" s="97" t="s">
        <v>86</v>
      </c>
      <c r="O241" s="1852">
        <f>E250+H248</f>
        <v>9.94</v>
      </c>
      <c r="P241" s="1838">
        <f>F250+I248</f>
        <v>9.94</v>
      </c>
      <c r="Q241" s="1852">
        <f>K257</f>
        <v>21.3</v>
      </c>
      <c r="R241" s="1838">
        <f>L257</f>
        <v>21.3</v>
      </c>
      <c r="S241" s="1852"/>
      <c r="T241" s="1842"/>
      <c r="U241" s="1964">
        <f t="shared" si="81"/>
        <v>31.240000000000002</v>
      </c>
      <c r="V241" s="1940">
        <f t="shared" si="82"/>
        <v>31.240000000000002</v>
      </c>
      <c r="W241" s="1969">
        <f t="shared" si="83"/>
        <v>21.3</v>
      </c>
      <c r="X241" s="1946">
        <f t="shared" si="84"/>
        <v>21.3</v>
      </c>
      <c r="Y241" s="1960">
        <f t="shared" si="85"/>
        <v>31.240000000000002</v>
      </c>
      <c r="Z241" s="937">
        <f t="shared" si="86"/>
        <v>31.240000000000002</v>
      </c>
      <c r="AA241" s="173" t="s">
        <v>64</v>
      </c>
      <c r="AB241" s="1897"/>
      <c r="AC241" s="917"/>
      <c r="AD241" s="1897"/>
      <c r="AE241" s="912"/>
      <c r="AF241" s="1897"/>
      <c r="AG241" s="931"/>
      <c r="AH241" s="2038">
        <f t="shared" si="87"/>
        <v>0</v>
      </c>
      <c r="AI241" s="925">
        <f t="shared" si="88"/>
        <v>0</v>
      </c>
      <c r="AJ241" s="2053">
        <f t="shared" si="89"/>
        <v>0</v>
      </c>
      <c r="AK241" s="933">
        <f t="shared" si="90"/>
        <v>0</v>
      </c>
      <c r="AL241" s="2060">
        <f t="shared" si="91"/>
        <v>0</v>
      </c>
      <c r="AM241" s="1987">
        <f t="shared" si="92"/>
        <v>0</v>
      </c>
      <c r="AO241" s="141"/>
    </row>
    <row r="242" spans="1:41">
      <c r="A242" s="869" t="s">
        <v>454</v>
      </c>
      <c r="B242" s="1111" t="s">
        <v>321</v>
      </c>
      <c r="C242" s="230">
        <v>160</v>
      </c>
      <c r="D242" s="262" t="s">
        <v>72</v>
      </c>
      <c r="E242" s="316">
        <v>13.72</v>
      </c>
      <c r="F242" s="1103">
        <v>9.8000000000000007</v>
      </c>
      <c r="G242" s="254" t="s">
        <v>85</v>
      </c>
      <c r="H242" s="316">
        <v>14.4</v>
      </c>
      <c r="I242" s="319">
        <v>14.4</v>
      </c>
      <c r="J242" s="254" t="s">
        <v>49</v>
      </c>
      <c r="K242" s="316">
        <v>3</v>
      </c>
      <c r="L242" s="319">
        <v>3</v>
      </c>
      <c r="M242" s="126"/>
      <c r="N242" s="99" t="s">
        <v>157</v>
      </c>
      <c r="O242" s="1854">
        <f t="shared" ref="O242:T242" si="93">AB271</f>
        <v>0</v>
      </c>
      <c r="P242" s="1843">
        <f t="shared" si="93"/>
        <v>0</v>
      </c>
      <c r="Q242" s="1854">
        <f t="shared" si="93"/>
        <v>0</v>
      </c>
      <c r="R242" s="1843">
        <f t="shared" si="93"/>
        <v>0</v>
      </c>
      <c r="S242" s="1854">
        <f t="shared" si="93"/>
        <v>0</v>
      </c>
      <c r="T242" s="1843">
        <f t="shared" si="93"/>
        <v>0</v>
      </c>
      <c r="U242" s="1964">
        <f t="shared" si="81"/>
        <v>0</v>
      </c>
      <c r="V242" s="1940">
        <f t="shared" si="82"/>
        <v>0</v>
      </c>
      <c r="W242" s="1969">
        <f t="shared" si="83"/>
        <v>0</v>
      </c>
      <c r="X242" s="1946">
        <f t="shared" si="84"/>
        <v>0</v>
      </c>
      <c r="Y242" s="1960">
        <f t="shared" si="85"/>
        <v>0</v>
      </c>
      <c r="Z242" s="937">
        <f t="shared" si="86"/>
        <v>0</v>
      </c>
      <c r="AA242" s="173" t="s">
        <v>66</v>
      </c>
      <c r="AB242" s="1897"/>
      <c r="AC242" s="918"/>
      <c r="AD242" s="1897"/>
      <c r="AE242" s="912"/>
      <c r="AF242" s="1897"/>
      <c r="AG242" s="931"/>
      <c r="AH242" s="2038">
        <f t="shared" si="87"/>
        <v>0</v>
      </c>
      <c r="AI242" s="925">
        <f t="shared" si="88"/>
        <v>0</v>
      </c>
      <c r="AJ242" s="2053">
        <f t="shared" si="89"/>
        <v>0</v>
      </c>
      <c r="AK242" s="933">
        <f t="shared" si="90"/>
        <v>0</v>
      </c>
      <c r="AL242" s="2060">
        <f t="shared" si="91"/>
        <v>0</v>
      </c>
      <c r="AM242" s="1987">
        <f t="shared" si="92"/>
        <v>0</v>
      </c>
      <c r="AO242" s="141"/>
    </row>
    <row r="243" spans="1:41">
      <c r="A243" s="1654" t="s">
        <v>759</v>
      </c>
      <c r="B243" s="1248" t="s">
        <v>320</v>
      </c>
      <c r="C243" s="1051"/>
      <c r="D243" s="262" t="s">
        <v>198</v>
      </c>
      <c r="E243" s="316">
        <v>7.68</v>
      </c>
      <c r="F243" s="1103">
        <v>6.4</v>
      </c>
      <c r="G243" s="254" t="s">
        <v>60</v>
      </c>
      <c r="H243" s="316">
        <v>5.5</v>
      </c>
      <c r="I243" s="1103">
        <v>5.5</v>
      </c>
      <c r="J243" s="256" t="s">
        <v>98</v>
      </c>
      <c r="K243" s="318">
        <v>3</v>
      </c>
      <c r="L243" s="320">
        <v>3</v>
      </c>
      <c r="M243" s="1623"/>
      <c r="N243" s="909" t="s">
        <v>119</v>
      </c>
      <c r="O243" s="1852"/>
      <c r="P243" s="1840"/>
      <c r="Q243" s="1852"/>
      <c r="R243" s="1840"/>
      <c r="S243" s="1852"/>
      <c r="T243" s="1840"/>
      <c r="U243" s="1964">
        <f t="shared" si="81"/>
        <v>0</v>
      </c>
      <c r="V243" s="1940">
        <f t="shared" si="82"/>
        <v>0</v>
      </c>
      <c r="W243" s="1969">
        <f t="shared" si="83"/>
        <v>0</v>
      </c>
      <c r="X243" s="1946">
        <f t="shared" si="84"/>
        <v>0</v>
      </c>
      <c r="Y243" s="1960">
        <f t="shared" si="85"/>
        <v>0</v>
      </c>
      <c r="Z243" s="937">
        <f t="shared" si="86"/>
        <v>0</v>
      </c>
      <c r="AA243" s="174" t="s">
        <v>108</v>
      </c>
      <c r="AB243" s="1897">
        <f>E251</f>
        <v>2.2000000000000002</v>
      </c>
      <c r="AC243" s="917">
        <f>F251</f>
        <v>2.2000000000000002</v>
      </c>
      <c r="AD243" s="1897">
        <f>E259</f>
        <v>2</v>
      </c>
      <c r="AE243" s="912">
        <f>F259</f>
        <v>2</v>
      </c>
      <c r="AF243" s="1897"/>
      <c r="AG243" s="931"/>
      <c r="AH243" s="2038">
        <f t="shared" si="87"/>
        <v>4.2</v>
      </c>
      <c r="AI243" s="925">
        <f t="shared" si="88"/>
        <v>4.2</v>
      </c>
      <c r="AJ243" s="2053">
        <f t="shared" si="89"/>
        <v>2</v>
      </c>
      <c r="AK243" s="933">
        <f t="shared" si="90"/>
        <v>2</v>
      </c>
      <c r="AL243" s="2060">
        <f t="shared" si="91"/>
        <v>4.2</v>
      </c>
      <c r="AM243" s="1987">
        <f t="shared" si="92"/>
        <v>4.2</v>
      </c>
    </row>
    <row r="244" spans="1:41" ht="14.25" customHeight="1">
      <c r="A244" s="332" t="s">
        <v>684</v>
      </c>
      <c r="B244" s="346" t="s">
        <v>143</v>
      </c>
      <c r="C244" s="2294">
        <v>200</v>
      </c>
      <c r="D244" s="262" t="s">
        <v>90</v>
      </c>
      <c r="E244" s="316">
        <v>7.51</v>
      </c>
      <c r="F244" s="319">
        <v>7.51</v>
      </c>
      <c r="G244" s="254" t="s">
        <v>198</v>
      </c>
      <c r="H244" s="316">
        <v>10.8</v>
      </c>
      <c r="I244" s="1103">
        <v>9</v>
      </c>
      <c r="J244" s="1306"/>
      <c r="K244" s="151"/>
      <c r="L244" s="1291"/>
      <c r="M244" s="126"/>
      <c r="N244" s="670" t="s">
        <v>44</v>
      </c>
      <c r="O244" s="1852">
        <f>E241</f>
        <v>193.24</v>
      </c>
      <c r="P244" s="1838">
        <f>F241</f>
        <v>144.30000000000001</v>
      </c>
      <c r="Q244" s="1852">
        <f>E256</f>
        <v>114.286</v>
      </c>
      <c r="R244" s="1842">
        <f>F256+X280</f>
        <v>80</v>
      </c>
      <c r="S244" s="1852"/>
      <c r="T244" s="1840"/>
      <c r="U244" s="1964">
        <f t="shared" si="81"/>
        <v>307.52600000000001</v>
      </c>
      <c r="V244" s="1940">
        <f t="shared" si="82"/>
        <v>224.3</v>
      </c>
      <c r="W244" s="1969">
        <f t="shared" si="83"/>
        <v>114.286</v>
      </c>
      <c r="X244" s="1946">
        <f t="shared" si="84"/>
        <v>80</v>
      </c>
      <c r="Y244" s="1960">
        <f t="shared" si="85"/>
        <v>307.52600000000001</v>
      </c>
      <c r="Z244" s="937">
        <f t="shared" si="86"/>
        <v>224.3</v>
      </c>
      <c r="AA244" s="173" t="s">
        <v>153</v>
      </c>
      <c r="AB244" s="1897"/>
      <c r="AC244" s="917"/>
      <c r="AD244" s="1897"/>
      <c r="AE244" s="912"/>
      <c r="AF244" s="1897"/>
      <c r="AG244" s="931"/>
      <c r="AH244" s="2038">
        <f t="shared" si="87"/>
        <v>0</v>
      </c>
      <c r="AI244" s="925">
        <f t="shared" si="88"/>
        <v>0</v>
      </c>
      <c r="AJ244" s="2053">
        <f t="shared" si="89"/>
        <v>0</v>
      </c>
      <c r="AK244" s="933">
        <f t="shared" si="90"/>
        <v>0</v>
      </c>
      <c r="AL244" s="2060">
        <f t="shared" si="91"/>
        <v>0</v>
      </c>
      <c r="AM244" s="1987">
        <f t="shared" si="92"/>
        <v>0</v>
      </c>
    </row>
    <row r="245" spans="1:41" ht="13.5" customHeight="1">
      <c r="A245" s="261" t="s">
        <v>9</v>
      </c>
      <c r="B245" s="346" t="s">
        <v>10</v>
      </c>
      <c r="C245" s="324">
        <v>30</v>
      </c>
      <c r="D245" s="262" t="s">
        <v>204</v>
      </c>
      <c r="E245" s="2363">
        <v>1.8149999999999999E-2</v>
      </c>
      <c r="F245" s="2364">
        <v>1.8149999999999999E-2</v>
      </c>
      <c r="G245" s="254" t="s">
        <v>221</v>
      </c>
      <c r="H245" s="316" t="s">
        <v>222</v>
      </c>
      <c r="I245" s="319">
        <v>3.6</v>
      </c>
      <c r="J245" s="1306"/>
      <c r="K245" s="135"/>
      <c r="L245" s="2299"/>
      <c r="M245" s="126"/>
      <c r="N245" s="105" t="s">
        <v>74</v>
      </c>
      <c r="O245" s="1852">
        <f>AB254</f>
        <v>110.96000000000001</v>
      </c>
      <c r="P245" s="1844">
        <f t="shared" ref="P245:T245" si="94">AC254</f>
        <v>82</v>
      </c>
      <c r="Q245" s="1852">
        <f t="shared" si="94"/>
        <v>124.12</v>
      </c>
      <c r="R245" s="1844">
        <f t="shared" si="94"/>
        <v>86</v>
      </c>
      <c r="S245" s="1852">
        <f t="shared" si="94"/>
        <v>9.6</v>
      </c>
      <c r="T245" s="1844">
        <f t="shared" si="94"/>
        <v>8</v>
      </c>
      <c r="U245" s="1964">
        <f t="shared" si="81"/>
        <v>235.08</v>
      </c>
      <c r="V245" s="1940">
        <f t="shared" si="82"/>
        <v>168</v>
      </c>
      <c r="W245" s="1969">
        <f t="shared" si="83"/>
        <v>133.72</v>
      </c>
      <c r="X245" s="1946">
        <f t="shared" si="84"/>
        <v>94</v>
      </c>
      <c r="Y245" s="1960">
        <f t="shared" si="85"/>
        <v>244.68</v>
      </c>
      <c r="Z245" s="937">
        <f t="shared" si="86"/>
        <v>176</v>
      </c>
      <c r="AA245" s="173" t="s">
        <v>147</v>
      </c>
      <c r="AB245" s="1897"/>
      <c r="AC245" s="917"/>
      <c r="AD245" s="1897"/>
      <c r="AE245" s="912"/>
      <c r="AF245" s="1897"/>
      <c r="AG245" s="931"/>
      <c r="AH245" s="2038">
        <f t="shared" si="87"/>
        <v>0</v>
      </c>
      <c r="AI245" s="925">
        <f t="shared" si="88"/>
        <v>0</v>
      </c>
      <c r="AJ245" s="2053">
        <f t="shared" si="89"/>
        <v>0</v>
      </c>
      <c r="AK245" s="933">
        <f t="shared" si="90"/>
        <v>0</v>
      </c>
      <c r="AL245" s="2060">
        <f t="shared" si="91"/>
        <v>0</v>
      </c>
      <c r="AM245" s="1987">
        <f t="shared" si="92"/>
        <v>0</v>
      </c>
    </row>
    <row r="246" spans="1:41">
      <c r="A246" s="261" t="s">
        <v>9</v>
      </c>
      <c r="B246" s="346" t="s">
        <v>581</v>
      </c>
      <c r="C246" s="324">
        <v>20</v>
      </c>
      <c r="D246" s="1142" t="s">
        <v>53</v>
      </c>
      <c r="E246" s="318">
        <v>0.36</v>
      </c>
      <c r="F246" s="321">
        <v>0.36</v>
      </c>
      <c r="G246" s="254" t="s">
        <v>53</v>
      </c>
      <c r="H246" s="316">
        <v>0.6</v>
      </c>
      <c r="I246" s="319">
        <v>0.6</v>
      </c>
      <c r="J246" s="138"/>
      <c r="K246" s="141"/>
      <c r="L246" s="137"/>
      <c r="M246" s="126"/>
      <c r="N246" s="909" t="s">
        <v>76</v>
      </c>
      <c r="O246" s="1853"/>
      <c r="P246" s="1838"/>
      <c r="Q246" s="1853">
        <f>E268</f>
        <v>156.44999999999999</v>
      </c>
      <c r="R246" s="1840">
        <f>C264</f>
        <v>105</v>
      </c>
      <c r="S246" s="1853">
        <f>K275</f>
        <v>7.5</v>
      </c>
      <c r="T246" s="1840">
        <f>L275</f>
        <v>7</v>
      </c>
      <c r="U246" s="1964">
        <f t="shared" si="81"/>
        <v>156.44999999999999</v>
      </c>
      <c r="V246" s="1940">
        <f t="shared" si="82"/>
        <v>105</v>
      </c>
      <c r="W246" s="1969">
        <f t="shared" si="83"/>
        <v>163.95</v>
      </c>
      <c r="X246" s="1946">
        <f t="shared" si="84"/>
        <v>112</v>
      </c>
      <c r="Y246" s="1960">
        <f t="shared" si="85"/>
        <v>163.95</v>
      </c>
      <c r="Z246" s="937">
        <f t="shared" si="86"/>
        <v>112</v>
      </c>
      <c r="AA246" s="173" t="s">
        <v>150</v>
      </c>
      <c r="AB246" s="1897">
        <f>K240</f>
        <v>69.42</v>
      </c>
      <c r="AC246" s="919">
        <f>L240</f>
        <v>48.6</v>
      </c>
      <c r="AD246" s="1897"/>
      <c r="AE246" s="912"/>
      <c r="AF246" s="1897"/>
      <c r="AG246" s="931"/>
      <c r="AH246" s="2038">
        <f t="shared" si="87"/>
        <v>69.42</v>
      </c>
      <c r="AI246" s="925">
        <f t="shared" si="88"/>
        <v>48.6</v>
      </c>
      <c r="AJ246" s="2053">
        <f t="shared" si="89"/>
        <v>0</v>
      </c>
      <c r="AK246" s="933">
        <f t="shared" si="90"/>
        <v>0</v>
      </c>
      <c r="AL246" s="2060">
        <f t="shared" si="91"/>
        <v>69.42</v>
      </c>
      <c r="AM246" s="1987">
        <f t="shared" si="92"/>
        <v>48.6</v>
      </c>
    </row>
    <row r="247" spans="1:41" ht="12.75" customHeight="1">
      <c r="A247" s="138"/>
      <c r="B247" s="1280"/>
      <c r="C247" s="137"/>
      <c r="D247" s="1142" t="s">
        <v>575</v>
      </c>
      <c r="E247" s="318"/>
      <c r="F247" s="321">
        <v>1.2</v>
      </c>
      <c r="G247" s="254" t="s">
        <v>127</v>
      </c>
      <c r="H247" s="316">
        <v>1.5</v>
      </c>
      <c r="I247" s="319">
        <v>1.5</v>
      </c>
      <c r="J247" s="68"/>
      <c r="K247" s="11"/>
      <c r="L247" s="78"/>
      <c r="M247" s="126"/>
      <c r="N247" s="910" t="s">
        <v>118</v>
      </c>
      <c r="O247" s="1852"/>
      <c r="P247" s="1845"/>
      <c r="Q247" s="1852"/>
      <c r="R247" s="1845"/>
      <c r="S247" s="1852"/>
      <c r="T247" s="1845"/>
      <c r="U247" s="1964">
        <f t="shared" si="81"/>
        <v>0</v>
      </c>
      <c r="V247" s="1940">
        <f t="shared" si="82"/>
        <v>0</v>
      </c>
      <c r="W247" s="1969">
        <f t="shared" si="83"/>
        <v>0</v>
      </c>
      <c r="X247" s="1946">
        <f t="shared" si="84"/>
        <v>0</v>
      </c>
      <c r="Y247" s="1960">
        <f t="shared" si="85"/>
        <v>0</v>
      </c>
      <c r="Z247" s="937">
        <f t="shared" si="86"/>
        <v>0</v>
      </c>
      <c r="AA247" s="173" t="s">
        <v>96</v>
      </c>
      <c r="AB247" s="1897">
        <f>E243+H244+K241</f>
        <v>25.62</v>
      </c>
      <c r="AC247" s="919">
        <f>F243+I244+L241</f>
        <v>21.4</v>
      </c>
      <c r="AD247" s="1897">
        <f>E258+H260</f>
        <v>19.119999999999997</v>
      </c>
      <c r="AE247" s="912">
        <f>F258+I260</f>
        <v>16</v>
      </c>
      <c r="AF247" s="1897">
        <f>E275</f>
        <v>9.6</v>
      </c>
      <c r="AG247" s="931">
        <f>F275</f>
        <v>8</v>
      </c>
      <c r="AH247" s="2038">
        <f t="shared" si="87"/>
        <v>44.739999999999995</v>
      </c>
      <c r="AI247" s="925">
        <f t="shared" si="88"/>
        <v>37.4</v>
      </c>
      <c r="AJ247" s="2053">
        <f t="shared" si="89"/>
        <v>28.72</v>
      </c>
      <c r="AK247" s="933">
        <f t="shared" si="90"/>
        <v>24</v>
      </c>
      <c r="AL247" s="2060">
        <f t="shared" si="91"/>
        <v>54.339999999999996</v>
      </c>
      <c r="AM247" s="1987">
        <f t="shared" si="92"/>
        <v>45.4</v>
      </c>
    </row>
    <row r="248" spans="1:41">
      <c r="A248" s="138"/>
      <c r="B248" s="1280"/>
      <c r="C248" s="137"/>
      <c r="D248" s="2295" t="s">
        <v>730</v>
      </c>
      <c r="E248" s="316">
        <v>25</v>
      </c>
      <c r="F248" s="319">
        <v>25</v>
      </c>
      <c r="G248" s="500" t="s">
        <v>86</v>
      </c>
      <c r="H248" s="2297">
        <v>7.54</v>
      </c>
      <c r="I248" s="1225">
        <v>7.54</v>
      </c>
      <c r="J248" s="138"/>
      <c r="K248" s="141"/>
      <c r="L248" s="137"/>
      <c r="M248" s="126"/>
      <c r="N248" s="97" t="s">
        <v>154</v>
      </c>
      <c r="O248" s="1852">
        <f>C244</f>
        <v>200</v>
      </c>
      <c r="P248" s="1840">
        <f>C244</f>
        <v>200</v>
      </c>
      <c r="Q248" s="1852"/>
      <c r="R248" s="1840"/>
      <c r="S248" s="1852"/>
      <c r="T248" s="1840"/>
      <c r="U248" s="1964">
        <f t="shared" si="81"/>
        <v>200</v>
      </c>
      <c r="V248" s="1940">
        <f t="shared" si="82"/>
        <v>200</v>
      </c>
      <c r="W248" s="1969">
        <f t="shared" si="83"/>
        <v>0</v>
      </c>
      <c r="X248" s="1946">
        <f t="shared" si="84"/>
        <v>0</v>
      </c>
      <c r="Y248" s="1960">
        <f t="shared" si="85"/>
        <v>200</v>
      </c>
      <c r="Z248" s="937">
        <f t="shared" si="86"/>
        <v>200</v>
      </c>
      <c r="AA248" s="173" t="s">
        <v>72</v>
      </c>
      <c r="AB248" s="1897">
        <f>E242</f>
        <v>13.72</v>
      </c>
      <c r="AC248" s="917">
        <f>F242</f>
        <v>9.8000000000000007</v>
      </c>
      <c r="AD248" s="1897">
        <f>E257</f>
        <v>10</v>
      </c>
      <c r="AE248" s="912">
        <f>F257</f>
        <v>8</v>
      </c>
      <c r="AF248" s="1897"/>
      <c r="AG248" s="931"/>
      <c r="AH248" s="2038">
        <f t="shared" si="87"/>
        <v>23.72</v>
      </c>
      <c r="AI248" s="925">
        <f t="shared" si="88"/>
        <v>17.8</v>
      </c>
      <c r="AJ248" s="2053">
        <f t="shared" si="89"/>
        <v>10</v>
      </c>
      <c r="AK248" s="933">
        <f t="shared" si="90"/>
        <v>8</v>
      </c>
      <c r="AL248" s="2060">
        <f t="shared" si="91"/>
        <v>23.72</v>
      </c>
      <c r="AM248" s="1987">
        <f t="shared" si="92"/>
        <v>17.8</v>
      </c>
    </row>
    <row r="249" spans="1:41">
      <c r="A249" s="138"/>
      <c r="B249" s="1280"/>
      <c r="C249" s="137"/>
      <c r="D249" s="262" t="s">
        <v>102</v>
      </c>
      <c r="E249" s="316">
        <v>8</v>
      </c>
      <c r="F249" s="319">
        <v>8</v>
      </c>
      <c r="G249" s="254" t="s">
        <v>98</v>
      </c>
      <c r="H249" s="316">
        <v>4</v>
      </c>
      <c r="I249" s="319">
        <v>4</v>
      </c>
      <c r="J249" s="68"/>
      <c r="K249" s="11"/>
      <c r="L249" s="78"/>
      <c r="M249" s="126"/>
      <c r="N249" s="262" t="s">
        <v>94</v>
      </c>
      <c r="O249" s="1852">
        <f>H240</f>
        <v>61.85</v>
      </c>
      <c r="P249" s="1840">
        <f>I240</f>
        <v>52.6</v>
      </c>
      <c r="Q249" s="1852"/>
      <c r="R249" s="1840"/>
      <c r="S249" s="1852">
        <f>E271</f>
        <v>55.02</v>
      </c>
      <c r="T249" s="1840">
        <f>F271</f>
        <v>46.76</v>
      </c>
      <c r="U249" s="1964">
        <f t="shared" si="81"/>
        <v>61.85</v>
      </c>
      <c r="V249" s="1940">
        <f t="shared" si="82"/>
        <v>52.6</v>
      </c>
      <c r="W249" s="1969">
        <f t="shared" si="83"/>
        <v>55.02</v>
      </c>
      <c r="X249" s="1946">
        <f t="shared" si="84"/>
        <v>46.76</v>
      </c>
      <c r="Y249" s="1960">
        <f t="shared" si="85"/>
        <v>116.87</v>
      </c>
      <c r="Z249" s="937">
        <f t="shared" si="86"/>
        <v>99.36</v>
      </c>
      <c r="AA249" s="173" t="s">
        <v>80</v>
      </c>
      <c r="AB249" s="1897"/>
      <c r="AC249" s="920"/>
      <c r="AD249" s="1897"/>
      <c r="AE249" s="912"/>
      <c r="AF249" s="1897"/>
      <c r="AG249" s="931"/>
      <c r="AH249" s="2038">
        <f t="shared" si="87"/>
        <v>0</v>
      </c>
      <c r="AI249" s="925">
        <f t="shared" si="88"/>
        <v>0</v>
      </c>
      <c r="AJ249" s="2053">
        <f t="shared" si="89"/>
        <v>0</v>
      </c>
      <c r="AK249" s="933">
        <f t="shared" si="90"/>
        <v>0</v>
      </c>
      <c r="AL249" s="2060">
        <f t="shared" si="91"/>
        <v>0</v>
      </c>
      <c r="AM249" s="1987">
        <f t="shared" si="92"/>
        <v>0</v>
      </c>
    </row>
    <row r="250" spans="1:41">
      <c r="A250" s="138"/>
      <c r="B250" s="1280"/>
      <c r="C250" s="137"/>
      <c r="D250" s="262" t="s">
        <v>107</v>
      </c>
      <c r="E250" s="316">
        <v>2.4</v>
      </c>
      <c r="F250" s="319">
        <v>2.4</v>
      </c>
      <c r="G250" s="138"/>
      <c r="H250" s="141"/>
      <c r="I250" s="137"/>
      <c r="J250" s="68"/>
      <c r="K250" s="11"/>
      <c r="L250" s="78"/>
      <c r="M250" s="126"/>
      <c r="N250" s="909" t="s">
        <v>386</v>
      </c>
      <c r="O250" s="1852">
        <f>H241</f>
        <v>21.8</v>
      </c>
      <c r="P250" s="1838">
        <f>I241</f>
        <v>19.399999999999999</v>
      </c>
      <c r="Q250" s="1852"/>
      <c r="R250" s="1838"/>
      <c r="S250" s="1852">
        <f>E272</f>
        <v>20.440999999999999</v>
      </c>
      <c r="T250" s="1931">
        <f>F272</f>
        <v>18.184000000000001</v>
      </c>
      <c r="U250" s="1964">
        <f t="shared" si="81"/>
        <v>21.8</v>
      </c>
      <c r="V250" s="1940">
        <f t="shared" si="82"/>
        <v>19.399999999999999</v>
      </c>
      <c r="W250" s="1969">
        <f t="shared" si="83"/>
        <v>20.440999999999999</v>
      </c>
      <c r="X250" s="1946">
        <f t="shared" si="84"/>
        <v>18.184000000000001</v>
      </c>
      <c r="Y250" s="1960">
        <f t="shared" si="85"/>
        <v>42.241</v>
      </c>
      <c r="Z250" s="937">
        <f t="shared" si="86"/>
        <v>37.584000000000003</v>
      </c>
      <c r="AA250" s="173" t="s">
        <v>152</v>
      </c>
      <c r="AB250" s="1897"/>
      <c r="AC250" s="921"/>
      <c r="AD250" s="1897"/>
      <c r="AE250" s="912"/>
      <c r="AF250" s="1897"/>
      <c r="AG250" s="931"/>
      <c r="AH250" s="2038">
        <f t="shared" si="87"/>
        <v>0</v>
      </c>
      <c r="AI250" s="925">
        <f t="shared" si="88"/>
        <v>0</v>
      </c>
      <c r="AJ250" s="2053">
        <f t="shared" si="89"/>
        <v>0</v>
      </c>
      <c r="AK250" s="933">
        <f t="shared" si="90"/>
        <v>0</v>
      </c>
      <c r="AL250" s="2060">
        <f t="shared" si="91"/>
        <v>0</v>
      </c>
      <c r="AM250" s="1987">
        <f t="shared" si="92"/>
        <v>0</v>
      </c>
    </row>
    <row r="251" spans="1:41">
      <c r="A251" s="138"/>
      <c r="B251" s="1280"/>
      <c r="C251" s="137"/>
      <c r="D251" s="262" t="s">
        <v>108</v>
      </c>
      <c r="E251" s="316">
        <v>2.2000000000000002</v>
      </c>
      <c r="F251" s="319">
        <v>2.2000000000000002</v>
      </c>
      <c r="G251" s="1593"/>
      <c r="H251" s="141"/>
      <c r="I251" s="137"/>
      <c r="J251" s="68"/>
      <c r="K251" s="11"/>
      <c r="L251" s="78"/>
      <c r="M251" s="126"/>
      <c r="N251" s="909" t="s">
        <v>142</v>
      </c>
      <c r="O251" s="1852"/>
      <c r="P251" s="1838"/>
      <c r="Q251" s="1852">
        <f>H258</f>
        <v>54.935000000000002</v>
      </c>
      <c r="R251" s="1840">
        <f>I258</f>
        <v>38</v>
      </c>
      <c r="S251" s="1852"/>
      <c r="T251" s="1840"/>
      <c r="U251" s="1964">
        <f t="shared" si="81"/>
        <v>54.935000000000002</v>
      </c>
      <c r="V251" s="1940">
        <f t="shared" si="82"/>
        <v>38</v>
      </c>
      <c r="W251" s="1969">
        <f t="shared" si="83"/>
        <v>54.935000000000002</v>
      </c>
      <c r="X251" s="1946">
        <f t="shared" si="84"/>
        <v>38</v>
      </c>
      <c r="Y251" s="1960">
        <f t="shared" si="85"/>
        <v>54.935000000000002</v>
      </c>
      <c r="Z251" s="937">
        <f t="shared" si="86"/>
        <v>38</v>
      </c>
      <c r="AA251" s="173" t="s">
        <v>149</v>
      </c>
      <c r="AB251" s="1897"/>
      <c r="AC251" s="921"/>
      <c r="AD251" s="1897"/>
      <c r="AE251" s="912"/>
      <c r="AF251" s="1897"/>
      <c r="AG251" s="931"/>
      <c r="AH251" s="2038">
        <f t="shared" si="87"/>
        <v>0</v>
      </c>
      <c r="AI251" s="925">
        <f t="shared" si="88"/>
        <v>0</v>
      </c>
      <c r="AJ251" s="2053">
        <f t="shared" si="89"/>
        <v>0</v>
      </c>
      <c r="AK251" s="933">
        <f t="shared" si="90"/>
        <v>0</v>
      </c>
      <c r="AL251" s="2060">
        <f t="shared" si="91"/>
        <v>0</v>
      </c>
      <c r="AM251" s="1987">
        <f t="shared" si="92"/>
        <v>0</v>
      </c>
    </row>
    <row r="252" spans="1:41" ht="14.25" customHeight="1">
      <c r="A252" s="138"/>
      <c r="B252" s="1280"/>
      <c r="C252" s="137"/>
      <c r="D252" s="262" t="s">
        <v>204</v>
      </c>
      <c r="E252" s="1221">
        <v>5.9999999999999995E-4</v>
      </c>
      <c r="F252" s="1222">
        <v>5.9999999999999995E-4</v>
      </c>
      <c r="G252" s="138"/>
      <c r="H252" s="141"/>
      <c r="I252" s="137"/>
      <c r="J252" s="68"/>
      <c r="K252" s="11"/>
      <c r="L252" s="78"/>
      <c r="M252" s="126"/>
      <c r="N252" s="909" t="s">
        <v>67</v>
      </c>
      <c r="O252" s="1852"/>
      <c r="P252" s="1840"/>
      <c r="Q252" s="1852"/>
      <c r="R252" s="1840"/>
      <c r="S252" s="1852"/>
      <c r="T252" s="1840"/>
      <c r="U252" s="1964">
        <f t="shared" si="81"/>
        <v>0</v>
      </c>
      <c r="V252" s="1940">
        <f t="shared" si="82"/>
        <v>0</v>
      </c>
      <c r="W252" s="1969">
        <f t="shared" si="83"/>
        <v>0</v>
      </c>
      <c r="X252" s="1946">
        <f t="shared" si="84"/>
        <v>0</v>
      </c>
      <c r="Y252" s="1960">
        <f t="shared" si="85"/>
        <v>0</v>
      </c>
      <c r="Z252" s="937">
        <f t="shared" si="86"/>
        <v>0</v>
      </c>
      <c r="AA252" s="173" t="s">
        <v>148</v>
      </c>
      <c r="AB252" s="1897"/>
      <c r="AC252" s="920"/>
      <c r="AD252" s="1897"/>
      <c r="AE252" s="912"/>
      <c r="AF252" s="1897"/>
      <c r="AG252" s="931"/>
      <c r="AH252" s="2038">
        <f t="shared" si="87"/>
        <v>0</v>
      </c>
      <c r="AI252" s="925">
        <f t="shared" si="88"/>
        <v>0</v>
      </c>
      <c r="AJ252" s="2053">
        <f t="shared" si="89"/>
        <v>0</v>
      </c>
      <c r="AK252" s="933">
        <f t="shared" si="90"/>
        <v>0</v>
      </c>
      <c r="AL252" s="2060">
        <f t="shared" si="91"/>
        <v>0</v>
      </c>
      <c r="AM252" s="1987">
        <f t="shared" si="92"/>
        <v>0</v>
      </c>
    </row>
    <row r="253" spans="1:41" ht="12.75" customHeight="1" thickBot="1">
      <c r="A253" s="2308" t="s">
        <v>262</v>
      </c>
      <c r="B253" s="1280"/>
      <c r="C253" s="2304">
        <f>SUM(C240:C252)</f>
        <v>560</v>
      </c>
      <c r="D253" s="1288" t="s">
        <v>53</v>
      </c>
      <c r="E253" s="1147">
        <v>0.32</v>
      </c>
      <c r="F253" s="1255">
        <v>0.32</v>
      </c>
      <c r="G253" s="1126"/>
      <c r="H253" s="312"/>
      <c r="I253" s="1127"/>
      <c r="J253" s="66"/>
      <c r="K253" s="38"/>
      <c r="L253" s="81"/>
      <c r="M253" s="126"/>
      <c r="N253" s="911" t="s">
        <v>60</v>
      </c>
      <c r="O253" s="1854">
        <f>H243</f>
        <v>5.5</v>
      </c>
      <c r="P253" s="1838">
        <f>I243</f>
        <v>5.5</v>
      </c>
      <c r="Q253" s="1854">
        <f>H266</f>
        <v>200</v>
      </c>
      <c r="R253" s="1838">
        <f>I266</f>
        <v>200</v>
      </c>
      <c r="S253" s="1852">
        <f>E274</f>
        <v>10.4</v>
      </c>
      <c r="T253" s="1842">
        <f>F274</f>
        <v>10.4</v>
      </c>
      <c r="U253" s="1964">
        <f t="shared" si="81"/>
        <v>205.5</v>
      </c>
      <c r="V253" s="1940">
        <f t="shared" si="82"/>
        <v>205.5</v>
      </c>
      <c r="W253" s="1969">
        <f t="shared" si="83"/>
        <v>210.4</v>
      </c>
      <c r="X253" s="1946">
        <f t="shared" si="84"/>
        <v>210.4</v>
      </c>
      <c r="Y253" s="1960">
        <f t="shared" si="85"/>
        <v>215.9</v>
      </c>
      <c r="Z253" s="937">
        <f t="shared" si="86"/>
        <v>215.9</v>
      </c>
      <c r="AA253" s="173" t="s">
        <v>470</v>
      </c>
      <c r="AB253" s="1897"/>
      <c r="AC253" s="922"/>
      <c r="AD253" s="1897"/>
      <c r="AE253" s="912"/>
      <c r="AF253" s="1897"/>
      <c r="AG253" s="931"/>
      <c r="AH253" s="2038">
        <f t="shared" si="87"/>
        <v>0</v>
      </c>
      <c r="AI253" s="925">
        <f t="shared" si="88"/>
        <v>0</v>
      </c>
      <c r="AJ253" s="2053">
        <f t="shared" si="89"/>
        <v>0</v>
      </c>
      <c r="AK253" s="933">
        <f t="shared" si="90"/>
        <v>0</v>
      </c>
      <c r="AL253" s="2060">
        <f t="shared" si="91"/>
        <v>0</v>
      </c>
      <c r="AM253" s="1987">
        <f t="shared" si="92"/>
        <v>0</v>
      </c>
      <c r="AO253" s="141"/>
    </row>
    <row r="254" spans="1:41" ht="14.25" customHeight="1" thickBot="1">
      <c r="A254" s="905"/>
      <c r="B254" s="506" t="s">
        <v>144</v>
      </c>
      <c r="C254" s="311"/>
      <c r="D254" s="2174" t="s">
        <v>669</v>
      </c>
      <c r="E254" s="399"/>
      <c r="F254" s="2175"/>
      <c r="G254" s="47"/>
      <c r="H254" s="47"/>
      <c r="I254" s="59"/>
      <c r="J254" s="2187" t="s">
        <v>677</v>
      </c>
      <c r="K254" s="246"/>
      <c r="L254" s="2188"/>
      <c r="M254" s="126"/>
      <c r="N254" s="168" t="s">
        <v>162</v>
      </c>
      <c r="O254" s="1852"/>
      <c r="P254" s="1840"/>
      <c r="Q254" s="1852"/>
      <c r="R254" s="1840"/>
      <c r="S254" s="1852"/>
      <c r="T254" s="1840"/>
      <c r="U254" s="1964">
        <f t="shared" si="81"/>
        <v>0</v>
      </c>
      <c r="V254" s="1940">
        <f t="shared" si="82"/>
        <v>0</v>
      </c>
      <c r="W254" s="1969">
        <f t="shared" si="83"/>
        <v>0</v>
      </c>
      <c r="X254" s="1946">
        <f t="shared" si="84"/>
        <v>0</v>
      </c>
      <c r="Y254" s="1961">
        <f t="shared" si="85"/>
        <v>0</v>
      </c>
      <c r="Z254" s="935">
        <f t="shared" si="86"/>
        <v>0</v>
      </c>
      <c r="AA254" s="247" t="s">
        <v>91</v>
      </c>
      <c r="AB254" s="1897">
        <f t="shared" ref="AB254:AK254" si="95">SUM(AB239:AB253)</f>
        <v>110.96000000000001</v>
      </c>
      <c r="AC254" s="1780">
        <f t="shared" si="95"/>
        <v>82</v>
      </c>
      <c r="AD254" s="1897">
        <f t="shared" si="95"/>
        <v>124.12</v>
      </c>
      <c r="AE254" s="912">
        <f t="shared" si="95"/>
        <v>86</v>
      </c>
      <c r="AF254" s="1897">
        <f t="shared" si="95"/>
        <v>9.6</v>
      </c>
      <c r="AG254" s="931">
        <f t="shared" si="95"/>
        <v>8</v>
      </c>
      <c r="AH254" s="2039">
        <f t="shared" si="95"/>
        <v>235.08</v>
      </c>
      <c r="AI254" s="913">
        <f t="shared" si="95"/>
        <v>168.00000000000003</v>
      </c>
      <c r="AJ254" s="2054">
        <f t="shared" si="95"/>
        <v>133.72</v>
      </c>
      <c r="AK254" s="296">
        <f t="shared" si="95"/>
        <v>94</v>
      </c>
      <c r="AL254" s="2060">
        <f t="shared" si="91"/>
        <v>244.68</v>
      </c>
      <c r="AM254" s="1987">
        <f t="shared" si="92"/>
        <v>176</v>
      </c>
    </row>
    <row r="255" spans="1:41" ht="14.25" customHeight="1" thickBot="1">
      <c r="A255" s="2176" t="s">
        <v>671</v>
      </c>
      <c r="B255" s="402" t="s">
        <v>672</v>
      </c>
      <c r="C255" s="377">
        <v>60</v>
      </c>
      <c r="D255" s="583" t="s">
        <v>114</v>
      </c>
      <c r="E255" s="118" t="s">
        <v>115</v>
      </c>
      <c r="F255" s="184" t="s">
        <v>116</v>
      </c>
      <c r="G255" s="419" t="s">
        <v>114</v>
      </c>
      <c r="H255" s="118" t="s">
        <v>115</v>
      </c>
      <c r="I255" s="184" t="s">
        <v>116</v>
      </c>
      <c r="J255" s="2189" t="s">
        <v>678</v>
      </c>
      <c r="K255" s="2190"/>
      <c r="L255" s="2191"/>
      <c r="M255" s="126"/>
      <c r="N255" s="168" t="s">
        <v>65</v>
      </c>
      <c r="O255" s="1852"/>
      <c r="P255" s="1847"/>
      <c r="Q255" s="1852">
        <f>K256</f>
        <v>176.33</v>
      </c>
      <c r="R255" s="1847">
        <f>L256</f>
        <v>175</v>
      </c>
      <c r="S255" s="1852"/>
      <c r="T255" s="1847"/>
      <c r="U255" s="1964">
        <f t="shared" si="81"/>
        <v>176.33</v>
      </c>
      <c r="V255" s="1940">
        <f t="shared" si="82"/>
        <v>175</v>
      </c>
      <c r="W255" s="1969">
        <f t="shared" si="83"/>
        <v>176.33</v>
      </c>
      <c r="X255" s="1946">
        <f t="shared" si="84"/>
        <v>175</v>
      </c>
      <c r="Y255" s="1961">
        <f t="shared" si="85"/>
        <v>176.33</v>
      </c>
      <c r="Z255" s="935">
        <f t="shared" si="86"/>
        <v>175</v>
      </c>
      <c r="AA255" s="607" t="s">
        <v>158</v>
      </c>
      <c r="AB255" s="1897"/>
      <c r="AC255" s="908">
        <f>F242+F243+F251+I244+L240+L241</f>
        <v>82</v>
      </c>
      <c r="AD255" s="1897"/>
      <c r="AE255" s="912">
        <f>F257+F258+F259+F265+I260</f>
        <v>86</v>
      </c>
      <c r="AF255" s="1897"/>
      <c r="AG255" s="912"/>
      <c r="AH255" s="2040"/>
      <c r="AI255" s="309"/>
      <c r="AJ255" s="2054"/>
      <c r="AK255" s="296"/>
      <c r="AL255" s="2061"/>
      <c r="AM255" s="1988"/>
    </row>
    <row r="256" spans="1:41" ht="13.5" customHeight="1">
      <c r="A256" s="2177" t="s">
        <v>673</v>
      </c>
      <c r="B256" s="402" t="s">
        <v>674</v>
      </c>
      <c r="C256" s="519">
        <v>200</v>
      </c>
      <c r="D256" s="117" t="s">
        <v>219</v>
      </c>
      <c r="E256" s="171">
        <v>114.286</v>
      </c>
      <c r="F256" s="2167">
        <v>80</v>
      </c>
      <c r="G256" s="1471" t="s">
        <v>634</v>
      </c>
      <c r="H256" s="171">
        <v>140</v>
      </c>
      <c r="I256" s="182">
        <v>140</v>
      </c>
      <c r="J256" s="117" t="s">
        <v>100</v>
      </c>
      <c r="K256" s="171">
        <v>176.33</v>
      </c>
      <c r="L256" s="182">
        <v>175</v>
      </c>
      <c r="M256" s="126"/>
      <c r="N256" s="168" t="s">
        <v>46</v>
      </c>
      <c r="O256" s="1852"/>
      <c r="P256" s="1847"/>
      <c r="Q256" s="1852"/>
      <c r="R256" s="1847"/>
      <c r="S256" s="1852"/>
      <c r="T256" s="1847"/>
      <c r="U256" s="1964">
        <f t="shared" si="81"/>
        <v>0</v>
      </c>
      <c r="V256" s="1940">
        <f t="shared" si="82"/>
        <v>0</v>
      </c>
      <c r="W256" s="1969">
        <f t="shared" si="83"/>
        <v>0</v>
      </c>
      <c r="X256" s="1946">
        <f t="shared" si="84"/>
        <v>0</v>
      </c>
      <c r="Y256" s="1961">
        <f t="shared" si="85"/>
        <v>0</v>
      </c>
      <c r="Z256" s="935">
        <f t="shared" si="86"/>
        <v>0</v>
      </c>
      <c r="AB256" s="1897"/>
      <c r="AD256" s="1897"/>
      <c r="AF256" s="1897"/>
      <c r="AH256" s="2036"/>
      <c r="AJ256" s="2036"/>
      <c r="AL256" s="2033"/>
      <c r="AM256" s="134"/>
    </row>
    <row r="257" spans="1:39" ht="14.25" customHeight="1">
      <c r="A257" s="2178"/>
      <c r="B257" s="231" t="s">
        <v>675</v>
      </c>
      <c r="C257" s="415">
        <v>40</v>
      </c>
      <c r="D257" s="335" t="s">
        <v>105</v>
      </c>
      <c r="E257" s="333">
        <v>10</v>
      </c>
      <c r="F257" s="398">
        <v>8</v>
      </c>
      <c r="G257" s="309" t="s">
        <v>670</v>
      </c>
      <c r="H257" s="309"/>
      <c r="I257" s="2168"/>
      <c r="J257" s="335" t="s">
        <v>107</v>
      </c>
      <c r="K257" s="333">
        <v>21.3</v>
      </c>
      <c r="L257" s="339">
        <v>21.3</v>
      </c>
      <c r="M257" s="126"/>
      <c r="N257" s="168" t="s">
        <v>70</v>
      </c>
      <c r="O257" s="1852">
        <f>E249</f>
        <v>8</v>
      </c>
      <c r="P257" s="1894">
        <f>F249</f>
        <v>8</v>
      </c>
      <c r="Q257" s="1852">
        <f>K260</f>
        <v>5.7</v>
      </c>
      <c r="R257" s="1847">
        <f>L260</f>
        <v>5.7</v>
      </c>
      <c r="S257" s="1852"/>
      <c r="T257" s="1847"/>
      <c r="U257" s="1964">
        <f t="shared" si="81"/>
        <v>13.7</v>
      </c>
      <c r="V257" s="1940">
        <f t="shared" si="82"/>
        <v>13.7</v>
      </c>
      <c r="W257" s="1969">
        <f t="shared" si="83"/>
        <v>5.7</v>
      </c>
      <c r="X257" s="1946">
        <f t="shared" si="84"/>
        <v>5.7</v>
      </c>
      <c r="Y257" s="1961">
        <f t="shared" si="85"/>
        <v>13.7</v>
      </c>
      <c r="Z257" s="935">
        <f t="shared" si="86"/>
        <v>13.7</v>
      </c>
      <c r="AA257" s="90" t="s">
        <v>360</v>
      </c>
      <c r="AB257" s="1897"/>
      <c r="AC257" s="923"/>
      <c r="AD257" s="1897"/>
      <c r="AE257" s="924"/>
      <c r="AF257" s="1897"/>
      <c r="AG257" s="924"/>
      <c r="AH257" s="2034"/>
      <c r="AI257" s="924"/>
      <c r="AJ257" s="2034"/>
      <c r="AK257" s="924"/>
      <c r="AL257" s="2033"/>
      <c r="AM257" s="134"/>
    </row>
    <row r="258" spans="1:39">
      <c r="A258" s="587" t="s">
        <v>676</v>
      </c>
      <c r="B258" s="1619" t="s">
        <v>677</v>
      </c>
      <c r="C258" s="519">
        <v>190</v>
      </c>
      <c r="D258" s="335" t="s">
        <v>215</v>
      </c>
      <c r="E258" s="358">
        <v>9.6</v>
      </c>
      <c r="F258" s="2169">
        <v>8</v>
      </c>
      <c r="G258" s="325" t="s">
        <v>142</v>
      </c>
      <c r="H258" s="343">
        <v>54.935000000000002</v>
      </c>
      <c r="I258" s="344">
        <v>38</v>
      </c>
      <c r="J258" s="335" t="s">
        <v>49</v>
      </c>
      <c r="K258" s="333">
        <v>14.63</v>
      </c>
      <c r="L258" s="339">
        <v>14.63</v>
      </c>
      <c r="M258" s="142"/>
      <c r="N258" s="168" t="s">
        <v>90</v>
      </c>
      <c r="O258" s="1852">
        <f>E244</f>
        <v>7.51</v>
      </c>
      <c r="P258" s="1838">
        <f>F244</f>
        <v>7.51</v>
      </c>
      <c r="Q258" s="1852">
        <f>E260+K261</f>
        <v>7.5299999999999994</v>
      </c>
      <c r="R258" s="1838">
        <f>F260+L261</f>
        <v>7.5299999999999994</v>
      </c>
      <c r="S258" s="1852">
        <f>H273</f>
        <v>0.5</v>
      </c>
      <c r="T258" s="1838">
        <f>I273</f>
        <v>0.5</v>
      </c>
      <c r="U258" s="1964">
        <f t="shared" si="81"/>
        <v>15.04</v>
      </c>
      <c r="V258" s="1940">
        <f t="shared" si="82"/>
        <v>15.04</v>
      </c>
      <c r="W258" s="1969">
        <f t="shared" si="83"/>
        <v>8.0299999999999994</v>
      </c>
      <c r="X258" s="1946">
        <f t="shared" si="84"/>
        <v>8.0299999999999994</v>
      </c>
      <c r="Y258" s="1961">
        <f t="shared" si="85"/>
        <v>15.54</v>
      </c>
      <c r="Z258" s="935">
        <f t="shared" si="86"/>
        <v>15.54</v>
      </c>
      <c r="AA258" s="93" t="s">
        <v>117</v>
      </c>
      <c r="AB258" s="1897"/>
      <c r="AC258" s="298"/>
      <c r="AD258" s="1897"/>
      <c r="AE258" s="298"/>
      <c r="AF258" s="1897"/>
      <c r="AG258" s="298"/>
      <c r="AH258" s="2041">
        <f t="shared" ref="AH258:AH271" si="96">AB258+AD258</f>
        <v>0</v>
      </c>
      <c r="AI258" s="914">
        <f t="shared" ref="AI258:AI271" si="97">AC258+AE258</f>
        <v>0</v>
      </c>
      <c r="AJ258" s="2055">
        <f t="shared" ref="AJ258:AJ271" si="98">AD258+AF258</f>
        <v>0</v>
      </c>
      <c r="AK258" s="310">
        <f t="shared" ref="AK258:AK271" si="99">AE258+AG258</f>
        <v>0</v>
      </c>
      <c r="AL258" s="2064"/>
      <c r="AM258" s="112"/>
    </row>
    <row r="259" spans="1:39" ht="14.25" customHeight="1">
      <c r="A259" s="2179"/>
      <c r="B259" s="231" t="s">
        <v>678</v>
      </c>
      <c r="C259" s="2180"/>
      <c r="D259" s="335" t="s">
        <v>108</v>
      </c>
      <c r="E259" s="358">
        <v>2</v>
      </c>
      <c r="F259" s="2169">
        <v>2</v>
      </c>
      <c r="G259" s="325" t="s">
        <v>221</v>
      </c>
      <c r="H259" s="361" t="s">
        <v>729</v>
      </c>
      <c r="I259" s="339">
        <v>2</v>
      </c>
      <c r="J259" s="335" t="s">
        <v>221</v>
      </c>
      <c r="K259" s="333" t="s">
        <v>682</v>
      </c>
      <c r="L259" s="339">
        <v>8.36</v>
      </c>
      <c r="M259" s="136"/>
      <c r="N259" s="168" t="s">
        <v>98</v>
      </c>
      <c r="O259" s="1852">
        <f>H249+K243</f>
        <v>7</v>
      </c>
      <c r="P259" s="1840">
        <f>I249+L243</f>
        <v>7</v>
      </c>
      <c r="Q259" s="1852">
        <f>S278</f>
        <v>0</v>
      </c>
      <c r="R259" s="1840">
        <f>T278</f>
        <v>0</v>
      </c>
      <c r="S259" s="1852">
        <f>H274</f>
        <v>3.6</v>
      </c>
      <c r="T259" s="1840">
        <f>I274</f>
        <v>3.6</v>
      </c>
      <c r="U259" s="1964">
        <f t="shared" si="81"/>
        <v>7</v>
      </c>
      <c r="V259" s="1940">
        <f t="shared" si="82"/>
        <v>7</v>
      </c>
      <c r="W259" s="1969">
        <f t="shared" si="83"/>
        <v>3.6</v>
      </c>
      <c r="X259" s="1946">
        <f t="shared" si="84"/>
        <v>3.6</v>
      </c>
      <c r="Y259" s="1961">
        <f t="shared" si="85"/>
        <v>10.6</v>
      </c>
      <c r="Z259" s="935">
        <f t="shared" si="86"/>
        <v>10.6</v>
      </c>
      <c r="AA259" s="96" t="s">
        <v>361</v>
      </c>
      <c r="AB259" s="1897"/>
      <c r="AC259" s="296">
        <f>SUM(AC257:AC258)</f>
        <v>0</v>
      </c>
      <c r="AD259" s="1897"/>
      <c r="AE259" s="296">
        <f>SUM(AE257:AE258)</f>
        <v>0</v>
      </c>
      <c r="AF259" s="1897"/>
      <c r="AG259" s="296">
        <f>SUM(AG257:AG258)</f>
        <v>0</v>
      </c>
      <c r="AH259" s="2041">
        <f t="shared" si="96"/>
        <v>0</v>
      </c>
      <c r="AI259" s="914">
        <f t="shared" si="97"/>
        <v>0</v>
      </c>
      <c r="AJ259" s="2055">
        <f t="shared" si="98"/>
        <v>0</v>
      </c>
      <c r="AK259" s="310">
        <f t="shared" si="99"/>
        <v>0</v>
      </c>
      <c r="AL259" s="2033"/>
      <c r="AM259" s="134"/>
    </row>
    <row r="260" spans="1:39" ht="15" customHeight="1">
      <c r="A260" s="2181" t="s">
        <v>454</v>
      </c>
      <c r="B260" s="402" t="s">
        <v>316</v>
      </c>
      <c r="C260" s="377">
        <v>200</v>
      </c>
      <c r="D260" s="254" t="s">
        <v>90</v>
      </c>
      <c r="E260" s="333">
        <v>3.53</v>
      </c>
      <c r="F260" s="1794">
        <v>3.53</v>
      </c>
      <c r="G260" s="325" t="s">
        <v>124</v>
      </c>
      <c r="H260" s="358">
        <v>9.52</v>
      </c>
      <c r="I260" s="359">
        <v>8</v>
      </c>
      <c r="J260" s="335" t="s">
        <v>102</v>
      </c>
      <c r="K260" s="333">
        <v>5.7</v>
      </c>
      <c r="L260" s="339">
        <v>5.7</v>
      </c>
      <c r="M260" s="136"/>
      <c r="N260" s="168" t="s">
        <v>629</v>
      </c>
      <c r="O260" s="1853">
        <f>P260/1000/0.04</f>
        <v>0.09</v>
      </c>
      <c r="P260" s="1838">
        <f>I245</f>
        <v>3.6</v>
      </c>
      <c r="Q260" s="1903">
        <f>R260/1000/0.04</f>
        <v>0.25899999999999995</v>
      </c>
      <c r="R260" s="1838">
        <f>L259+I259</f>
        <v>10.36</v>
      </c>
      <c r="S260" s="1852">
        <f>T260/1000/0.04</f>
        <v>0.08</v>
      </c>
      <c r="T260" s="1838">
        <f>F276</f>
        <v>3.2</v>
      </c>
      <c r="U260" s="1964">
        <f t="shared" si="81"/>
        <v>0.34899999999999998</v>
      </c>
      <c r="V260" s="1940">
        <f t="shared" si="82"/>
        <v>13.959999999999999</v>
      </c>
      <c r="W260" s="1969">
        <f t="shared" si="83"/>
        <v>0.33899999999999997</v>
      </c>
      <c r="X260" s="1946">
        <f t="shared" si="84"/>
        <v>13.559999999999999</v>
      </c>
      <c r="Y260" s="1961">
        <f t="shared" si="85"/>
        <v>0.42899999999999999</v>
      </c>
      <c r="Z260" s="935">
        <f t="shared" si="86"/>
        <v>17.16</v>
      </c>
      <c r="AA260" s="98" t="s">
        <v>362</v>
      </c>
      <c r="AB260" s="1897"/>
      <c r="AC260" s="299"/>
      <c r="AD260" s="1897"/>
      <c r="AE260" s="299"/>
      <c r="AF260" s="1897"/>
      <c r="AG260" s="299"/>
      <c r="AH260" s="2041">
        <f t="shared" si="96"/>
        <v>0</v>
      </c>
      <c r="AI260" s="914">
        <f t="shared" si="97"/>
        <v>0</v>
      </c>
      <c r="AJ260" s="2055">
        <f t="shared" si="98"/>
        <v>0</v>
      </c>
      <c r="AK260" s="310">
        <f t="shared" si="99"/>
        <v>0</v>
      </c>
      <c r="AL260" s="2033"/>
      <c r="AM260" s="134"/>
    </row>
    <row r="261" spans="1:39">
      <c r="A261" s="1699" t="s">
        <v>679</v>
      </c>
      <c r="B261" s="231" t="s">
        <v>315</v>
      </c>
      <c r="C261" s="421"/>
      <c r="D261" s="360" t="s">
        <v>92</v>
      </c>
      <c r="E261" s="362">
        <v>0.8</v>
      </c>
      <c r="F261" s="2170">
        <v>0.8</v>
      </c>
      <c r="G261" s="417" t="s">
        <v>53</v>
      </c>
      <c r="H261" s="343">
        <v>0.2</v>
      </c>
      <c r="I261" s="344">
        <v>0.2</v>
      </c>
      <c r="J261" s="335" t="s">
        <v>90</v>
      </c>
      <c r="K261" s="333">
        <v>4</v>
      </c>
      <c r="L261" s="339">
        <v>4</v>
      </c>
      <c r="M261" s="136"/>
      <c r="N261" s="168" t="s">
        <v>49</v>
      </c>
      <c r="O261" s="1852">
        <f>K242</f>
        <v>3</v>
      </c>
      <c r="P261" s="1842">
        <f>L242</f>
        <v>3</v>
      </c>
      <c r="Q261" s="1852">
        <f>H267+K258</f>
        <v>21.630000000000003</v>
      </c>
      <c r="R261" s="1842">
        <f>I267+L258</f>
        <v>21.630000000000003</v>
      </c>
      <c r="S261" s="1852">
        <f>K273</f>
        <v>7</v>
      </c>
      <c r="T261" s="1842">
        <f>L273</f>
        <v>7</v>
      </c>
      <c r="U261" s="1964">
        <f t="shared" si="81"/>
        <v>24.630000000000003</v>
      </c>
      <c r="V261" s="1940">
        <f t="shared" si="82"/>
        <v>24.630000000000003</v>
      </c>
      <c r="W261" s="1969">
        <f t="shared" si="83"/>
        <v>28.630000000000003</v>
      </c>
      <c r="X261" s="1946">
        <f t="shared" si="84"/>
        <v>28.630000000000003</v>
      </c>
      <c r="Y261" s="1961">
        <f t="shared" si="85"/>
        <v>31.630000000000003</v>
      </c>
      <c r="Z261" s="935">
        <f t="shared" si="86"/>
        <v>31.630000000000003</v>
      </c>
      <c r="AA261" s="98" t="s">
        <v>179</v>
      </c>
      <c r="AB261" s="1897"/>
      <c r="AC261" s="299"/>
      <c r="AD261" s="1897"/>
      <c r="AE261" s="299"/>
      <c r="AF261" s="1897"/>
      <c r="AG261" s="299"/>
      <c r="AH261" s="2041">
        <f t="shared" si="96"/>
        <v>0</v>
      </c>
      <c r="AI261" s="914">
        <f t="shared" si="97"/>
        <v>0</v>
      </c>
      <c r="AJ261" s="2055">
        <f t="shared" si="98"/>
        <v>0</v>
      </c>
      <c r="AK261" s="310">
        <f t="shared" si="99"/>
        <v>0</v>
      </c>
      <c r="AL261" s="2033"/>
      <c r="AM261" s="134"/>
    </row>
    <row r="262" spans="1:39" ht="15" thickBot="1">
      <c r="A262" s="2326" t="s">
        <v>9</v>
      </c>
      <c r="B262" s="346" t="s">
        <v>10</v>
      </c>
      <c r="C262" s="324">
        <v>40</v>
      </c>
      <c r="D262" s="2171" t="s">
        <v>199</v>
      </c>
      <c r="E262" s="2172">
        <v>8.0000000000000002E-3</v>
      </c>
      <c r="F262" s="2173">
        <v>8.0000000000000002E-3</v>
      </c>
      <c r="G262" s="38"/>
      <c r="H262" s="38"/>
      <c r="I262" s="81"/>
      <c r="J262" s="335" t="s">
        <v>681</v>
      </c>
      <c r="K262" s="1380">
        <v>1.9E-2</v>
      </c>
      <c r="L262" s="1381">
        <v>1.9E-2</v>
      </c>
      <c r="M262" s="142"/>
      <c r="N262" s="168" t="s">
        <v>163</v>
      </c>
      <c r="O262" s="1852"/>
      <c r="P262" s="1840"/>
      <c r="Q262" s="1852"/>
      <c r="R262" s="1840"/>
      <c r="S262" s="1852"/>
      <c r="T262" s="1840"/>
      <c r="U262" s="1964">
        <f t="shared" si="81"/>
        <v>0</v>
      </c>
      <c r="V262" s="1940">
        <f t="shared" si="82"/>
        <v>0</v>
      </c>
      <c r="W262" s="1969">
        <f t="shared" si="83"/>
        <v>0</v>
      </c>
      <c r="X262" s="1946">
        <f t="shared" si="84"/>
        <v>0</v>
      </c>
      <c r="Y262" s="1961">
        <f t="shared" si="85"/>
        <v>0</v>
      </c>
      <c r="Z262" s="935">
        <f t="shared" si="86"/>
        <v>0</v>
      </c>
      <c r="AA262" s="100" t="s">
        <v>71</v>
      </c>
      <c r="AB262" s="1897"/>
      <c r="AC262" s="296">
        <f>SUM(AC260:AC261)</f>
        <v>0</v>
      </c>
      <c r="AD262" s="1897"/>
      <c r="AE262" s="296">
        <f>SUM(AE260:AE261)</f>
        <v>0</v>
      </c>
      <c r="AF262" s="1897"/>
      <c r="AG262" s="296">
        <f>SUM(AG260:AG261)</f>
        <v>0</v>
      </c>
      <c r="AH262" s="2041">
        <f t="shared" si="96"/>
        <v>0</v>
      </c>
      <c r="AI262" s="914">
        <f t="shared" si="97"/>
        <v>0</v>
      </c>
      <c r="AJ262" s="2055">
        <f t="shared" si="98"/>
        <v>0</v>
      </c>
      <c r="AK262" s="310">
        <f t="shared" si="99"/>
        <v>0</v>
      </c>
      <c r="AL262" s="2033"/>
      <c r="AM262" s="134"/>
    </row>
    <row r="263" spans="1:39" ht="15" thickBot="1">
      <c r="A263" s="332" t="s">
        <v>9</v>
      </c>
      <c r="B263" s="346" t="s">
        <v>581</v>
      </c>
      <c r="C263" s="324">
        <v>30</v>
      </c>
      <c r="D263" s="2182" t="s">
        <v>672</v>
      </c>
      <c r="E263" s="47"/>
      <c r="F263" s="59"/>
      <c r="G263" s="2185" t="s">
        <v>314</v>
      </c>
      <c r="H263" s="399"/>
      <c r="I263" s="2175"/>
      <c r="J263" s="2192" t="s">
        <v>53</v>
      </c>
      <c r="K263" s="343">
        <v>0.47</v>
      </c>
      <c r="L263" s="344">
        <v>0.47</v>
      </c>
      <c r="M263" s="141"/>
      <c r="N263" s="168" t="s">
        <v>51</v>
      </c>
      <c r="O263" s="1852"/>
      <c r="P263" s="1840"/>
      <c r="Q263" s="1852"/>
      <c r="R263" s="1840"/>
      <c r="S263" s="1852">
        <f>K271</f>
        <v>0.5</v>
      </c>
      <c r="T263" s="1840">
        <f>L271</f>
        <v>0.5</v>
      </c>
      <c r="U263" s="1964">
        <f t="shared" si="81"/>
        <v>0</v>
      </c>
      <c r="V263" s="1940">
        <f t="shared" si="82"/>
        <v>0</v>
      </c>
      <c r="W263" s="1969">
        <f t="shared" si="83"/>
        <v>0.5</v>
      </c>
      <c r="X263" s="1946">
        <f t="shared" si="84"/>
        <v>0.5</v>
      </c>
      <c r="Y263" s="1961">
        <f t="shared" si="85"/>
        <v>0.5</v>
      </c>
      <c r="Z263" s="935">
        <f t="shared" si="86"/>
        <v>0.5</v>
      </c>
      <c r="AA263" s="103" t="s">
        <v>191</v>
      </c>
      <c r="AB263" s="1897"/>
      <c r="AC263" s="294"/>
      <c r="AD263" s="1897"/>
      <c r="AE263" s="294"/>
      <c r="AF263" s="1897"/>
      <c r="AG263" s="294"/>
      <c r="AH263" s="2041">
        <f t="shared" si="96"/>
        <v>0</v>
      </c>
      <c r="AI263" s="914">
        <f t="shared" si="97"/>
        <v>0</v>
      </c>
      <c r="AJ263" s="2055">
        <f t="shared" si="98"/>
        <v>0</v>
      </c>
      <c r="AK263" s="310">
        <f t="shared" si="99"/>
        <v>0</v>
      </c>
      <c r="AL263" s="2033"/>
      <c r="AM263" s="134"/>
    </row>
    <row r="264" spans="1:39" ht="15" thickBot="1">
      <c r="A264" s="355" t="s">
        <v>642</v>
      </c>
      <c r="B264" s="325" t="s">
        <v>646</v>
      </c>
      <c r="C264" s="487">
        <v>105</v>
      </c>
      <c r="D264" s="353" t="s">
        <v>114</v>
      </c>
      <c r="E264" s="115" t="s">
        <v>115</v>
      </c>
      <c r="F264" s="1586" t="s">
        <v>116</v>
      </c>
      <c r="G264" s="404" t="s">
        <v>114</v>
      </c>
      <c r="H264" s="119" t="s">
        <v>115</v>
      </c>
      <c r="I264" s="2186" t="s">
        <v>116</v>
      </c>
      <c r="J264" s="68"/>
      <c r="L264" s="78"/>
      <c r="M264" s="141"/>
      <c r="N264" s="168" t="s">
        <v>161</v>
      </c>
      <c r="O264" s="1852"/>
      <c r="P264" s="1840"/>
      <c r="Q264" s="1852"/>
      <c r="R264" s="1840"/>
      <c r="S264" s="1852"/>
      <c r="T264" s="1840"/>
      <c r="U264" s="1964">
        <f t="shared" si="81"/>
        <v>0</v>
      </c>
      <c r="V264" s="1940">
        <f t="shared" si="82"/>
        <v>0</v>
      </c>
      <c r="W264" s="1969">
        <f t="shared" si="83"/>
        <v>0</v>
      </c>
      <c r="X264" s="1946">
        <f t="shared" si="84"/>
        <v>0</v>
      </c>
      <c r="Y264" s="1961">
        <f t="shared" si="85"/>
        <v>0</v>
      </c>
      <c r="Z264" s="935">
        <f t="shared" si="86"/>
        <v>0</v>
      </c>
      <c r="AA264" s="103" t="s">
        <v>75</v>
      </c>
      <c r="AB264" s="1897"/>
      <c r="AC264" s="294"/>
      <c r="AD264" s="1897"/>
      <c r="AE264" s="294"/>
      <c r="AF264" s="1897"/>
      <c r="AG264" s="294"/>
      <c r="AH264" s="2041">
        <f t="shared" si="96"/>
        <v>0</v>
      </c>
      <c r="AI264" s="914">
        <f t="shared" si="97"/>
        <v>0</v>
      </c>
      <c r="AJ264" s="2055">
        <f t="shared" si="98"/>
        <v>0</v>
      </c>
      <c r="AK264" s="310">
        <f t="shared" si="99"/>
        <v>0</v>
      </c>
      <c r="AL264" s="2033"/>
      <c r="AM264" s="134"/>
    </row>
    <row r="265" spans="1:39" ht="15" thickBot="1">
      <c r="A265" s="138"/>
      <c r="B265" s="1280"/>
      <c r="C265" s="137"/>
      <c r="D265" s="2183" t="s">
        <v>680</v>
      </c>
      <c r="E265" s="2184">
        <v>93</v>
      </c>
      <c r="F265" s="876">
        <v>60</v>
      </c>
      <c r="G265" s="1788" t="s">
        <v>122</v>
      </c>
      <c r="H265" s="171">
        <v>3.5</v>
      </c>
      <c r="I265" s="182">
        <v>3.5</v>
      </c>
      <c r="J265" s="68"/>
      <c r="L265" s="78"/>
      <c r="M265" s="141"/>
      <c r="N265" s="168" t="s">
        <v>160</v>
      </c>
      <c r="O265" s="1852"/>
      <c r="P265" s="1848"/>
      <c r="Q265" s="1852">
        <f>H265</f>
        <v>3.5</v>
      </c>
      <c r="R265" s="1848">
        <f>I265</f>
        <v>3.5</v>
      </c>
      <c r="S265" s="1852"/>
      <c r="T265" s="1848"/>
      <c r="U265" s="1964">
        <f t="shared" si="81"/>
        <v>3.5</v>
      </c>
      <c r="V265" s="1940">
        <f t="shared" si="82"/>
        <v>3.5</v>
      </c>
      <c r="W265" s="1969">
        <f t="shared" si="83"/>
        <v>3.5</v>
      </c>
      <c r="X265" s="1946">
        <f t="shared" si="84"/>
        <v>3.5</v>
      </c>
      <c r="Y265" s="1961">
        <f t="shared" si="85"/>
        <v>3.5</v>
      </c>
      <c r="Z265" s="935">
        <f t="shared" si="86"/>
        <v>3.5</v>
      </c>
      <c r="AA265" s="103" t="s">
        <v>77</v>
      </c>
      <c r="AB265" s="1897"/>
      <c r="AC265" s="107"/>
      <c r="AD265" s="1899"/>
      <c r="AE265" s="107"/>
      <c r="AF265" s="1899"/>
      <c r="AG265" s="107"/>
      <c r="AH265" s="2041">
        <f t="shared" si="96"/>
        <v>0</v>
      </c>
      <c r="AI265" s="914">
        <f t="shared" si="97"/>
        <v>0</v>
      </c>
      <c r="AJ265" s="2055">
        <f t="shared" si="98"/>
        <v>0</v>
      </c>
      <c r="AK265" s="310">
        <f t="shared" si="99"/>
        <v>0</v>
      </c>
      <c r="AL265" s="2033"/>
      <c r="AM265" s="134"/>
    </row>
    <row r="266" spans="1:39" ht="15" thickBot="1">
      <c r="A266" s="138"/>
      <c r="B266" s="1280"/>
      <c r="C266" s="137"/>
      <c r="D266" s="1369" t="s">
        <v>645</v>
      </c>
      <c r="E266" s="161"/>
      <c r="F266" s="147"/>
      <c r="G266" s="1602" t="s">
        <v>88</v>
      </c>
      <c r="H266" s="380">
        <v>200</v>
      </c>
      <c r="I266" s="894">
        <v>200</v>
      </c>
      <c r="J266" s="2193"/>
      <c r="L266" s="78"/>
      <c r="M266" s="141"/>
      <c r="N266" s="168" t="s">
        <v>83</v>
      </c>
      <c r="O266" s="1852"/>
      <c r="P266" s="1848"/>
      <c r="Q266" s="1852"/>
      <c r="R266" s="1848"/>
      <c r="S266" s="1852"/>
      <c r="T266" s="1848"/>
      <c r="U266" s="1964">
        <f t="shared" si="81"/>
        <v>0</v>
      </c>
      <c r="V266" s="1940">
        <f t="shared" si="82"/>
        <v>0</v>
      </c>
      <c r="W266" s="1969">
        <f t="shared" si="83"/>
        <v>0</v>
      </c>
      <c r="X266" s="1946">
        <f t="shared" si="84"/>
        <v>0</v>
      </c>
      <c r="Y266" s="1961">
        <f t="shared" si="85"/>
        <v>0</v>
      </c>
      <c r="Z266" s="935">
        <f t="shared" si="86"/>
        <v>0</v>
      </c>
      <c r="AA266" s="103" t="s">
        <v>78</v>
      </c>
      <c r="AB266" s="1897"/>
      <c r="AC266" s="107"/>
      <c r="AD266" s="1897"/>
      <c r="AE266" s="107"/>
      <c r="AF266" s="1897"/>
      <c r="AG266" s="107"/>
      <c r="AH266" s="2041">
        <f t="shared" si="96"/>
        <v>0</v>
      </c>
      <c r="AI266" s="914">
        <f t="shared" si="97"/>
        <v>0</v>
      </c>
      <c r="AJ266" s="2055">
        <f t="shared" si="98"/>
        <v>0</v>
      </c>
      <c r="AK266" s="310">
        <f t="shared" si="99"/>
        <v>0</v>
      </c>
      <c r="AL266" s="2033"/>
      <c r="AM266" s="134"/>
    </row>
    <row r="267" spans="1:39" ht="15" thickBot="1">
      <c r="A267" s="138"/>
      <c r="B267" s="1280"/>
      <c r="C267" s="137"/>
      <c r="D267" s="525" t="s">
        <v>114</v>
      </c>
      <c r="E267" s="216" t="s">
        <v>115</v>
      </c>
      <c r="F267" s="217" t="s">
        <v>116</v>
      </c>
      <c r="G267" s="1111" t="s">
        <v>49</v>
      </c>
      <c r="H267" s="356">
        <v>7</v>
      </c>
      <c r="I267" s="341">
        <v>7</v>
      </c>
      <c r="J267" s="68"/>
      <c r="L267" s="78"/>
      <c r="M267" s="126"/>
      <c r="N267" s="168" t="s">
        <v>53</v>
      </c>
      <c r="O267" s="1852">
        <f>E246+E253+H246</f>
        <v>1.2799999999999998</v>
      </c>
      <c r="P267" s="1848">
        <f>F246+F253+I246</f>
        <v>1.2799999999999998</v>
      </c>
      <c r="Q267" s="1852">
        <f>E261+K263+H261</f>
        <v>1.47</v>
      </c>
      <c r="R267" s="1848">
        <f>F261+L263+I261</f>
        <v>1.47</v>
      </c>
      <c r="S267" s="1852">
        <f>H271</f>
        <v>0.8</v>
      </c>
      <c r="T267" s="1848">
        <f>I271</f>
        <v>0.8</v>
      </c>
      <c r="U267" s="1964">
        <f t="shared" si="81"/>
        <v>2.75</v>
      </c>
      <c r="V267" s="1940">
        <f t="shared" si="82"/>
        <v>2.75</v>
      </c>
      <c r="W267" s="1969">
        <f t="shared" si="83"/>
        <v>2.27</v>
      </c>
      <c r="X267" s="1946">
        <f t="shared" si="84"/>
        <v>2.27</v>
      </c>
      <c r="Y267" s="1961">
        <f t="shared" si="85"/>
        <v>3.55</v>
      </c>
      <c r="Z267" s="935">
        <f t="shared" si="86"/>
        <v>3.55</v>
      </c>
      <c r="AA267" s="103" t="s">
        <v>79</v>
      </c>
      <c r="AB267" s="1897"/>
      <c r="AC267" s="104"/>
      <c r="AD267" s="1897"/>
      <c r="AE267" s="104"/>
      <c r="AF267" s="1897"/>
      <c r="AG267" s="104"/>
      <c r="AH267" s="2041">
        <f t="shared" si="96"/>
        <v>0</v>
      </c>
      <c r="AI267" s="914">
        <f t="shared" si="97"/>
        <v>0</v>
      </c>
      <c r="AJ267" s="2055">
        <f t="shared" si="98"/>
        <v>0</v>
      </c>
      <c r="AK267" s="310">
        <f t="shared" si="99"/>
        <v>0</v>
      </c>
      <c r="AL267" s="2033"/>
      <c r="AM267" s="134"/>
    </row>
    <row r="268" spans="1:39" ht="15" thickBot="1">
      <c r="A268" s="2303" t="s">
        <v>249</v>
      </c>
      <c r="B268" s="2311"/>
      <c r="C268" s="2304">
        <f>SUM(C255:C265)</f>
        <v>865</v>
      </c>
      <c r="D268" s="2196" t="s">
        <v>473</v>
      </c>
      <c r="E268" s="1285">
        <v>156.44999999999999</v>
      </c>
      <c r="F268" s="2197">
        <v>105</v>
      </c>
      <c r="G268" s="370" t="s">
        <v>89</v>
      </c>
      <c r="H268" s="365">
        <v>20</v>
      </c>
      <c r="I268" s="347">
        <v>20</v>
      </c>
      <c r="J268" s="66"/>
      <c r="K268" s="38"/>
      <c r="L268" s="81"/>
      <c r="M268" s="126"/>
      <c r="N268" s="168" t="s">
        <v>135</v>
      </c>
      <c r="O268" s="1852"/>
      <c r="P268" s="1848"/>
      <c r="Q268" s="1852"/>
      <c r="R268" s="1848"/>
      <c r="S268" s="1852"/>
      <c r="T268" s="1848"/>
      <c r="U268" s="1964">
        <f t="shared" si="81"/>
        <v>0</v>
      </c>
      <c r="V268" s="1940">
        <f t="shared" si="82"/>
        <v>0</v>
      </c>
      <c r="W268" s="1969">
        <f t="shared" si="83"/>
        <v>0</v>
      </c>
      <c r="X268" s="1946">
        <f t="shared" si="84"/>
        <v>0</v>
      </c>
      <c r="Y268" s="1961">
        <f t="shared" si="85"/>
        <v>0</v>
      </c>
      <c r="Z268" s="935">
        <f t="shared" si="86"/>
        <v>0</v>
      </c>
      <c r="AA268" s="103" t="s">
        <v>81</v>
      </c>
      <c r="AB268" s="1897"/>
      <c r="AC268" s="110"/>
      <c r="AD268" s="1897"/>
      <c r="AE268" s="104"/>
      <c r="AF268" s="1897"/>
      <c r="AG268" s="104"/>
      <c r="AH268" s="2041">
        <f t="shared" si="96"/>
        <v>0</v>
      </c>
      <c r="AI268" s="914">
        <f t="shared" si="97"/>
        <v>0</v>
      </c>
      <c r="AJ268" s="2055">
        <f t="shared" si="98"/>
        <v>0</v>
      </c>
      <c r="AK268" s="310">
        <f t="shared" si="99"/>
        <v>0</v>
      </c>
      <c r="AL268" s="2033"/>
      <c r="AM268" s="134"/>
    </row>
    <row r="269" spans="1:39" ht="15" thickBot="1">
      <c r="A269" s="905"/>
      <c r="B269" s="506" t="s">
        <v>304</v>
      </c>
      <c r="C269" s="1210"/>
      <c r="D269" s="2194" t="s">
        <v>606</v>
      </c>
      <c r="E269" s="312"/>
      <c r="F269" s="312"/>
      <c r="G269" s="1215"/>
      <c r="H269" s="1215"/>
      <c r="I269" s="1127"/>
      <c r="J269" s="2327" t="s">
        <v>760</v>
      </c>
      <c r="K269" s="1317"/>
      <c r="L269" s="1127"/>
      <c r="M269" s="126"/>
      <c r="N269" s="589" t="s">
        <v>206</v>
      </c>
      <c r="O269" s="1896">
        <f>O270+O271+O272+O273</f>
        <v>1.21875</v>
      </c>
      <c r="P269" s="1891">
        <f>P270+P271+P272+P273</f>
        <v>1.21875</v>
      </c>
      <c r="Q269" s="1896">
        <f>Q270+Q271+Q272+Q273</f>
        <v>2.7E-2</v>
      </c>
      <c r="R269" s="1891">
        <f>R270+R271+R272+R273</f>
        <v>2.7E-2</v>
      </c>
      <c r="S269" s="1906">
        <f>S270+S271+S272</f>
        <v>0</v>
      </c>
      <c r="T269" s="1891">
        <f>T270+T271+T272+T273</f>
        <v>0</v>
      </c>
      <c r="U269" s="1964">
        <f t="shared" si="81"/>
        <v>1.2457499999999999</v>
      </c>
      <c r="V269" s="1940">
        <f t="shared" si="82"/>
        <v>1.2457499999999999</v>
      </c>
      <c r="W269" s="2010">
        <f t="shared" si="83"/>
        <v>2.7E-2</v>
      </c>
      <c r="X269" s="1952">
        <f t="shared" si="84"/>
        <v>2.7E-2</v>
      </c>
      <c r="Y269" s="1961">
        <f t="shared" si="85"/>
        <v>1.2457499999999999</v>
      </c>
      <c r="Z269" s="935">
        <f t="shared" si="86"/>
        <v>1.2457499999999999</v>
      </c>
      <c r="AA269" s="103" t="s">
        <v>82</v>
      </c>
      <c r="AB269" s="1897"/>
      <c r="AC269" s="294"/>
      <c r="AD269" s="1897"/>
      <c r="AE269" s="294"/>
      <c r="AF269" s="1897"/>
      <c r="AG269" s="294"/>
      <c r="AH269" s="2041">
        <f t="shared" si="96"/>
        <v>0</v>
      </c>
      <c r="AI269" s="914">
        <f t="shared" si="97"/>
        <v>0</v>
      </c>
      <c r="AJ269" s="2055">
        <f t="shared" si="98"/>
        <v>0</v>
      </c>
      <c r="AK269" s="310">
        <f t="shared" si="99"/>
        <v>0</v>
      </c>
      <c r="AL269" s="2033"/>
      <c r="AM269" s="134"/>
    </row>
    <row r="270" spans="1:39" ht="15" thickBot="1">
      <c r="A270" s="1692" t="s">
        <v>761</v>
      </c>
      <c r="B270" s="325" t="s">
        <v>760</v>
      </c>
      <c r="C270" s="1140">
        <v>200</v>
      </c>
      <c r="D270" s="1134" t="s">
        <v>114</v>
      </c>
      <c r="E270" s="216" t="s">
        <v>115</v>
      </c>
      <c r="F270" s="1176" t="s">
        <v>116</v>
      </c>
      <c r="G270" s="553" t="s">
        <v>114</v>
      </c>
      <c r="H270" s="216" t="s">
        <v>115</v>
      </c>
      <c r="I270" s="217" t="s">
        <v>116</v>
      </c>
      <c r="J270" s="1158" t="s">
        <v>114</v>
      </c>
      <c r="K270" s="218" t="s">
        <v>115</v>
      </c>
      <c r="L270" s="1245" t="s">
        <v>116</v>
      </c>
      <c r="M270" s="126"/>
      <c r="N270" s="590" t="s">
        <v>199</v>
      </c>
      <c r="O270" s="1903">
        <f>E245+E252</f>
        <v>1.8749999999999999E-2</v>
      </c>
      <c r="P270" s="1849">
        <f>F245+F252</f>
        <v>1.8749999999999999E-2</v>
      </c>
      <c r="Q270" s="1903">
        <f>E262</f>
        <v>8.0000000000000002E-3</v>
      </c>
      <c r="R270" s="1849">
        <f>F262</f>
        <v>8.0000000000000002E-3</v>
      </c>
      <c r="S270" s="1852"/>
      <c r="T270" s="1849"/>
      <c r="U270" s="1965"/>
      <c r="V270" s="1849"/>
      <c r="W270" s="1970"/>
      <c r="X270" s="1947"/>
      <c r="Y270" s="1962"/>
      <c r="Z270" s="936"/>
      <c r="AA270" s="103" t="s">
        <v>84</v>
      </c>
      <c r="AB270" s="1898"/>
      <c r="AC270" s="295"/>
      <c r="AD270" s="1898"/>
      <c r="AE270" s="295"/>
      <c r="AF270" s="1898"/>
      <c r="AG270" s="295"/>
      <c r="AH270" s="2041">
        <f t="shared" si="96"/>
        <v>0</v>
      </c>
      <c r="AI270" s="914">
        <f t="shared" si="97"/>
        <v>0</v>
      </c>
      <c r="AJ270" s="2055">
        <f t="shared" si="98"/>
        <v>0</v>
      </c>
      <c r="AK270" s="310">
        <f t="shared" si="99"/>
        <v>0</v>
      </c>
      <c r="AL270" s="2033"/>
      <c r="AM270" s="134"/>
    </row>
    <row r="271" spans="1:39" ht="12" customHeight="1">
      <c r="A271" s="330" t="s">
        <v>607</v>
      </c>
      <c r="B271" s="1801" t="s">
        <v>606</v>
      </c>
      <c r="C271" s="1140">
        <v>90</v>
      </c>
      <c r="D271" s="170" t="s">
        <v>94</v>
      </c>
      <c r="E271" s="169">
        <v>55.02</v>
      </c>
      <c r="F271" s="1246">
        <v>46.76</v>
      </c>
      <c r="G271" s="1098" t="s">
        <v>53</v>
      </c>
      <c r="H271" s="169">
        <v>0.8</v>
      </c>
      <c r="I271" s="179">
        <v>0.8</v>
      </c>
      <c r="J271" s="1099" t="s">
        <v>101</v>
      </c>
      <c r="K271" s="169">
        <v>0.5</v>
      </c>
      <c r="L271" s="179">
        <v>0.5</v>
      </c>
      <c r="M271" s="126"/>
      <c r="N271" s="1904" t="s">
        <v>575</v>
      </c>
      <c r="O271" s="1852">
        <f>F247</f>
        <v>1.2</v>
      </c>
      <c r="P271" s="1850">
        <f>F247</f>
        <v>1.2</v>
      </c>
      <c r="Q271" s="1852"/>
      <c r="R271" s="1850"/>
      <c r="S271" s="1852"/>
      <c r="T271" s="1850"/>
      <c r="U271" s="1966"/>
      <c r="V271" s="1850"/>
      <c r="W271" s="1971"/>
      <c r="X271" s="1948"/>
      <c r="Y271" s="2019"/>
      <c r="AA271" s="1915" t="s">
        <v>87</v>
      </c>
      <c r="AB271" s="1913">
        <f t="shared" ref="AB271:AG271" si="100">SUM(AB263:AB270)</f>
        <v>0</v>
      </c>
      <c r="AC271" s="1916">
        <f t="shared" si="100"/>
        <v>0</v>
      </c>
      <c r="AD271" s="1897">
        <f t="shared" si="100"/>
        <v>0</v>
      </c>
      <c r="AE271" s="296">
        <f t="shared" si="100"/>
        <v>0</v>
      </c>
      <c r="AF271" s="1897">
        <f t="shared" si="100"/>
        <v>0</v>
      </c>
      <c r="AG271" s="296">
        <f t="shared" si="100"/>
        <v>0</v>
      </c>
      <c r="AH271" s="2041">
        <f t="shared" si="96"/>
        <v>0</v>
      </c>
      <c r="AI271" s="914">
        <f t="shared" si="97"/>
        <v>0</v>
      </c>
      <c r="AJ271" s="2055">
        <f t="shared" si="98"/>
        <v>0</v>
      </c>
      <c r="AK271" s="310">
        <f t="shared" si="99"/>
        <v>0</v>
      </c>
      <c r="AL271" s="2033"/>
      <c r="AM271" s="134"/>
    </row>
    <row r="272" spans="1:39" ht="14.25" customHeight="1">
      <c r="A272" s="332" t="s">
        <v>9</v>
      </c>
      <c r="B272" s="346" t="s">
        <v>10</v>
      </c>
      <c r="C272" s="1802">
        <v>20</v>
      </c>
      <c r="D272" s="904" t="s">
        <v>225</v>
      </c>
      <c r="E272" s="316">
        <v>20.440999999999999</v>
      </c>
      <c r="F272" s="263">
        <v>18.184000000000001</v>
      </c>
      <c r="G272" s="346" t="s">
        <v>127</v>
      </c>
      <c r="H272" s="316">
        <v>9</v>
      </c>
      <c r="I272" s="319">
        <v>9</v>
      </c>
      <c r="J272" s="1111" t="s">
        <v>89</v>
      </c>
      <c r="K272" s="338">
        <v>66</v>
      </c>
      <c r="L272" s="372">
        <v>66</v>
      </c>
      <c r="M272" s="126"/>
      <c r="N272" s="606" t="s">
        <v>681</v>
      </c>
      <c r="O272" s="1852"/>
      <c r="P272" s="1839"/>
      <c r="Q272" s="1903">
        <f>K262</f>
        <v>1.9E-2</v>
      </c>
      <c r="R272" s="2203">
        <f>L262</f>
        <v>1.9E-2</v>
      </c>
      <c r="S272" s="1852"/>
      <c r="T272" s="1839"/>
      <c r="U272" s="1967"/>
      <c r="V272" s="1839"/>
      <c r="W272" s="1972"/>
      <c r="X272" s="1949"/>
      <c r="Y272" s="2019"/>
      <c r="AA272" s="822"/>
      <c r="AB272" s="1183"/>
      <c r="AC272" s="1183"/>
      <c r="AH272" s="2036"/>
      <c r="AJ272" s="2036"/>
      <c r="AL272" s="2067"/>
      <c r="AM272" s="390"/>
    </row>
    <row r="273" spans="1:41" ht="12" customHeight="1">
      <c r="A273" s="138"/>
      <c r="B273" s="1360"/>
      <c r="C273" s="137"/>
      <c r="D273" s="254" t="s">
        <v>85</v>
      </c>
      <c r="E273" s="316">
        <v>18</v>
      </c>
      <c r="F273" s="263">
        <v>18</v>
      </c>
      <c r="G273" s="402" t="s">
        <v>90</v>
      </c>
      <c r="H273" s="338">
        <v>0.5</v>
      </c>
      <c r="I273" s="372">
        <v>0.5</v>
      </c>
      <c r="J273" s="1142" t="s">
        <v>49</v>
      </c>
      <c r="K273" s="1118">
        <v>7</v>
      </c>
      <c r="L273" s="1110">
        <v>7</v>
      </c>
      <c r="M273" s="126"/>
      <c r="N273" s="606" t="s">
        <v>159</v>
      </c>
      <c r="O273" s="1852"/>
      <c r="P273" s="1839"/>
      <c r="Q273" s="1851"/>
      <c r="R273" s="1839"/>
      <c r="S273" s="1851"/>
      <c r="T273" s="1839"/>
      <c r="U273" s="1967"/>
      <c r="V273" s="1839"/>
      <c r="W273" s="1972"/>
      <c r="X273" s="1949"/>
      <c r="Y273" s="2019"/>
      <c r="AA273" s="141"/>
      <c r="AB273" s="141"/>
      <c r="AC273" s="141"/>
      <c r="AH273" s="2036"/>
      <c r="AJ273" s="2036"/>
      <c r="AL273" s="2059"/>
      <c r="AM273" s="2059"/>
      <c r="AO273" s="141"/>
    </row>
    <row r="274" spans="1:41" ht="14.25" customHeight="1">
      <c r="A274" s="138"/>
      <c r="B274" s="1280"/>
      <c r="C274" s="137"/>
      <c r="D274" s="254" t="s">
        <v>60</v>
      </c>
      <c r="E274" s="316">
        <v>10.4</v>
      </c>
      <c r="F274" s="1102">
        <v>10.4</v>
      </c>
      <c r="G274" s="346" t="s">
        <v>98</v>
      </c>
      <c r="H274" s="316">
        <v>3.6</v>
      </c>
      <c r="I274" s="319">
        <v>3.6</v>
      </c>
      <c r="J274" s="1111" t="s">
        <v>89</v>
      </c>
      <c r="K274" s="338">
        <v>145</v>
      </c>
      <c r="L274" s="372">
        <v>145</v>
      </c>
      <c r="M274" s="141"/>
      <c r="N274" s="325" t="s">
        <v>112</v>
      </c>
      <c r="O274" s="1852">
        <f>H247</f>
        <v>1.5</v>
      </c>
      <c r="P274" s="1900">
        <f>I247</f>
        <v>1.5</v>
      </c>
      <c r="Q274" s="309"/>
      <c r="R274" s="1900"/>
      <c r="S274" s="309">
        <f>H272</f>
        <v>9</v>
      </c>
      <c r="T274" s="1900">
        <f>I272</f>
        <v>9</v>
      </c>
      <c r="U274" s="2002"/>
      <c r="V274" s="1900"/>
      <c r="W274" s="2012"/>
      <c r="X274" s="1950"/>
      <c r="Y274" s="2024"/>
      <c r="Z274" s="139"/>
      <c r="AA274" s="136"/>
      <c r="AB274" s="141"/>
      <c r="AC274" s="135"/>
      <c r="AH274" s="2036"/>
      <c r="AJ274" s="2036"/>
      <c r="AL274" s="770"/>
      <c r="AM274" s="770"/>
      <c r="AO274" s="271"/>
    </row>
    <row r="275" spans="1:41" ht="14.25" customHeight="1">
      <c r="A275" s="138"/>
      <c r="B275" s="1280"/>
      <c r="C275" s="137"/>
      <c r="D275" s="254" t="s">
        <v>198</v>
      </c>
      <c r="E275" s="316">
        <v>9.6</v>
      </c>
      <c r="F275" s="1160">
        <v>8</v>
      </c>
      <c r="G275" s="11"/>
      <c r="H275" s="11"/>
      <c r="I275" s="78"/>
      <c r="J275" s="262" t="s">
        <v>474</v>
      </c>
      <c r="K275" s="1104">
        <v>7.5</v>
      </c>
      <c r="L275" s="1105">
        <v>7</v>
      </c>
      <c r="M275" s="141"/>
      <c r="O275" s="1895"/>
      <c r="P275" s="1893"/>
      <c r="R275" s="1893"/>
      <c r="T275" s="1893"/>
      <c r="U275" s="2005"/>
      <c r="V275" s="1893"/>
      <c r="W275" s="2015"/>
      <c r="X275" s="1951"/>
      <c r="Y275" s="2019"/>
      <c r="AH275" s="2036"/>
      <c r="AJ275" s="2036"/>
      <c r="AL275" s="2033"/>
      <c r="AM275" s="134"/>
      <c r="AO275" s="172"/>
    </row>
    <row r="276" spans="1:41" ht="13.5" customHeight="1" thickBot="1">
      <c r="A276" s="2303" t="s">
        <v>332</v>
      </c>
      <c r="B276" s="2311"/>
      <c r="C276" s="2304">
        <f>SUM(C270:C275)</f>
        <v>310</v>
      </c>
      <c r="D276" s="267" t="s">
        <v>221</v>
      </c>
      <c r="E276" s="1162" t="s">
        <v>434</v>
      </c>
      <c r="F276" s="1321">
        <v>3.2</v>
      </c>
      <c r="G276" s="1577"/>
      <c r="H276" s="1804"/>
      <c r="I276" s="81"/>
      <c r="J276" s="1800"/>
      <c r="K276" s="1323"/>
      <c r="L276" s="1324"/>
      <c r="M276" s="141"/>
      <c r="R276" s="11"/>
      <c r="S276" s="11"/>
      <c r="T276" s="11"/>
      <c r="U276" s="2008"/>
      <c r="V276" s="278"/>
      <c r="W276" s="146"/>
      <c r="X276" s="146"/>
      <c r="Y276" s="2019"/>
      <c r="AH276" s="2036"/>
      <c r="AJ276" s="2036"/>
      <c r="AL276" s="2033"/>
      <c r="AM276" s="134"/>
      <c r="AO276" s="141"/>
    </row>
    <row r="277" spans="1:41">
      <c r="M277" s="141"/>
      <c r="N277" s="7"/>
      <c r="O277" s="14"/>
      <c r="P277" s="503"/>
      <c r="Q277" s="1539"/>
      <c r="R277" s="2202"/>
      <c r="S277" s="149"/>
      <c r="T277" s="193"/>
      <c r="U277" s="2008"/>
      <c r="V277" s="2198"/>
      <c r="W277" s="146"/>
      <c r="X277" s="146"/>
      <c r="Y277" s="2019"/>
      <c r="AH277" s="2036"/>
      <c r="AJ277" s="2036"/>
      <c r="AL277" s="2033"/>
      <c r="AM277" s="134"/>
      <c r="AO277" s="141"/>
    </row>
    <row r="278" spans="1:41">
      <c r="M278" s="141"/>
      <c r="N278" s="848"/>
      <c r="O278" s="121"/>
      <c r="P278" s="121"/>
      <c r="Q278" s="1539"/>
      <c r="R278" s="2202"/>
      <c r="S278" s="143"/>
      <c r="T278" s="194"/>
      <c r="U278" s="2008"/>
      <c r="V278" s="291"/>
      <c r="W278" s="270"/>
      <c r="X278" s="271"/>
      <c r="Y278" s="2019"/>
      <c r="AH278" s="2036"/>
      <c r="AJ278" s="2036"/>
      <c r="AL278" s="2033"/>
      <c r="AM278" s="134"/>
      <c r="AO278" s="141"/>
    </row>
    <row r="279" spans="1:41" ht="14.25" customHeight="1">
      <c r="F279" s="7"/>
      <c r="G279" s="483"/>
      <c r="H279" s="503"/>
      <c r="I279" s="11"/>
      <c r="J279" s="11"/>
      <c r="K279" s="11"/>
      <c r="L279" s="11"/>
      <c r="M279" s="141"/>
      <c r="N279" s="2291"/>
      <c r="O279" s="121"/>
      <c r="P279" s="121"/>
      <c r="Q279" s="1539"/>
      <c r="R279" s="2202"/>
      <c r="S279" s="135"/>
      <c r="T279" s="172"/>
      <c r="U279" s="2008"/>
      <c r="V279" s="11"/>
      <c r="W279" s="11"/>
      <c r="X279" s="11"/>
      <c r="Y279" s="2019"/>
      <c r="AH279" s="2036"/>
      <c r="AJ279" s="2036"/>
      <c r="AL279" s="2033"/>
      <c r="AM279" s="134"/>
      <c r="AO279" s="141"/>
    </row>
    <row r="280" spans="1:41">
      <c r="F280" s="7"/>
      <c r="G280" s="41"/>
      <c r="H280" s="195"/>
      <c r="I280" s="11"/>
      <c r="J280" s="11"/>
      <c r="K280" s="11"/>
      <c r="L280" s="4"/>
      <c r="M280" s="141"/>
      <c r="N280" s="2291"/>
      <c r="O280" s="14"/>
      <c r="P280" s="2292"/>
      <c r="Q280" s="1539"/>
      <c r="R280" s="2202"/>
      <c r="S280" s="2204"/>
      <c r="T280" s="11"/>
      <c r="U280" s="2205"/>
      <c r="V280" s="136"/>
      <c r="W280" s="135"/>
      <c r="X280" s="189"/>
      <c r="Y280" s="2019"/>
      <c r="AH280" s="2036"/>
      <c r="AJ280" s="2036"/>
      <c r="AL280" s="2033"/>
      <c r="AM280" s="134"/>
      <c r="AO280" s="141"/>
    </row>
    <row r="281" spans="1:41" ht="13.5" customHeight="1">
      <c r="F281" s="7"/>
      <c r="G281" s="128"/>
      <c r="H281" s="511"/>
      <c r="I281" s="11"/>
      <c r="J281" s="11"/>
      <c r="K281" s="11"/>
      <c r="L281" s="4"/>
      <c r="M281" s="141"/>
      <c r="N281" s="2291"/>
      <c r="O281" s="14"/>
      <c r="P281" s="195"/>
      <c r="Q281" s="1539"/>
      <c r="R281" s="2202"/>
      <c r="S281" s="2204"/>
      <c r="T281" s="11"/>
      <c r="U281" s="2205"/>
      <c r="V281" s="136"/>
      <c r="W281" s="135"/>
      <c r="X281" s="196"/>
      <c r="Y281" s="2019"/>
      <c r="AH281" s="2036"/>
      <c r="AJ281" s="2036"/>
      <c r="AL281" s="2033"/>
      <c r="AM281" s="134"/>
      <c r="AO281" s="141"/>
    </row>
    <row r="282" spans="1:41" ht="14.25" customHeight="1">
      <c r="B282" s="1164"/>
      <c r="F282" s="806"/>
      <c r="G282" s="483"/>
      <c r="H282" s="503"/>
      <c r="I282" s="11"/>
      <c r="J282" s="11"/>
      <c r="K282" s="141"/>
      <c r="L282" s="4"/>
      <c r="M282" s="141"/>
      <c r="N282" s="2291"/>
      <c r="O282" s="14"/>
      <c r="P282" s="195"/>
      <c r="Q282" s="1539"/>
      <c r="R282" s="2202"/>
      <c r="S282" s="2204"/>
      <c r="T282" s="11"/>
      <c r="U282" s="2008"/>
      <c r="V282" s="136"/>
      <c r="W282" s="135"/>
      <c r="X282" s="196"/>
      <c r="Y282" s="2019"/>
      <c r="AH282" s="2036"/>
      <c r="AJ282" s="2036"/>
      <c r="AL282" s="2033"/>
      <c r="AM282" s="134"/>
      <c r="AO282" s="141"/>
    </row>
    <row r="283" spans="1:41" ht="15" customHeight="1">
      <c r="B283" s="1803"/>
      <c r="F283" s="11"/>
      <c r="G283" s="11"/>
      <c r="H283" s="11"/>
      <c r="I283" s="11"/>
      <c r="J283" s="2206"/>
      <c r="K283" s="11"/>
      <c r="L283" s="4"/>
      <c r="M283" s="141"/>
      <c r="N283" s="7"/>
      <c r="O283" s="14"/>
      <c r="P283" s="195"/>
      <c r="Q283" s="1539"/>
      <c r="R283" s="2202"/>
      <c r="S283" s="2204"/>
      <c r="T283" s="2206"/>
      <c r="U283" s="2008"/>
      <c r="V283" s="136"/>
      <c r="W283" s="135"/>
      <c r="X283" s="196"/>
      <c r="Y283" s="2019"/>
      <c r="AH283" s="2036"/>
      <c r="AJ283" s="2036"/>
      <c r="AL283" s="2033"/>
      <c r="AM283" s="134"/>
      <c r="AO283" s="141"/>
    </row>
    <row r="284" spans="1:41" ht="14.25" customHeight="1">
      <c r="B284" s="1164"/>
      <c r="F284" s="11"/>
      <c r="G284" s="141"/>
      <c r="H284" s="141"/>
      <c r="I284" s="141"/>
      <c r="J284" s="141"/>
      <c r="K284" s="141"/>
      <c r="L284" s="4"/>
      <c r="M284" s="141"/>
      <c r="N284" s="7"/>
      <c r="O284" s="14"/>
      <c r="P284" s="195"/>
      <c r="Q284" s="1539"/>
      <c r="R284" s="2202"/>
      <c r="S284" s="2204"/>
      <c r="T284" s="11"/>
      <c r="U284" s="2008"/>
      <c r="V284" s="136"/>
      <c r="W284" s="135"/>
      <c r="X284" s="196"/>
      <c r="Y284" s="2019"/>
      <c r="AH284" s="2036"/>
      <c r="AJ284" s="2036"/>
      <c r="AL284" s="2033"/>
      <c r="AM284" s="134"/>
      <c r="AO284" s="141"/>
    </row>
    <row r="285" spans="1:41">
      <c r="B285" s="1164"/>
      <c r="G285" s="141"/>
      <c r="H285" s="141"/>
      <c r="I285" s="141"/>
      <c r="J285" s="141"/>
      <c r="K285" s="141"/>
      <c r="L285" s="6"/>
      <c r="M285" s="126"/>
      <c r="N285" s="7"/>
      <c r="O285" s="14"/>
      <c r="P285" s="195"/>
      <c r="Q285" s="1539"/>
      <c r="R285" s="2202"/>
      <c r="S285" s="2204"/>
      <c r="T285" s="11"/>
      <c r="U285" s="2008"/>
      <c r="V285" s="136"/>
      <c r="W285" s="135"/>
      <c r="X285" s="196"/>
      <c r="Y285" s="2019"/>
      <c r="AH285" s="2036"/>
      <c r="AJ285" s="2036"/>
      <c r="AL285" s="2033"/>
      <c r="AM285" s="134"/>
      <c r="AO285" s="141"/>
    </row>
    <row r="286" spans="1:41">
      <c r="A286" s="126"/>
      <c r="B286" s="1164"/>
      <c r="C286" s="126"/>
      <c r="D286" s="126"/>
      <c r="E286" s="126"/>
      <c r="F286" s="126"/>
      <c r="G286" s="2360"/>
      <c r="H286" s="126"/>
      <c r="I286" s="126"/>
      <c r="J286" s="126"/>
      <c r="K286" s="126"/>
      <c r="L286" s="6"/>
      <c r="M286" s="126"/>
      <c r="N286" s="7"/>
      <c r="O286" s="2200"/>
      <c r="P286" s="2201"/>
      <c r="Q286" s="1539"/>
      <c r="R286" s="2202"/>
      <c r="S286" s="2204"/>
      <c r="T286" s="11"/>
      <c r="U286" s="2008"/>
      <c r="V286" s="2207"/>
      <c r="W286" s="11"/>
      <c r="X286" s="11"/>
      <c r="Y286" s="2019"/>
      <c r="AH286" s="2036"/>
      <c r="AJ286" s="2036"/>
      <c r="AL286" s="2033"/>
      <c r="AM286" s="134"/>
      <c r="AO286" s="141"/>
    </row>
    <row r="287" spans="1:41">
      <c r="A287" s="126"/>
      <c r="B287" s="1164"/>
      <c r="C287" s="126"/>
      <c r="D287" s="126"/>
      <c r="E287" s="126"/>
      <c r="F287" s="126"/>
      <c r="G287" s="126"/>
      <c r="H287" s="126"/>
      <c r="I287" s="126"/>
      <c r="J287" s="126"/>
      <c r="K287" s="126"/>
      <c r="L287" s="6"/>
      <c r="M287" s="126"/>
      <c r="N287" s="806"/>
      <c r="O287" s="483"/>
      <c r="P287" s="503"/>
      <c r="Q287" s="1539"/>
      <c r="R287" s="2202"/>
      <c r="S287" s="2204"/>
      <c r="T287" s="1890"/>
      <c r="U287" s="2008"/>
      <c r="V287" s="2199"/>
      <c r="W287" s="141"/>
      <c r="X287" s="141"/>
      <c r="Y287" s="2019"/>
      <c r="AH287" s="2036"/>
      <c r="AJ287" s="2036"/>
      <c r="AL287" s="2033"/>
      <c r="AM287" s="134"/>
      <c r="AO287" s="141"/>
    </row>
    <row r="288" spans="1:41">
      <c r="A288" s="126"/>
      <c r="B288" s="1164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1"/>
      <c r="O288" s="11"/>
      <c r="P288" s="11"/>
      <c r="Q288" s="11"/>
      <c r="R288" s="1890"/>
      <c r="S288" s="11"/>
      <c r="T288" s="1890"/>
      <c r="U288" s="2008"/>
      <c r="V288" s="11"/>
      <c r="W288" s="11"/>
      <c r="X288" s="11"/>
      <c r="Y288" s="2019"/>
      <c r="AH288" s="2036"/>
      <c r="AJ288" s="2036"/>
      <c r="AL288" s="2033"/>
      <c r="AM288" s="134"/>
      <c r="AO288" s="141"/>
    </row>
    <row r="289" spans="1:53">
      <c r="M289" s="126"/>
      <c r="R289" s="1890"/>
      <c r="S289" s="11"/>
      <c r="T289" s="1890"/>
      <c r="U289" s="2008"/>
      <c r="V289" s="11"/>
      <c r="W289" s="11"/>
      <c r="X289" s="11"/>
      <c r="Y289" s="2019"/>
      <c r="AH289" s="2036"/>
      <c r="AJ289" s="2036"/>
      <c r="AL289" s="2033"/>
      <c r="AM289" s="134"/>
      <c r="AO289" s="141"/>
    </row>
    <row r="290" spans="1:53">
      <c r="M290" s="126"/>
      <c r="O290" s="1895"/>
      <c r="P290" s="1893"/>
      <c r="R290" s="1890"/>
      <c r="S290" s="11"/>
      <c r="T290" s="1890"/>
      <c r="U290" s="2008"/>
      <c r="V290" s="7"/>
      <c r="W290" s="14"/>
      <c r="X290" s="195"/>
      <c r="Y290" s="2019"/>
      <c r="AH290" s="2036"/>
      <c r="AJ290" s="2036"/>
      <c r="AL290" s="2033"/>
      <c r="AM290" s="134"/>
      <c r="AO290" s="141"/>
    </row>
    <row r="291" spans="1:53">
      <c r="A291" s="126"/>
      <c r="B291" s="1165" t="s">
        <v>324</v>
      </c>
      <c r="C291" s="126"/>
      <c r="D291" s="126"/>
      <c r="E291" s="126"/>
      <c r="F291" s="1166"/>
      <c r="G291" s="1166"/>
      <c r="H291" s="1166"/>
      <c r="I291" s="126"/>
      <c r="J291" s="126"/>
      <c r="K291" s="1166"/>
      <c r="L291" s="126"/>
      <c r="M291" s="126"/>
      <c r="O291" s="1895"/>
      <c r="P291" s="1893"/>
      <c r="R291" s="1890"/>
      <c r="S291" s="11"/>
      <c r="T291" s="1890"/>
      <c r="U291" s="2008"/>
      <c r="V291" s="7"/>
      <c r="W291" s="2200"/>
      <c r="X291" s="2201"/>
      <c r="Y291" s="2019"/>
      <c r="AH291" s="2036"/>
      <c r="AJ291" s="2036"/>
      <c r="AL291" s="2033"/>
      <c r="AM291" s="134"/>
      <c r="AO291" s="141"/>
    </row>
    <row r="292" spans="1:53">
      <c r="A292" s="126"/>
      <c r="B292" s="1164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803" t="s">
        <v>840</v>
      </c>
      <c r="R292" s="11"/>
      <c r="S292" s="11"/>
      <c r="T292" s="11"/>
      <c r="U292" s="11"/>
      <c r="V292" s="7"/>
      <c r="W292" s="56"/>
      <c r="X292" s="197"/>
      <c r="Y292" s="2019"/>
      <c r="AH292" s="2036"/>
      <c r="AJ292" s="2036"/>
      <c r="AL292" s="2033"/>
      <c r="AM292" s="134"/>
      <c r="AO292" s="141"/>
    </row>
    <row r="293" spans="1:53" ht="16.2" thickBot="1">
      <c r="A293" s="126"/>
      <c r="B293" s="1164"/>
      <c r="C293" s="1249" t="s">
        <v>323</v>
      </c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2072" t="s">
        <v>618</v>
      </c>
      <c r="Q293" s="807" t="s">
        <v>620</v>
      </c>
      <c r="U293" t="s">
        <v>619</v>
      </c>
      <c r="V293" s="1893"/>
      <c r="W293" s="2015"/>
      <c r="X293" s="1951"/>
      <c r="Y293" s="2019"/>
      <c r="AH293" s="2036"/>
      <c r="AJ293" s="2036"/>
      <c r="AL293" s="2033"/>
      <c r="AM293" s="134"/>
    </row>
    <row r="294" spans="1:53" ht="15" thickBot="1">
      <c r="A294" s="126"/>
      <c r="B294" s="1164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2" t="s">
        <v>290</v>
      </c>
      <c r="P294" s="934"/>
      <c r="Q294" s="1921"/>
      <c r="R294" s="235" t="s">
        <v>631</v>
      </c>
      <c r="S294" s="1921"/>
      <c r="T294" s="1921"/>
      <c r="U294" s="1921"/>
      <c r="V294" s="1892"/>
      <c r="X294" s="562"/>
      <c r="Y294" s="408" t="s">
        <v>628</v>
      </c>
      <c r="Z294" s="147"/>
      <c r="AB294" s="141"/>
      <c r="AC294" s="141"/>
      <c r="AE294" s="141"/>
      <c r="AG294" s="141"/>
      <c r="AI294" s="141"/>
      <c r="AK294" s="141"/>
      <c r="AL294" s="408" t="s">
        <v>628</v>
      </c>
      <c r="AM294" s="2068"/>
    </row>
    <row r="295" spans="1:53" ht="16.2" thickBot="1">
      <c r="A295" s="1166" t="s">
        <v>290</v>
      </c>
      <c r="B295" s="1166"/>
      <c r="C295" s="1170"/>
      <c r="D295" s="126"/>
      <c r="E295" s="1171" t="s">
        <v>166</v>
      </c>
      <c r="F295" s="126"/>
      <c r="G295" s="126"/>
      <c r="H295" s="1172"/>
      <c r="I295" s="126"/>
      <c r="J295" s="1173" t="s">
        <v>840</v>
      </c>
      <c r="K295" s="126"/>
      <c r="L295" s="126"/>
      <c r="M295" s="126"/>
      <c r="N295" s="2076" t="s">
        <v>390</v>
      </c>
      <c r="O295" s="1856" t="s">
        <v>615</v>
      </c>
      <c r="P295" s="1855"/>
      <c r="Q295" s="1856" t="s">
        <v>617</v>
      </c>
      <c r="R295" s="1855"/>
      <c r="S295" s="1856" t="s">
        <v>627</v>
      </c>
      <c r="T295" s="1855"/>
      <c r="U295" s="1856" t="s">
        <v>625</v>
      </c>
      <c r="V295" s="1855"/>
      <c r="W295" s="1856" t="s">
        <v>626</v>
      </c>
      <c r="X295" s="1855"/>
      <c r="Y295" s="1932" t="s">
        <v>508</v>
      </c>
      <c r="Z295" s="63"/>
      <c r="AA295" s="2069" t="s">
        <v>469</v>
      </c>
      <c r="AB295" s="1856" t="s">
        <v>615</v>
      </c>
      <c r="AC295" s="1855"/>
      <c r="AD295" s="1856" t="s">
        <v>617</v>
      </c>
      <c r="AE295" s="1855"/>
      <c r="AF295" s="1856" t="s">
        <v>624</v>
      </c>
      <c r="AG295" s="1855"/>
      <c r="AH295" s="1856" t="s">
        <v>625</v>
      </c>
      <c r="AI295" s="1855"/>
      <c r="AJ295" s="1856" t="s">
        <v>626</v>
      </c>
      <c r="AK295" s="1855"/>
      <c r="AL295" s="1932" t="s">
        <v>508</v>
      </c>
      <c r="AM295" s="63"/>
    </row>
    <row r="296" spans="1:53" ht="15" thickBot="1">
      <c r="A296" s="126"/>
      <c r="B296" s="1164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917" t="s">
        <v>469</v>
      </c>
      <c r="O296" s="1933" t="s">
        <v>115</v>
      </c>
      <c r="P296" s="1934" t="s">
        <v>116</v>
      </c>
      <c r="Q296" s="1933" t="s">
        <v>115</v>
      </c>
      <c r="R296" s="1934" t="s">
        <v>116</v>
      </c>
      <c r="S296" s="1933" t="s">
        <v>115</v>
      </c>
      <c r="T296" s="1934" t="s">
        <v>116</v>
      </c>
      <c r="U296" s="1933" t="s">
        <v>115</v>
      </c>
      <c r="V296" s="1959" t="s">
        <v>116</v>
      </c>
      <c r="W296" s="1933" t="s">
        <v>115</v>
      </c>
      <c r="X296" s="1934" t="s">
        <v>116</v>
      </c>
      <c r="Y296" s="115" t="s">
        <v>115</v>
      </c>
      <c r="Z296" s="186" t="s">
        <v>116</v>
      </c>
      <c r="AA296" s="89" t="s">
        <v>59</v>
      </c>
      <c r="AB296" s="119" t="s">
        <v>115</v>
      </c>
      <c r="AC296" s="405" t="s">
        <v>116</v>
      </c>
      <c r="AD296" s="119" t="s">
        <v>115</v>
      </c>
      <c r="AE296" s="405" t="s">
        <v>116</v>
      </c>
      <c r="AF296" s="119" t="s">
        <v>115</v>
      </c>
      <c r="AG296" s="405" t="s">
        <v>116</v>
      </c>
      <c r="AH296" s="119" t="s">
        <v>115</v>
      </c>
      <c r="AI296" s="405" t="s">
        <v>116</v>
      </c>
      <c r="AJ296" s="119" t="s">
        <v>115</v>
      </c>
      <c r="AK296" s="405" t="s">
        <v>116</v>
      </c>
      <c r="AL296" s="1935" t="s">
        <v>115</v>
      </c>
      <c r="AM296" s="1936" t="s">
        <v>116</v>
      </c>
      <c r="AO296" s="141"/>
    </row>
    <row r="297" spans="1:53">
      <c r="A297" s="520" t="s">
        <v>2</v>
      </c>
      <c r="B297" s="521" t="s">
        <v>3</v>
      </c>
      <c r="C297" s="522" t="s">
        <v>4</v>
      </c>
      <c r="D297" s="327" t="s">
        <v>61</v>
      </c>
      <c r="E297" s="148"/>
      <c r="F297" s="148"/>
      <c r="G297" s="148"/>
      <c r="H297" s="148"/>
      <c r="I297" s="148"/>
      <c r="J297" s="148"/>
      <c r="K297" s="148"/>
      <c r="L297" s="311"/>
      <c r="M297" s="126"/>
      <c r="N297" s="909" t="s">
        <v>156</v>
      </c>
      <c r="O297" s="1852">
        <f>C306</f>
        <v>20</v>
      </c>
      <c r="P297" s="1840">
        <f>C306</f>
        <v>20</v>
      </c>
      <c r="Q297" s="1852">
        <f>C316</f>
        <v>30</v>
      </c>
      <c r="R297" s="1840">
        <f>C316</f>
        <v>30</v>
      </c>
      <c r="S297" s="1955"/>
      <c r="T297" s="1840"/>
      <c r="U297" s="1964">
        <f t="shared" ref="U297:U327" si="101">O297+Q297</f>
        <v>50</v>
      </c>
      <c r="V297" s="1940">
        <f t="shared" ref="V297:V327" si="102">P297+R297</f>
        <v>50</v>
      </c>
      <c r="W297" s="1969">
        <f t="shared" ref="W297:W327" si="103">Q297+S297</f>
        <v>30</v>
      </c>
      <c r="X297" s="1946">
        <f t="shared" ref="X297:X327" si="104">R297+T297</f>
        <v>30</v>
      </c>
      <c r="Y297" s="1960">
        <f t="shared" ref="Y297:Y327" si="105">O297+Q297+S297</f>
        <v>50</v>
      </c>
      <c r="Z297" s="937">
        <f t="shared" ref="Z297:Z327" si="106">P297+R297+T297</f>
        <v>50</v>
      </c>
      <c r="AA297" s="245" t="s">
        <v>429</v>
      </c>
      <c r="AB297" s="1897"/>
      <c r="AC297" s="915"/>
      <c r="AD297" s="1897"/>
      <c r="AE297" s="968"/>
      <c r="AF297" s="1897">
        <f>E329</f>
        <v>12</v>
      </c>
      <c r="AG297" s="931">
        <f>F329</f>
        <v>7.2</v>
      </c>
      <c r="AH297" s="2038">
        <f t="shared" ref="AH297:AH311" si="107">AB297+AD297</f>
        <v>0</v>
      </c>
      <c r="AI297" s="925">
        <f t="shared" ref="AI297:AI311" si="108">AC297+AE297</f>
        <v>0</v>
      </c>
      <c r="AJ297" s="2053">
        <f t="shared" ref="AJ297:AJ311" si="109">AD297+AF297</f>
        <v>12</v>
      </c>
      <c r="AK297" s="933">
        <f t="shared" ref="AK297:AK311" si="110">AE297+AG297</f>
        <v>7.2</v>
      </c>
      <c r="AL297" s="2060">
        <f t="shared" ref="AL297:AL312" si="111">AB297+AD297+AF297</f>
        <v>12</v>
      </c>
      <c r="AM297" s="1987">
        <f t="shared" ref="AM297:AM312" si="112">AC297+AE297+AG297</f>
        <v>7.2</v>
      </c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</row>
    <row r="298" spans="1:53" ht="15" thickBot="1">
      <c r="A298" s="523" t="s">
        <v>5</v>
      </c>
      <c r="B298" s="126"/>
      <c r="C298" s="524" t="s">
        <v>63</v>
      </c>
      <c r="D298" s="1126"/>
      <c r="E298" s="312"/>
      <c r="F298" s="312"/>
      <c r="G298" s="312"/>
      <c r="H298" s="312"/>
      <c r="I298" s="312"/>
      <c r="J298" s="141"/>
      <c r="K298" s="141"/>
      <c r="L298" s="137"/>
      <c r="M298" s="126"/>
      <c r="N298" s="909" t="s">
        <v>155</v>
      </c>
      <c r="O298" s="1852">
        <f>C305</f>
        <v>40</v>
      </c>
      <c r="P298" s="1841">
        <f>C305</f>
        <v>40</v>
      </c>
      <c r="Q298" s="1852">
        <f>H312+C315</f>
        <v>60.3</v>
      </c>
      <c r="R298" s="1841">
        <f>I312+C315</f>
        <v>60.3</v>
      </c>
      <c r="S298" s="1852"/>
      <c r="T298" s="1841"/>
      <c r="U298" s="1964">
        <f t="shared" si="101"/>
        <v>100.3</v>
      </c>
      <c r="V298" s="1940">
        <f t="shared" si="102"/>
        <v>100.3</v>
      </c>
      <c r="W298" s="1969">
        <f t="shared" si="103"/>
        <v>60.3</v>
      </c>
      <c r="X298" s="1946">
        <f t="shared" si="104"/>
        <v>60.3</v>
      </c>
      <c r="Y298" s="1960">
        <f t="shared" si="105"/>
        <v>100.3</v>
      </c>
      <c r="Z298" s="937">
        <f t="shared" si="106"/>
        <v>100.3</v>
      </c>
      <c r="AA298" s="245" t="s">
        <v>442</v>
      </c>
      <c r="AB298" s="1897"/>
      <c r="AC298" s="916"/>
      <c r="AD298" s="1897"/>
      <c r="AE298" s="968"/>
      <c r="AF298" s="1897"/>
      <c r="AG298" s="931"/>
      <c r="AH298" s="2038">
        <f t="shared" si="107"/>
        <v>0</v>
      </c>
      <c r="AI298" s="925">
        <f t="shared" si="108"/>
        <v>0</v>
      </c>
      <c r="AJ298" s="2053">
        <f t="shared" si="109"/>
        <v>0</v>
      </c>
      <c r="AK298" s="933">
        <f t="shared" si="110"/>
        <v>0</v>
      </c>
      <c r="AL298" s="2060">
        <f t="shared" si="111"/>
        <v>0</v>
      </c>
      <c r="AM298" s="1987">
        <f t="shared" si="112"/>
        <v>0</v>
      </c>
      <c r="AO298" s="11"/>
      <c r="AP298" s="122"/>
      <c r="AQ298" s="483"/>
      <c r="AR298" s="130"/>
      <c r="AS298" s="11"/>
      <c r="AT298" s="11"/>
      <c r="AU298" s="11"/>
      <c r="AV298" s="11"/>
      <c r="AW298" s="11"/>
      <c r="AX298" s="11"/>
      <c r="AY298" s="11"/>
      <c r="AZ298" s="11"/>
      <c r="BA298" s="11"/>
    </row>
    <row r="299" spans="1:53" ht="16.2" thickBot="1">
      <c r="A299" s="1364" t="s">
        <v>390</v>
      </c>
      <c r="B299" s="148"/>
      <c r="C299" s="1037"/>
      <c r="D299" s="1046" t="s">
        <v>387</v>
      </c>
      <c r="E299" s="148"/>
      <c r="F299" s="311"/>
      <c r="G299" s="1094" t="s">
        <v>647</v>
      </c>
      <c r="H299" s="161"/>
      <c r="I299" s="161"/>
      <c r="J299" s="1046" t="s">
        <v>478</v>
      </c>
      <c r="K299" s="1372"/>
      <c r="L299" s="1373"/>
      <c r="M299" s="126"/>
      <c r="N299" s="97" t="s">
        <v>86</v>
      </c>
      <c r="O299" s="1852"/>
      <c r="P299" s="1842"/>
      <c r="Q299" s="1854">
        <f>K319</f>
        <v>4.05</v>
      </c>
      <c r="R299" s="1838">
        <f>L319</f>
        <v>4.05</v>
      </c>
      <c r="S299" s="1852">
        <f>H327</f>
        <v>1.65</v>
      </c>
      <c r="T299" s="1838">
        <f>I327</f>
        <v>1.65</v>
      </c>
      <c r="U299" s="1964">
        <f t="shared" si="101"/>
        <v>4.05</v>
      </c>
      <c r="V299" s="1940">
        <f t="shared" si="102"/>
        <v>4.05</v>
      </c>
      <c r="W299" s="1969">
        <f t="shared" si="103"/>
        <v>5.6999999999999993</v>
      </c>
      <c r="X299" s="1946">
        <f t="shared" si="104"/>
        <v>5.6999999999999993</v>
      </c>
      <c r="Y299" s="1960">
        <f t="shared" si="105"/>
        <v>5.6999999999999993</v>
      </c>
      <c r="Z299" s="937">
        <f t="shared" si="106"/>
        <v>5.6999999999999993</v>
      </c>
      <c r="AA299" s="173" t="s">
        <v>789</v>
      </c>
      <c r="AB299" s="1897"/>
      <c r="AC299" s="917"/>
      <c r="AD299" s="1899">
        <f>K313</f>
        <v>36.6</v>
      </c>
      <c r="AE299" s="968">
        <f>L313</f>
        <v>24</v>
      </c>
      <c r="AF299" s="1897"/>
      <c r="AG299" s="931"/>
      <c r="AH299" s="2038">
        <f t="shared" si="107"/>
        <v>36.6</v>
      </c>
      <c r="AI299" s="925">
        <f t="shared" si="108"/>
        <v>24</v>
      </c>
      <c r="AJ299" s="2053">
        <f t="shared" si="109"/>
        <v>36.6</v>
      </c>
      <c r="AK299" s="933">
        <f t="shared" si="110"/>
        <v>24</v>
      </c>
      <c r="AL299" s="2060">
        <f t="shared" si="111"/>
        <v>36.6</v>
      </c>
      <c r="AM299" s="1987">
        <f t="shared" si="112"/>
        <v>24</v>
      </c>
      <c r="AO299" s="11"/>
      <c r="AP299" s="41"/>
      <c r="AQ299" s="136"/>
      <c r="AR299" s="15"/>
      <c r="AS299" s="11"/>
      <c r="AT299" s="11"/>
      <c r="AU299" s="11"/>
      <c r="AV299" s="11"/>
      <c r="AW299" s="11"/>
      <c r="AX299" s="11"/>
      <c r="AY299" s="11"/>
      <c r="AZ299" s="11"/>
      <c r="BA299" s="11"/>
    </row>
    <row r="300" spans="1:53" ht="15" thickBot="1">
      <c r="A300" s="872"/>
      <c r="B300" s="551" t="s">
        <v>189</v>
      </c>
      <c r="C300" s="890"/>
      <c r="D300" s="1134" t="s">
        <v>114</v>
      </c>
      <c r="E300" s="216" t="s">
        <v>115</v>
      </c>
      <c r="F300" s="217" t="s">
        <v>116</v>
      </c>
      <c r="G300" s="525" t="s">
        <v>114</v>
      </c>
      <c r="H300" s="216" t="s">
        <v>115</v>
      </c>
      <c r="I300" s="1176" t="s">
        <v>116</v>
      </c>
      <c r="J300" s="2874" t="s">
        <v>479</v>
      </c>
      <c r="K300" s="38"/>
      <c r="L300" s="81"/>
      <c r="M300" s="126"/>
      <c r="N300" s="99" t="s">
        <v>157</v>
      </c>
      <c r="O300" s="1854">
        <f t="shared" ref="O300:T300" si="113">AB329</f>
        <v>0</v>
      </c>
      <c r="P300" s="1843">
        <f t="shared" si="113"/>
        <v>0</v>
      </c>
      <c r="Q300" s="1854">
        <f t="shared" si="113"/>
        <v>4</v>
      </c>
      <c r="R300" s="1843">
        <f t="shared" si="113"/>
        <v>4</v>
      </c>
      <c r="S300" s="1854">
        <f t="shared" si="113"/>
        <v>0</v>
      </c>
      <c r="T300" s="1843">
        <f t="shared" si="113"/>
        <v>0</v>
      </c>
      <c r="U300" s="1964">
        <f t="shared" si="101"/>
        <v>4</v>
      </c>
      <c r="V300" s="1940">
        <f t="shared" si="102"/>
        <v>4</v>
      </c>
      <c r="W300" s="1969">
        <f t="shared" si="103"/>
        <v>4</v>
      </c>
      <c r="X300" s="1946">
        <f t="shared" si="104"/>
        <v>4</v>
      </c>
      <c r="Y300" s="1960">
        <f t="shared" si="105"/>
        <v>4</v>
      </c>
      <c r="Z300" s="937">
        <f t="shared" si="106"/>
        <v>4</v>
      </c>
      <c r="AA300" s="173" t="s">
        <v>66</v>
      </c>
      <c r="AB300" s="1897"/>
      <c r="AC300" s="918"/>
      <c r="AD300" s="1897"/>
      <c r="AE300" s="912"/>
      <c r="AF300" s="1897"/>
      <c r="AG300" s="931"/>
      <c r="AH300" s="2038">
        <f t="shared" si="107"/>
        <v>0</v>
      </c>
      <c r="AI300" s="925">
        <f t="shared" si="108"/>
        <v>0</v>
      </c>
      <c r="AJ300" s="2053">
        <f t="shared" si="109"/>
        <v>0</v>
      </c>
      <c r="AK300" s="933">
        <f t="shared" si="110"/>
        <v>0</v>
      </c>
      <c r="AL300" s="2060">
        <f t="shared" si="111"/>
        <v>0</v>
      </c>
      <c r="AM300" s="1987">
        <f t="shared" si="112"/>
        <v>0</v>
      </c>
      <c r="AO300" s="11"/>
      <c r="AP300" s="215"/>
      <c r="AQ300" s="11"/>
      <c r="AR300" s="11"/>
      <c r="AS300" s="18"/>
      <c r="AT300" s="11"/>
      <c r="AU300" s="11"/>
      <c r="AV300" s="139"/>
      <c r="AW300" s="11"/>
      <c r="AX300" s="11"/>
      <c r="AY300" s="11"/>
      <c r="AZ300" s="11"/>
      <c r="BA300" s="11"/>
    </row>
    <row r="301" spans="1:53" ht="15" thickBot="1">
      <c r="A301" s="1590" t="s">
        <v>544</v>
      </c>
      <c r="B301" s="402" t="s">
        <v>364</v>
      </c>
      <c r="C301" s="604">
        <v>60</v>
      </c>
      <c r="D301" s="971" t="s">
        <v>218</v>
      </c>
      <c r="E301" s="1251">
        <v>75.760000000000005</v>
      </c>
      <c r="F301" s="2867">
        <v>67.5</v>
      </c>
      <c r="G301" s="1152" t="s">
        <v>389</v>
      </c>
      <c r="H301" s="1153">
        <v>145</v>
      </c>
      <c r="I301" s="1154">
        <v>100</v>
      </c>
      <c r="J301" s="1197" t="s">
        <v>114</v>
      </c>
      <c r="K301" s="1144" t="s">
        <v>115</v>
      </c>
      <c r="L301" s="1198" t="s">
        <v>116</v>
      </c>
      <c r="M301" s="126"/>
      <c r="N301" s="909" t="s">
        <v>119</v>
      </c>
      <c r="O301" s="1852"/>
      <c r="P301" s="1840"/>
      <c r="Q301" s="1852"/>
      <c r="R301" s="1840"/>
      <c r="S301" s="1853">
        <f>E326</f>
        <v>15</v>
      </c>
      <c r="T301" s="1838">
        <f>F326</f>
        <v>15</v>
      </c>
      <c r="U301" s="1964">
        <f t="shared" si="101"/>
        <v>0</v>
      </c>
      <c r="V301" s="1940">
        <f t="shared" si="102"/>
        <v>0</v>
      </c>
      <c r="W301" s="1969">
        <f t="shared" si="103"/>
        <v>15</v>
      </c>
      <c r="X301" s="1946">
        <f t="shared" si="104"/>
        <v>15</v>
      </c>
      <c r="Y301" s="1960">
        <f t="shared" si="105"/>
        <v>15</v>
      </c>
      <c r="Z301" s="937">
        <f t="shared" si="106"/>
        <v>15</v>
      </c>
      <c r="AA301" s="174" t="s">
        <v>108</v>
      </c>
      <c r="AB301" s="1897"/>
      <c r="AC301" s="917"/>
      <c r="AD301" s="1897"/>
      <c r="AE301" s="968"/>
      <c r="AF301" s="1897"/>
      <c r="AG301" s="931"/>
      <c r="AH301" s="2038">
        <f t="shared" si="107"/>
        <v>0</v>
      </c>
      <c r="AI301" s="925">
        <f t="shared" si="108"/>
        <v>0</v>
      </c>
      <c r="AJ301" s="2053">
        <f t="shared" si="109"/>
        <v>0</v>
      </c>
      <c r="AK301" s="933">
        <f t="shared" si="110"/>
        <v>0</v>
      </c>
      <c r="AL301" s="2060">
        <f t="shared" si="111"/>
        <v>0</v>
      </c>
      <c r="AM301" s="1987">
        <f t="shared" si="112"/>
        <v>0</v>
      </c>
      <c r="AO301" s="11"/>
      <c r="AP301" s="510"/>
      <c r="AQ301" s="101"/>
      <c r="AR301" s="187"/>
      <c r="AS301" s="510"/>
      <c r="AT301" s="101"/>
      <c r="AU301" s="187"/>
      <c r="AV301" s="510"/>
      <c r="AW301" s="101"/>
      <c r="AX301" s="187"/>
      <c r="AY301" s="11"/>
      <c r="AZ301" s="11"/>
      <c r="BA301" s="11"/>
    </row>
    <row r="302" spans="1:53" ht="15" thickBot="1">
      <c r="A302" s="1692" t="s">
        <v>738</v>
      </c>
      <c r="B302" s="346" t="s">
        <v>388</v>
      </c>
      <c r="C302" s="324">
        <v>155</v>
      </c>
      <c r="D302" s="256" t="s">
        <v>185</v>
      </c>
      <c r="E302" s="316">
        <v>12.98</v>
      </c>
      <c r="F302" s="263">
        <v>11</v>
      </c>
      <c r="G302" s="1042"/>
      <c r="H302" s="1183"/>
      <c r="I302" s="1195"/>
      <c r="J302" s="1152" t="s">
        <v>60</v>
      </c>
      <c r="K302" s="1252">
        <v>200</v>
      </c>
      <c r="L302" s="1253">
        <v>200</v>
      </c>
      <c r="M302" s="126"/>
      <c r="N302" s="670" t="s">
        <v>44</v>
      </c>
      <c r="O302" s="1852"/>
      <c r="P302" s="1838"/>
      <c r="Q302" s="1852">
        <f>E311+K310</f>
        <v>157.41</v>
      </c>
      <c r="R302" s="1840">
        <f>F311+L310</f>
        <v>117.6</v>
      </c>
      <c r="S302" s="1852"/>
      <c r="T302" s="1838"/>
      <c r="U302" s="1964">
        <f t="shared" si="101"/>
        <v>157.41</v>
      </c>
      <c r="V302" s="1940">
        <f t="shared" si="102"/>
        <v>117.6</v>
      </c>
      <c r="W302" s="1969">
        <f t="shared" si="103"/>
        <v>157.41</v>
      </c>
      <c r="X302" s="1946">
        <f t="shared" si="104"/>
        <v>117.6</v>
      </c>
      <c r="Y302" s="1960">
        <f t="shared" si="105"/>
        <v>157.41</v>
      </c>
      <c r="Z302" s="937">
        <f t="shared" si="106"/>
        <v>117.6</v>
      </c>
      <c r="AA302" s="173" t="s">
        <v>153</v>
      </c>
      <c r="AB302" s="1897"/>
      <c r="AC302" s="917"/>
      <c r="AD302" s="1897"/>
      <c r="AE302" s="912"/>
      <c r="AF302" s="1897"/>
      <c r="AG302" s="931"/>
      <c r="AH302" s="2038">
        <f t="shared" si="107"/>
        <v>0</v>
      </c>
      <c r="AI302" s="925">
        <f t="shared" si="108"/>
        <v>0</v>
      </c>
      <c r="AJ302" s="2053">
        <f t="shared" si="109"/>
        <v>0</v>
      </c>
      <c r="AK302" s="933">
        <f t="shared" si="110"/>
        <v>0</v>
      </c>
      <c r="AL302" s="2060">
        <f t="shared" si="111"/>
        <v>0</v>
      </c>
      <c r="AM302" s="1987">
        <f t="shared" si="112"/>
        <v>0</v>
      </c>
      <c r="AO302" s="11"/>
      <c r="AP302" s="7"/>
      <c r="AQ302" s="483"/>
      <c r="AR302" s="503"/>
      <c r="AS302" s="7"/>
      <c r="AT302" s="14"/>
      <c r="AU302" s="513"/>
      <c r="AV302" s="139"/>
      <c r="AW302" s="135"/>
      <c r="AX302" s="172"/>
      <c r="AY302" s="11"/>
      <c r="AZ302" s="11"/>
      <c r="BA302" s="11"/>
    </row>
    <row r="303" spans="1:53" ht="15" thickBot="1">
      <c r="A303" s="518" t="s">
        <v>454</v>
      </c>
      <c r="B303" s="1564" t="s">
        <v>478</v>
      </c>
      <c r="C303" s="1026">
        <v>200</v>
      </c>
      <c r="D303" s="254" t="s">
        <v>171</v>
      </c>
      <c r="E303" s="1254">
        <v>10.42</v>
      </c>
      <c r="F303" s="1024">
        <v>10</v>
      </c>
      <c r="G303" s="525" t="s">
        <v>397</v>
      </c>
      <c r="H303" s="1117"/>
      <c r="I303" s="147"/>
      <c r="J303" s="2875" t="s">
        <v>122</v>
      </c>
      <c r="K303" s="318">
        <v>3.5</v>
      </c>
      <c r="L303" s="321">
        <v>3.5</v>
      </c>
      <c r="M303" s="126"/>
      <c r="N303" s="105" t="s">
        <v>74</v>
      </c>
      <c r="O303" s="1852">
        <f t="shared" ref="O303:T303" si="114">AB312</f>
        <v>80.78</v>
      </c>
      <c r="P303" s="1844">
        <f t="shared" si="114"/>
        <v>71</v>
      </c>
      <c r="Q303" s="1852">
        <f t="shared" si="114"/>
        <v>230.95999999999998</v>
      </c>
      <c r="R303" s="1844">
        <f t="shared" si="114"/>
        <v>185.2</v>
      </c>
      <c r="S303" s="1852">
        <f t="shared" si="114"/>
        <v>74.8</v>
      </c>
      <c r="T303" s="1844">
        <f t="shared" si="114"/>
        <v>57.2</v>
      </c>
      <c r="U303" s="1964">
        <f t="shared" si="101"/>
        <v>311.74</v>
      </c>
      <c r="V303" s="1940">
        <f t="shared" si="102"/>
        <v>256.2</v>
      </c>
      <c r="W303" s="1969">
        <f t="shared" si="103"/>
        <v>305.76</v>
      </c>
      <c r="X303" s="1946">
        <f t="shared" si="104"/>
        <v>242.39999999999998</v>
      </c>
      <c r="Y303" s="1960">
        <f t="shared" si="105"/>
        <v>386.54</v>
      </c>
      <c r="Z303" s="937">
        <f t="shared" si="106"/>
        <v>313.39999999999998</v>
      </c>
      <c r="AA303" s="173" t="s">
        <v>147</v>
      </c>
      <c r="AB303" s="1897"/>
      <c r="AC303" s="917"/>
      <c r="AD303" s="1899">
        <f>K314</f>
        <v>45</v>
      </c>
      <c r="AE303" s="968">
        <f>L314</f>
        <v>36</v>
      </c>
      <c r="AF303" s="1897"/>
      <c r="AG303" s="931"/>
      <c r="AH303" s="2038">
        <f t="shared" si="107"/>
        <v>45</v>
      </c>
      <c r="AI303" s="925">
        <f t="shared" si="108"/>
        <v>36</v>
      </c>
      <c r="AJ303" s="2053">
        <f t="shared" si="109"/>
        <v>45</v>
      </c>
      <c r="AK303" s="933">
        <f t="shared" si="110"/>
        <v>36</v>
      </c>
      <c r="AL303" s="2060">
        <f t="shared" si="111"/>
        <v>45</v>
      </c>
      <c r="AM303" s="1987">
        <f t="shared" si="112"/>
        <v>36</v>
      </c>
      <c r="AO303" s="11"/>
      <c r="AP303" s="7"/>
      <c r="AQ303" s="14"/>
      <c r="AR303" s="197"/>
      <c r="AS303" s="7"/>
      <c r="AT303" s="14"/>
      <c r="AU303" s="513"/>
      <c r="AV303" s="136"/>
      <c r="AW303" s="135"/>
      <c r="AX303" s="196"/>
      <c r="AY303" s="11"/>
      <c r="AZ303" s="11"/>
      <c r="BA303" s="11"/>
    </row>
    <row r="304" spans="1:53" ht="15" thickBot="1">
      <c r="A304" s="509" t="s">
        <v>679</v>
      </c>
      <c r="B304" s="2328" t="s">
        <v>479</v>
      </c>
      <c r="C304" s="78"/>
      <c r="D304" s="254" t="s">
        <v>103</v>
      </c>
      <c r="E304" s="1104" t="s">
        <v>790</v>
      </c>
      <c r="F304" s="1024">
        <v>84.78</v>
      </c>
      <c r="G304" s="525" t="s">
        <v>114</v>
      </c>
      <c r="H304" s="216" t="s">
        <v>115</v>
      </c>
      <c r="I304" s="1256" t="s">
        <v>116</v>
      </c>
      <c r="J304" s="1184" t="s">
        <v>49</v>
      </c>
      <c r="K304" s="1147">
        <v>7</v>
      </c>
      <c r="L304" s="1255">
        <v>7</v>
      </c>
      <c r="M304" s="126"/>
      <c r="N304" s="909" t="s">
        <v>76</v>
      </c>
      <c r="O304" s="1853">
        <f>H301</f>
        <v>145</v>
      </c>
      <c r="P304" s="1838">
        <f>I301</f>
        <v>100</v>
      </c>
      <c r="Q304" s="1853"/>
      <c r="R304" s="1840"/>
      <c r="S304" s="1853"/>
      <c r="T304" s="1840"/>
      <c r="U304" s="1964">
        <f t="shared" si="101"/>
        <v>145</v>
      </c>
      <c r="V304" s="1940">
        <f t="shared" si="102"/>
        <v>100</v>
      </c>
      <c r="W304" s="1969">
        <f t="shared" si="103"/>
        <v>0</v>
      </c>
      <c r="X304" s="1946">
        <f t="shared" si="104"/>
        <v>0</v>
      </c>
      <c r="Y304" s="1960">
        <f t="shared" si="105"/>
        <v>145</v>
      </c>
      <c r="Z304" s="937">
        <f t="shared" si="106"/>
        <v>100</v>
      </c>
      <c r="AA304" s="173" t="s">
        <v>150</v>
      </c>
      <c r="AB304" s="1897"/>
      <c r="AC304" s="919"/>
      <c r="AD304" s="1897"/>
      <c r="AE304" s="912"/>
      <c r="AF304" s="1897"/>
      <c r="AG304" s="931"/>
      <c r="AH304" s="2038">
        <f t="shared" si="107"/>
        <v>0</v>
      </c>
      <c r="AI304" s="925">
        <f t="shared" si="108"/>
        <v>0</v>
      </c>
      <c r="AJ304" s="2053">
        <f t="shared" si="109"/>
        <v>0</v>
      </c>
      <c r="AK304" s="933">
        <f t="shared" si="110"/>
        <v>0</v>
      </c>
      <c r="AL304" s="2060">
        <f t="shared" si="111"/>
        <v>0</v>
      </c>
      <c r="AM304" s="1987">
        <f t="shared" si="112"/>
        <v>0</v>
      </c>
      <c r="AO304" s="11"/>
      <c r="AP304" s="7"/>
      <c r="AQ304" s="14"/>
      <c r="AR304" s="197"/>
      <c r="AS304" s="7"/>
      <c r="AT304" s="14"/>
      <c r="AU304" s="513"/>
      <c r="AV304" s="136"/>
      <c r="AW304" s="135"/>
      <c r="AX304" s="196"/>
      <c r="AY304" s="11"/>
      <c r="AZ304" s="11"/>
      <c r="BA304" s="11"/>
    </row>
    <row r="305" spans="1:53">
      <c r="A305" s="261" t="s">
        <v>9</v>
      </c>
      <c r="B305" s="346" t="s">
        <v>10</v>
      </c>
      <c r="C305" s="324">
        <v>40</v>
      </c>
      <c r="D305" s="254" t="s">
        <v>88</v>
      </c>
      <c r="E305" s="316">
        <v>31</v>
      </c>
      <c r="F305" s="1024">
        <v>31</v>
      </c>
      <c r="G305" s="175" t="s">
        <v>152</v>
      </c>
      <c r="H305" s="1257">
        <v>67.8</v>
      </c>
      <c r="I305" s="183">
        <v>60</v>
      </c>
      <c r="J305" s="256" t="s">
        <v>89</v>
      </c>
      <c r="K305" s="318">
        <v>20</v>
      </c>
      <c r="L305" s="321">
        <v>20</v>
      </c>
      <c r="M305" s="126"/>
      <c r="N305" s="910" t="s">
        <v>118</v>
      </c>
      <c r="O305" s="1852"/>
      <c r="P305" s="1845"/>
      <c r="Q305" s="1852"/>
      <c r="R305" s="1845"/>
      <c r="S305" s="1852"/>
      <c r="T305" s="1845"/>
      <c r="U305" s="1964">
        <f t="shared" si="101"/>
        <v>0</v>
      </c>
      <c r="V305" s="1940">
        <f t="shared" si="102"/>
        <v>0</v>
      </c>
      <c r="W305" s="1969">
        <f t="shared" si="103"/>
        <v>0</v>
      </c>
      <c r="X305" s="1946">
        <f t="shared" si="104"/>
        <v>0</v>
      </c>
      <c r="Y305" s="1960">
        <f t="shared" si="105"/>
        <v>0</v>
      </c>
      <c r="Z305" s="937">
        <f t="shared" si="106"/>
        <v>0</v>
      </c>
      <c r="AA305" s="173" t="s">
        <v>96</v>
      </c>
      <c r="AB305" s="1897"/>
      <c r="AC305" s="919"/>
      <c r="AD305" s="1897">
        <f>E314+K312</f>
        <v>27.6</v>
      </c>
      <c r="AE305" s="912">
        <f>F314+L312</f>
        <v>22.4</v>
      </c>
      <c r="AF305" s="1897"/>
      <c r="AG305" s="931"/>
      <c r="AH305" s="2038">
        <f t="shared" si="107"/>
        <v>27.6</v>
      </c>
      <c r="AI305" s="925">
        <f t="shared" si="108"/>
        <v>22.4</v>
      </c>
      <c r="AJ305" s="2053">
        <f t="shared" si="109"/>
        <v>27.6</v>
      </c>
      <c r="AK305" s="933">
        <f t="shared" si="110"/>
        <v>22.4</v>
      </c>
      <c r="AL305" s="2060">
        <f t="shared" si="111"/>
        <v>27.6</v>
      </c>
      <c r="AM305" s="1987">
        <f t="shared" si="112"/>
        <v>22.4</v>
      </c>
      <c r="AO305" s="11"/>
      <c r="AP305" s="7"/>
      <c r="AQ305" s="56"/>
      <c r="AR305" s="197"/>
      <c r="AS305" s="7"/>
      <c r="AT305" s="906"/>
      <c r="AU305" s="1018"/>
      <c r="AV305" s="136"/>
      <c r="AW305" s="135"/>
      <c r="AX305" s="196"/>
      <c r="AY305" s="11"/>
      <c r="AZ305" s="11"/>
      <c r="BA305" s="11"/>
    </row>
    <row r="306" spans="1:53">
      <c r="A306" s="261" t="s">
        <v>9</v>
      </c>
      <c r="B306" s="346" t="s">
        <v>581</v>
      </c>
      <c r="C306" s="324">
        <v>20</v>
      </c>
      <c r="D306" s="337" t="s">
        <v>53</v>
      </c>
      <c r="E306" s="338">
        <v>0.5</v>
      </c>
      <c r="F306" s="893">
        <v>0.5</v>
      </c>
      <c r="G306" s="138"/>
      <c r="H306" s="126"/>
      <c r="I306" s="137"/>
      <c r="J306" s="527"/>
      <c r="K306" s="1169"/>
      <c r="L306" s="1259"/>
      <c r="M306" s="126"/>
      <c r="N306" s="97" t="s">
        <v>154</v>
      </c>
      <c r="O306" s="1852"/>
      <c r="P306" s="1840"/>
      <c r="Q306" s="1852">
        <f>C314</f>
        <v>200</v>
      </c>
      <c r="R306" s="1840">
        <f>C314</f>
        <v>200</v>
      </c>
      <c r="S306" s="1852"/>
      <c r="T306" s="1840"/>
      <c r="U306" s="1964">
        <f t="shared" si="101"/>
        <v>200</v>
      </c>
      <c r="V306" s="1940">
        <f t="shared" si="102"/>
        <v>200</v>
      </c>
      <c r="W306" s="1969">
        <f t="shared" si="103"/>
        <v>200</v>
      </c>
      <c r="X306" s="1946">
        <f t="shared" si="104"/>
        <v>200</v>
      </c>
      <c r="Y306" s="1960">
        <f t="shared" si="105"/>
        <v>200</v>
      </c>
      <c r="Z306" s="937">
        <f t="shared" si="106"/>
        <v>200</v>
      </c>
      <c r="AA306" s="173" t="s">
        <v>72</v>
      </c>
      <c r="AB306" s="1897"/>
      <c r="AC306" s="917"/>
      <c r="AD306" s="1897">
        <f>E313+K311</f>
        <v>47.26</v>
      </c>
      <c r="AE306" s="912">
        <f>F313+L311</f>
        <v>37.799999999999997</v>
      </c>
      <c r="AF306" s="1897">
        <f>E330</f>
        <v>62.8</v>
      </c>
      <c r="AG306" s="931">
        <f>F330</f>
        <v>50</v>
      </c>
      <c r="AH306" s="2038">
        <f t="shared" si="107"/>
        <v>47.26</v>
      </c>
      <c r="AI306" s="925">
        <f t="shared" si="108"/>
        <v>37.799999999999997</v>
      </c>
      <c r="AJ306" s="2053">
        <f t="shared" si="109"/>
        <v>110.06</v>
      </c>
      <c r="AK306" s="933">
        <f t="shared" si="110"/>
        <v>87.8</v>
      </c>
      <c r="AL306" s="2060">
        <f t="shared" si="111"/>
        <v>110.06</v>
      </c>
      <c r="AM306" s="1987">
        <f t="shared" si="112"/>
        <v>87.8</v>
      </c>
      <c r="AO306" s="11"/>
      <c r="AP306" s="7"/>
      <c r="AQ306" s="14"/>
      <c r="AR306" s="197"/>
      <c r="AS306" s="7"/>
      <c r="AT306" s="906"/>
      <c r="AU306" s="1018"/>
      <c r="AV306" s="108"/>
      <c r="AW306" s="297"/>
      <c r="AX306" s="436"/>
      <c r="AY306" s="11"/>
      <c r="AZ306" s="11"/>
      <c r="BA306" s="11"/>
    </row>
    <row r="307" spans="1:53" ht="15" thickBot="1">
      <c r="A307" s="1692" t="s">
        <v>642</v>
      </c>
      <c r="B307" s="346" t="s">
        <v>647</v>
      </c>
      <c r="C307" s="324">
        <v>100</v>
      </c>
      <c r="D307" s="1260" t="s">
        <v>90</v>
      </c>
      <c r="E307" s="1191">
        <v>4.79</v>
      </c>
      <c r="F307" s="1261">
        <v>4.79</v>
      </c>
      <c r="G307" s="1126"/>
      <c r="H307" s="312"/>
      <c r="I307" s="1127"/>
      <c r="J307" s="1190"/>
      <c r="K307" s="1262"/>
      <c r="L307" s="1263"/>
      <c r="M307" s="126"/>
      <c r="N307" s="262" t="s">
        <v>94</v>
      </c>
      <c r="O307" s="1852"/>
      <c r="P307" s="1840"/>
      <c r="Q307" s="1852">
        <f>H310</f>
        <v>37.840000000000003</v>
      </c>
      <c r="R307" s="1840">
        <f>I310</f>
        <v>29.5</v>
      </c>
      <c r="S307" s="1852"/>
      <c r="T307" s="1840"/>
      <c r="U307" s="1964">
        <f t="shared" si="101"/>
        <v>37.840000000000003</v>
      </c>
      <c r="V307" s="1940">
        <f t="shared" si="102"/>
        <v>29.5</v>
      </c>
      <c r="W307" s="1969">
        <f t="shared" si="103"/>
        <v>37.840000000000003</v>
      </c>
      <c r="X307" s="1946">
        <f t="shared" si="104"/>
        <v>29.5</v>
      </c>
      <c r="Y307" s="1960">
        <f t="shared" si="105"/>
        <v>37.840000000000003</v>
      </c>
      <c r="Z307" s="937">
        <f t="shared" si="106"/>
        <v>29.5</v>
      </c>
      <c r="AA307" s="173" t="s">
        <v>80</v>
      </c>
      <c r="AB307" s="1897"/>
      <c r="AC307" s="920"/>
      <c r="AD307" s="1897"/>
      <c r="AE307" s="912"/>
      <c r="AF307" s="1897"/>
      <c r="AG307" s="931"/>
      <c r="AH307" s="2038">
        <f t="shared" si="107"/>
        <v>0</v>
      </c>
      <c r="AI307" s="925">
        <f t="shared" si="108"/>
        <v>0</v>
      </c>
      <c r="AJ307" s="2053">
        <f t="shared" si="109"/>
        <v>0</v>
      </c>
      <c r="AK307" s="933">
        <f t="shared" si="110"/>
        <v>0</v>
      </c>
      <c r="AL307" s="2060">
        <f t="shared" si="111"/>
        <v>0</v>
      </c>
      <c r="AM307" s="1987">
        <f t="shared" si="112"/>
        <v>0</v>
      </c>
      <c r="AO307" s="11"/>
      <c r="AP307" s="57"/>
      <c r="AQ307" s="56"/>
      <c r="AR307" s="197"/>
      <c r="AS307" s="7"/>
      <c r="AT307" s="906"/>
      <c r="AU307" s="1091"/>
      <c r="AV307" s="108"/>
      <c r="AW307" s="14"/>
      <c r="AX307" s="197"/>
      <c r="AY307" s="11"/>
      <c r="AZ307" s="11"/>
      <c r="BA307" s="11"/>
    </row>
    <row r="308" spans="1:53" ht="15" thickBot="1">
      <c r="A308" s="2308" t="s">
        <v>262</v>
      </c>
      <c r="B308" s="1789"/>
      <c r="C308" s="2329">
        <f>SUM(C301:C307)</f>
        <v>575</v>
      </c>
      <c r="D308" s="1787" t="s">
        <v>762</v>
      </c>
      <c r="E308" s="246"/>
      <c r="F308" s="2188"/>
      <c r="G308" s="413" t="s">
        <v>223</v>
      </c>
      <c r="H308" s="161"/>
      <c r="I308" s="147"/>
      <c r="J308" s="160" t="s">
        <v>224</v>
      </c>
      <c r="K308" s="161"/>
      <c r="L308" s="147"/>
      <c r="M308" s="126"/>
      <c r="N308" s="909" t="s">
        <v>386</v>
      </c>
      <c r="O308" s="1854">
        <f>E301</f>
        <v>75.760000000000005</v>
      </c>
      <c r="P308" s="1838">
        <f>F301</f>
        <v>67.5</v>
      </c>
      <c r="Q308" s="1852">
        <f>E320+H311</f>
        <v>41.824000000000005</v>
      </c>
      <c r="R308" s="1838">
        <f>F320+I311</f>
        <v>36.799999999999997</v>
      </c>
      <c r="S308" s="1852"/>
      <c r="T308" s="1838"/>
      <c r="U308" s="1964">
        <f t="shared" si="101"/>
        <v>117.584</v>
      </c>
      <c r="V308" s="1940">
        <f t="shared" si="102"/>
        <v>104.3</v>
      </c>
      <c r="W308" s="1969">
        <f t="shared" si="103"/>
        <v>41.824000000000005</v>
      </c>
      <c r="X308" s="1946">
        <f t="shared" si="104"/>
        <v>36.799999999999997</v>
      </c>
      <c r="Y308" s="1960">
        <f t="shared" si="105"/>
        <v>117.584</v>
      </c>
      <c r="Z308" s="937">
        <f t="shared" si="106"/>
        <v>104.3</v>
      </c>
      <c r="AA308" s="173" t="s">
        <v>152</v>
      </c>
      <c r="AB308" s="1897">
        <f>E302+H305</f>
        <v>80.78</v>
      </c>
      <c r="AC308" s="921">
        <f>F302+I305</f>
        <v>71</v>
      </c>
      <c r="AD308" s="1897"/>
      <c r="AE308" s="912"/>
      <c r="AF308" s="1897"/>
      <c r="AG308" s="931"/>
      <c r="AH308" s="2038">
        <f t="shared" si="107"/>
        <v>80.78</v>
      </c>
      <c r="AI308" s="925">
        <f t="shared" si="108"/>
        <v>71</v>
      </c>
      <c r="AJ308" s="2053">
        <f t="shared" si="109"/>
        <v>0</v>
      </c>
      <c r="AK308" s="933">
        <f t="shared" si="110"/>
        <v>0</v>
      </c>
      <c r="AL308" s="2060">
        <f t="shared" si="111"/>
        <v>80.78</v>
      </c>
      <c r="AM308" s="1987">
        <f t="shared" si="112"/>
        <v>71</v>
      </c>
      <c r="AO308" s="11"/>
      <c r="AP308" s="7"/>
      <c r="AQ308" s="41"/>
      <c r="AR308" s="197"/>
      <c r="AS308" s="108"/>
      <c r="AT308" s="558"/>
      <c r="AU308" s="513"/>
      <c r="AV308" s="11"/>
      <c r="AW308" s="11"/>
      <c r="AX308" s="11"/>
      <c r="AY308" s="11"/>
      <c r="AZ308" s="11"/>
      <c r="BA308" s="11"/>
    </row>
    <row r="309" spans="1:53" ht="15" thickBot="1">
      <c r="A309" s="905"/>
      <c r="B309" s="506" t="s">
        <v>144</v>
      </c>
      <c r="C309" s="148"/>
      <c r="D309" s="2330" t="s">
        <v>763</v>
      </c>
      <c r="E309" s="2190"/>
      <c r="F309" s="2191"/>
      <c r="G309" s="525" t="s">
        <v>114</v>
      </c>
      <c r="H309" s="216" t="s">
        <v>115</v>
      </c>
      <c r="I309" s="217" t="s">
        <v>116</v>
      </c>
      <c r="J309" s="527" t="s">
        <v>114</v>
      </c>
      <c r="K309" s="218" t="s">
        <v>115</v>
      </c>
      <c r="L309" s="219" t="s">
        <v>116</v>
      </c>
      <c r="M309" s="126"/>
      <c r="N309" s="909" t="s">
        <v>142</v>
      </c>
      <c r="O309" s="1852"/>
      <c r="P309" s="1838"/>
      <c r="Q309" s="1852"/>
      <c r="R309" s="1840"/>
      <c r="S309" s="1852"/>
      <c r="T309" s="1840"/>
      <c r="U309" s="1964">
        <f t="shared" si="101"/>
        <v>0</v>
      </c>
      <c r="V309" s="1940">
        <f t="shared" si="102"/>
        <v>0</v>
      </c>
      <c r="W309" s="1969">
        <f t="shared" si="103"/>
        <v>0</v>
      </c>
      <c r="X309" s="1946">
        <f t="shared" si="104"/>
        <v>0</v>
      </c>
      <c r="Y309" s="1960">
        <f t="shared" si="105"/>
        <v>0</v>
      </c>
      <c r="Z309" s="937">
        <f t="shared" si="106"/>
        <v>0</v>
      </c>
      <c r="AA309" s="173" t="s">
        <v>149</v>
      </c>
      <c r="AB309" s="1897"/>
      <c r="AC309" s="921"/>
      <c r="AD309" s="1899">
        <f>H319</f>
        <v>67.8</v>
      </c>
      <c r="AE309" s="968">
        <f>I319</f>
        <v>60</v>
      </c>
      <c r="AF309" s="1897"/>
      <c r="AG309" s="931"/>
      <c r="AH309" s="2038">
        <f t="shared" si="107"/>
        <v>67.8</v>
      </c>
      <c r="AI309" s="925">
        <f t="shared" si="108"/>
        <v>60</v>
      </c>
      <c r="AJ309" s="2053">
        <f t="shared" si="109"/>
        <v>67.8</v>
      </c>
      <c r="AK309" s="933">
        <f t="shared" si="110"/>
        <v>60</v>
      </c>
      <c r="AL309" s="2060">
        <f t="shared" si="111"/>
        <v>67.8</v>
      </c>
      <c r="AM309" s="1987">
        <f t="shared" si="112"/>
        <v>60</v>
      </c>
      <c r="AO309" s="11"/>
      <c r="AP309" s="108"/>
      <c r="AQ309" s="14"/>
      <c r="AR309" s="197"/>
      <c r="AS309" s="108"/>
      <c r="AT309" s="14"/>
      <c r="AU309" s="513"/>
      <c r="AV309" s="11"/>
      <c r="AW309" s="11"/>
      <c r="AX309" s="11"/>
      <c r="AY309" s="11"/>
      <c r="AZ309" s="11"/>
      <c r="BA309" s="11"/>
    </row>
    <row r="310" spans="1:53" ht="15" thickBot="1">
      <c r="A310" s="1590" t="s">
        <v>543</v>
      </c>
      <c r="B310" s="346" t="s">
        <v>732</v>
      </c>
      <c r="C310" s="582">
        <v>60</v>
      </c>
      <c r="D310" s="525" t="s">
        <v>114</v>
      </c>
      <c r="E310" s="216" t="s">
        <v>115</v>
      </c>
      <c r="F310" s="217" t="s">
        <v>116</v>
      </c>
      <c r="G310" s="170" t="s">
        <v>94</v>
      </c>
      <c r="H310" s="169">
        <v>37.840000000000003</v>
      </c>
      <c r="I310" s="1219">
        <v>29.5</v>
      </c>
      <c r="J310" s="170" t="s">
        <v>44</v>
      </c>
      <c r="K310" s="171">
        <v>77.41</v>
      </c>
      <c r="L310" s="1676">
        <v>57.6</v>
      </c>
      <c r="M310" s="126"/>
      <c r="N310" s="909" t="s">
        <v>67</v>
      </c>
      <c r="O310" s="1852"/>
      <c r="P310" s="1840"/>
      <c r="Q310" s="1852"/>
      <c r="R310" s="1840"/>
      <c r="S310" s="1852"/>
      <c r="T310" s="1840"/>
      <c r="U310" s="1964">
        <f t="shared" si="101"/>
        <v>0</v>
      </c>
      <c r="V310" s="1940">
        <f t="shared" si="102"/>
        <v>0</v>
      </c>
      <c r="W310" s="1969">
        <f t="shared" si="103"/>
        <v>0</v>
      </c>
      <c r="X310" s="1946">
        <f t="shared" si="104"/>
        <v>0</v>
      </c>
      <c r="Y310" s="1960">
        <f t="shared" si="105"/>
        <v>0</v>
      </c>
      <c r="Z310" s="937">
        <f t="shared" si="106"/>
        <v>0</v>
      </c>
      <c r="AA310" s="173" t="s">
        <v>148</v>
      </c>
      <c r="AB310" s="1897"/>
      <c r="AC310" s="920"/>
      <c r="AD310" s="1897">
        <f>E316</f>
        <v>6.7</v>
      </c>
      <c r="AE310" s="912">
        <f>F316</f>
        <v>5</v>
      </c>
      <c r="AF310" s="1897"/>
      <c r="AG310" s="931"/>
      <c r="AH310" s="2038">
        <f t="shared" si="107"/>
        <v>6.7</v>
      </c>
      <c r="AI310" s="925">
        <f t="shared" si="108"/>
        <v>5</v>
      </c>
      <c r="AJ310" s="2053">
        <f t="shared" si="109"/>
        <v>6.7</v>
      </c>
      <c r="AK310" s="933">
        <f t="shared" si="110"/>
        <v>5</v>
      </c>
      <c r="AL310" s="2060">
        <f t="shared" si="111"/>
        <v>6.7</v>
      </c>
      <c r="AM310" s="1987">
        <f t="shared" si="112"/>
        <v>5</v>
      </c>
      <c r="AO310" s="11"/>
      <c r="AP310" s="7"/>
      <c r="AQ310" s="14"/>
      <c r="AR310" s="195"/>
      <c r="AS310" s="57"/>
      <c r="AT310" s="14"/>
      <c r="AU310" s="197"/>
      <c r="AV310" s="11"/>
      <c r="AW310" s="11"/>
      <c r="AX310" s="11"/>
      <c r="AY310" s="11"/>
      <c r="AZ310" s="11"/>
      <c r="BA310" s="11"/>
    </row>
    <row r="311" spans="1:53" ht="15.6">
      <c r="A311" s="1692" t="s">
        <v>764</v>
      </c>
      <c r="B311" s="402" t="s">
        <v>339</v>
      </c>
      <c r="C311" s="1264">
        <v>200</v>
      </c>
      <c r="D311" s="170" t="s">
        <v>44</v>
      </c>
      <c r="E311" s="1230">
        <v>80</v>
      </c>
      <c r="F311" s="1265">
        <v>60</v>
      </c>
      <c r="G311" s="904" t="s">
        <v>225</v>
      </c>
      <c r="H311" s="316">
        <v>39.468000000000004</v>
      </c>
      <c r="I311" s="319">
        <v>34.799999999999997</v>
      </c>
      <c r="J311" s="254" t="s">
        <v>105</v>
      </c>
      <c r="K311" s="333">
        <v>36</v>
      </c>
      <c r="L311" s="334">
        <v>28.8</v>
      </c>
      <c r="M311" s="126"/>
      <c r="N311" s="911" t="s">
        <v>60</v>
      </c>
      <c r="O311" s="1902">
        <f>E305+K302</f>
        <v>231</v>
      </c>
      <c r="P311" s="1846">
        <f>F305+L302</f>
        <v>231</v>
      </c>
      <c r="Q311" s="1852">
        <f>H313</f>
        <v>20.61</v>
      </c>
      <c r="R311" s="1838">
        <f>I313</f>
        <v>20.61</v>
      </c>
      <c r="S311" s="1902">
        <f>E332+H326+K327</f>
        <v>242.4</v>
      </c>
      <c r="T311" s="1846">
        <f>F332+I326+L327</f>
        <v>242.4</v>
      </c>
      <c r="U311" s="1964">
        <f t="shared" si="101"/>
        <v>251.61</v>
      </c>
      <c r="V311" s="1940">
        <f t="shared" si="102"/>
        <v>251.61</v>
      </c>
      <c r="W311" s="1969">
        <f t="shared" si="103"/>
        <v>263.01</v>
      </c>
      <c r="X311" s="1946">
        <f t="shared" si="104"/>
        <v>263.01</v>
      </c>
      <c r="Y311" s="1960">
        <f t="shared" si="105"/>
        <v>494.01</v>
      </c>
      <c r="Z311" s="937">
        <f t="shared" si="106"/>
        <v>494.01</v>
      </c>
      <c r="AA311" s="176" t="s">
        <v>192</v>
      </c>
      <c r="AB311" s="1897"/>
      <c r="AC311" s="922"/>
      <c r="AD311" s="1897"/>
      <c r="AE311" s="912"/>
      <c r="AF311" s="1897"/>
      <c r="AG311" s="931"/>
      <c r="AH311" s="2038">
        <f t="shared" si="107"/>
        <v>0</v>
      </c>
      <c r="AI311" s="925">
        <f t="shared" si="108"/>
        <v>0</v>
      </c>
      <c r="AJ311" s="2053">
        <f t="shared" si="109"/>
        <v>0</v>
      </c>
      <c r="AK311" s="933">
        <f t="shared" si="110"/>
        <v>0</v>
      </c>
      <c r="AL311" s="2060">
        <f t="shared" si="111"/>
        <v>0</v>
      </c>
      <c r="AM311" s="1987">
        <f t="shared" si="112"/>
        <v>0</v>
      </c>
      <c r="AO311" s="11"/>
      <c r="AP311" s="1092"/>
      <c r="AQ311" s="11"/>
      <c r="AR311" s="11"/>
      <c r="AS311" s="57"/>
      <c r="AT311" s="14"/>
      <c r="AU311" s="197"/>
      <c r="AV311" s="11"/>
      <c r="AW311" s="11"/>
      <c r="AX311" s="11"/>
      <c r="AY311" s="11"/>
      <c r="AZ311" s="11"/>
      <c r="BA311" s="11"/>
    </row>
    <row r="312" spans="1:53">
      <c r="A312" s="332" t="s">
        <v>765</v>
      </c>
      <c r="B312" s="346" t="s">
        <v>226</v>
      </c>
      <c r="C312" s="379">
        <v>180</v>
      </c>
      <c r="D312" s="254" t="s">
        <v>351</v>
      </c>
      <c r="E312" s="380">
        <v>4</v>
      </c>
      <c r="F312" s="894">
        <v>4</v>
      </c>
      <c r="G312" s="254" t="s">
        <v>85</v>
      </c>
      <c r="H312" s="316">
        <v>20.3</v>
      </c>
      <c r="I312" s="319">
        <v>20.3</v>
      </c>
      <c r="J312" s="254" t="s">
        <v>198</v>
      </c>
      <c r="K312" s="333">
        <v>18</v>
      </c>
      <c r="L312" s="334">
        <v>14.4</v>
      </c>
      <c r="M312" s="126"/>
      <c r="N312" s="168" t="s">
        <v>162</v>
      </c>
      <c r="O312" s="1852"/>
      <c r="P312" s="1840"/>
      <c r="Q312" s="1852"/>
      <c r="R312" s="1840"/>
      <c r="S312" s="1852"/>
      <c r="T312" s="1840"/>
      <c r="U312" s="1964">
        <f t="shared" si="101"/>
        <v>0</v>
      </c>
      <c r="V312" s="1940">
        <f t="shared" si="102"/>
        <v>0</v>
      </c>
      <c r="W312" s="1969">
        <f t="shared" si="103"/>
        <v>0</v>
      </c>
      <c r="X312" s="1946">
        <f t="shared" si="104"/>
        <v>0</v>
      </c>
      <c r="Y312" s="1961">
        <f t="shared" si="105"/>
        <v>0</v>
      </c>
      <c r="Z312" s="935">
        <f t="shared" si="106"/>
        <v>0</v>
      </c>
      <c r="AA312" s="247" t="s">
        <v>91</v>
      </c>
      <c r="AB312" s="1897">
        <f t="shared" ref="AB312:AK312" si="115">SUM(AB297:AB311)</f>
        <v>80.78</v>
      </c>
      <c r="AC312" s="1780">
        <f t="shared" si="115"/>
        <v>71</v>
      </c>
      <c r="AD312" s="1897">
        <f t="shared" si="115"/>
        <v>230.95999999999998</v>
      </c>
      <c r="AE312" s="968">
        <f t="shared" si="115"/>
        <v>185.2</v>
      </c>
      <c r="AF312" s="1897">
        <f t="shared" si="115"/>
        <v>74.8</v>
      </c>
      <c r="AG312" s="931">
        <f t="shared" si="115"/>
        <v>57.2</v>
      </c>
      <c r="AH312" s="2039">
        <f t="shared" si="115"/>
        <v>311.73999999999995</v>
      </c>
      <c r="AI312" s="913">
        <f t="shared" si="115"/>
        <v>256.2</v>
      </c>
      <c r="AJ312" s="2054">
        <f t="shared" si="115"/>
        <v>305.76</v>
      </c>
      <c r="AK312" s="296">
        <f t="shared" si="115"/>
        <v>242.39999999999998</v>
      </c>
      <c r="AL312" s="2060">
        <f t="shared" si="111"/>
        <v>386.54</v>
      </c>
      <c r="AM312" s="1987">
        <f t="shared" si="112"/>
        <v>313.39999999999998</v>
      </c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</row>
    <row r="313" spans="1:53">
      <c r="A313" s="2331" t="s">
        <v>766</v>
      </c>
      <c r="B313" s="2780" t="s">
        <v>441</v>
      </c>
      <c r="C313" s="1264">
        <v>90</v>
      </c>
      <c r="D313" s="254" t="s">
        <v>72</v>
      </c>
      <c r="E313" s="316">
        <v>11.26</v>
      </c>
      <c r="F313" s="319">
        <v>9</v>
      </c>
      <c r="G313" s="254" t="s">
        <v>60</v>
      </c>
      <c r="H313" s="316">
        <v>20.61</v>
      </c>
      <c r="I313" s="1103">
        <v>20.61</v>
      </c>
      <c r="J313" s="254" t="s">
        <v>788</v>
      </c>
      <c r="K313" s="1367">
        <v>36.6</v>
      </c>
      <c r="L313" s="1680">
        <v>24</v>
      </c>
      <c r="M313" s="126"/>
      <c r="N313" s="168" t="s">
        <v>65</v>
      </c>
      <c r="O313" s="1852"/>
      <c r="P313" s="1847"/>
      <c r="Q313" s="1852"/>
      <c r="R313" s="1847"/>
      <c r="S313" s="1852"/>
      <c r="T313" s="1847"/>
      <c r="U313" s="1964">
        <f t="shared" si="101"/>
        <v>0</v>
      </c>
      <c r="V313" s="1940">
        <f t="shared" si="102"/>
        <v>0</v>
      </c>
      <c r="W313" s="1969">
        <f t="shared" si="103"/>
        <v>0</v>
      </c>
      <c r="X313" s="1946">
        <f t="shared" si="104"/>
        <v>0</v>
      </c>
      <c r="Y313" s="1961">
        <f t="shared" si="105"/>
        <v>0</v>
      </c>
      <c r="Z313" s="935">
        <f t="shared" si="106"/>
        <v>0</v>
      </c>
      <c r="AA313" s="607" t="s">
        <v>158</v>
      </c>
      <c r="AB313" s="1897"/>
      <c r="AC313" s="908">
        <f>F302+I305</f>
        <v>71</v>
      </c>
      <c r="AD313" s="1897"/>
      <c r="AE313" s="968">
        <f>F313+F314+F316+I319+L311+L312+L313+L314</f>
        <v>185.2</v>
      </c>
      <c r="AF313" s="1897"/>
      <c r="AG313" s="912"/>
      <c r="AH313" s="2040"/>
      <c r="AI313" s="309"/>
      <c r="AJ313" s="2054"/>
      <c r="AK313" s="296"/>
      <c r="AL313" s="2061"/>
      <c r="AM313" s="1988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</row>
    <row r="314" spans="1:53" ht="12.75" customHeight="1">
      <c r="A314" s="332" t="s">
        <v>684</v>
      </c>
      <c r="B314" s="346" t="s">
        <v>143</v>
      </c>
      <c r="C314" s="375">
        <v>200</v>
      </c>
      <c r="D314" s="254" t="s">
        <v>198</v>
      </c>
      <c r="E314" s="316">
        <v>9.6</v>
      </c>
      <c r="F314" s="319">
        <v>8</v>
      </c>
      <c r="G314" s="256" t="s">
        <v>127</v>
      </c>
      <c r="H314" s="318">
        <v>9</v>
      </c>
      <c r="I314" s="320">
        <v>9</v>
      </c>
      <c r="J314" s="335" t="s">
        <v>791</v>
      </c>
      <c r="K314" s="1367">
        <v>45</v>
      </c>
      <c r="L314" s="1680">
        <v>36</v>
      </c>
      <c r="M314" s="126"/>
      <c r="N314" s="168" t="s">
        <v>46</v>
      </c>
      <c r="O314" s="1854">
        <f>E303</f>
        <v>10.42</v>
      </c>
      <c r="P314" s="1847">
        <f>F303</f>
        <v>10</v>
      </c>
      <c r="Q314" s="1852"/>
      <c r="R314" s="1847"/>
      <c r="S314" s="1852"/>
      <c r="T314" s="1847"/>
      <c r="U314" s="1964">
        <f t="shared" si="101"/>
        <v>10.42</v>
      </c>
      <c r="V314" s="1940">
        <f t="shared" si="102"/>
        <v>10</v>
      </c>
      <c r="W314" s="1969">
        <f t="shared" si="103"/>
        <v>0</v>
      </c>
      <c r="X314" s="1946">
        <f t="shared" si="104"/>
        <v>0</v>
      </c>
      <c r="Y314" s="1961">
        <f t="shared" si="105"/>
        <v>10.42</v>
      </c>
      <c r="Z314" s="935">
        <f t="shared" si="106"/>
        <v>10</v>
      </c>
      <c r="AB314" s="1897"/>
      <c r="AD314" s="1897"/>
      <c r="AF314" s="1897"/>
      <c r="AH314" s="2036"/>
      <c r="AJ314" s="2036"/>
      <c r="AL314" s="2033"/>
      <c r="AM314" s="134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</row>
    <row r="315" spans="1:53">
      <c r="A315" s="332" t="s">
        <v>9</v>
      </c>
      <c r="B315" s="346" t="s">
        <v>10</v>
      </c>
      <c r="C315" s="379">
        <v>40</v>
      </c>
      <c r="D315" s="254" t="s">
        <v>90</v>
      </c>
      <c r="E315" s="380">
        <v>4</v>
      </c>
      <c r="F315" s="894">
        <v>4</v>
      </c>
      <c r="G315" s="254" t="s">
        <v>98</v>
      </c>
      <c r="H315" s="316">
        <v>4</v>
      </c>
      <c r="I315" s="319">
        <v>4</v>
      </c>
      <c r="J315" s="256" t="s">
        <v>98</v>
      </c>
      <c r="K315" s="1267">
        <v>7.3</v>
      </c>
      <c r="L315" s="1103">
        <v>7.3</v>
      </c>
      <c r="M315" s="126"/>
      <c r="N315" s="168" t="s">
        <v>70</v>
      </c>
      <c r="O315" s="1852"/>
      <c r="P315" s="1894"/>
      <c r="Q315" s="1854">
        <f>K318</f>
        <v>8.1</v>
      </c>
      <c r="R315" s="1910">
        <f>L318</f>
        <v>8.1</v>
      </c>
      <c r="S315" s="1852"/>
      <c r="T315" s="1847"/>
      <c r="U315" s="1964">
        <f t="shared" si="101"/>
        <v>8.1</v>
      </c>
      <c r="V315" s="1940">
        <f t="shared" si="102"/>
        <v>8.1</v>
      </c>
      <c r="W315" s="1969">
        <f t="shared" si="103"/>
        <v>8.1</v>
      </c>
      <c r="X315" s="1946">
        <f t="shared" si="104"/>
        <v>8.1</v>
      </c>
      <c r="Y315" s="1961">
        <f t="shared" si="105"/>
        <v>8.1</v>
      </c>
      <c r="Z315" s="935">
        <f t="shared" si="106"/>
        <v>8.1</v>
      </c>
      <c r="AA315" s="90" t="s">
        <v>360</v>
      </c>
      <c r="AB315" s="1897"/>
      <c r="AC315" s="923"/>
      <c r="AD315" s="1897"/>
      <c r="AE315" s="924"/>
      <c r="AF315" s="1897"/>
      <c r="AG315" s="924"/>
      <c r="AH315" s="2034"/>
      <c r="AI315" s="924"/>
      <c r="AJ315" s="2034"/>
      <c r="AK315" s="924"/>
      <c r="AL315" s="2033"/>
      <c r="AM315" s="134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</row>
    <row r="316" spans="1:53" ht="14.25" customHeight="1" thickBot="1">
      <c r="A316" s="332" t="s">
        <v>9</v>
      </c>
      <c r="B316" s="346" t="s">
        <v>581</v>
      </c>
      <c r="C316" s="379">
        <v>30</v>
      </c>
      <c r="D316" s="254" t="s">
        <v>340</v>
      </c>
      <c r="E316" s="316">
        <v>6.7</v>
      </c>
      <c r="F316" s="319">
        <v>5</v>
      </c>
      <c r="G316" s="68"/>
      <c r="H316" s="11"/>
      <c r="I316" s="78"/>
      <c r="J316" s="1681" t="s">
        <v>199</v>
      </c>
      <c r="K316" s="333">
        <v>7.2500000000000004E-3</v>
      </c>
      <c r="L316" s="2361">
        <v>7.2500000000000004E-3</v>
      </c>
      <c r="M316" s="126"/>
      <c r="N316" s="168" t="s">
        <v>90</v>
      </c>
      <c r="O316" s="1852">
        <f>E307</f>
        <v>4.79</v>
      </c>
      <c r="P316" s="1846">
        <f>F307</f>
        <v>4.79</v>
      </c>
      <c r="Q316" s="1852">
        <f>E315+K322</f>
        <v>14</v>
      </c>
      <c r="R316" s="1838">
        <f>F315+L322</f>
        <v>14</v>
      </c>
      <c r="S316" s="1852">
        <f>E328+E333</f>
        <v>5</v>
      </c>
      <c r="T316" s="1838">
        <f>F328+F333</f>
        <v>5</v>
      </c>
      <c r="U316" s="1964">
        <f t="shared" si="101"/>
        <v>18.79</v>
      </c>
      <c r="V316" s="1940">
        <f t="shared" si="102"/>
        <v>18.79</v>
      </c>
      <c r="W316" s="1969">
        <f t="shared" si="103"/>
        <v>19</v>
      </c>
      <c r="X316" s="1946">
        <f t="shared" si="104"/>
        <v>19</v>
      </c>
      <c r="Y316" s="1961">
        <f t="shared" si="105"/>
        <v>23.79</v>
      </c>
      <c r="Z316" s="935">
        <f t="shared" si="106"/>
        <v>23.79</v>
      </c>
      <c r="AA316" s="93" t="s">
        <v>117</v>
      </c>
      <c r="AB316" s="1897"/>
      <c r="AC316" s="298"/>
      <c r="AD316" s="1897"/>
      <c r="AE316" s="298"/>
      <c r="AF316" s="1897"/>
      <c r="AG316" s="298"/>
      <c r="AH316" s="2041">
        <f t="shared" ref="AH316:AH329" si="116">AB316+AD316</f>
        <v>0</v>
      </c>
      <c r="AI316" s="914">
        <f t="shared" ref="AI316:AI329" si="117">AC316+AE316</f>
        <v>0</v>
      </c>
      <c r="AJ316" s="2055">
        <f t="shared" ref="AJ316:AJ329" si="118">AD316+AF316</f>
        <v>0</v>
      </c>
      <c r="AK316" s="310">
        <f t="shared" ref="AK316:AK329" si="119">AE316+AG316</f>
        <v>0</v>
      </c>
      <c r="AL316" s="2064"/>
      <c r="AM316" s="112"/>
      <c r="AO316" s="141"/>
    </row>
    <row r="317" spans="1:53" ht="14.25" customHeight="1" thickBot="1">
      <c r="A317" s="138"/>
      <c r="B317" s="1280"/>
      <c r="C317" s="141"/>
      <c r="D317" s="258" t="s">
        <v>92</v>
      </c>
      <c r="E317" s="721">
        <v>0.6</v>
      </c>
      <c r="F317" s="722">
        <v>0.6</v>
      </c>
      <c r="G317" s="1116" t="s">
        <v>378</v>
      </c>
      <c r="H317" s="1117"/>
      <c r="I317" s="147"/>
      <c r="J317" s="335" t="s">
        <v>702</v>
      </c>
      <c r="K317" s="1367">
        <v>51.3</v>
      </c>
      <c r="L317" s="1680">
        <v>51.3</v>
      </c>
      <c r="M317" s="126"/>
      <c r="N317" s="168" t="s">
        <v>98</v>
      </c>
      <c r="O317" s="1852"/>
      <c r="P317" s="1840"/>
      <c r="Q317" s="1905">
        <f>H315+K315</f>
        <v>11.3</v>
      </c>
      <c r="R317" s="1840">
        <f>I315+L315</f>
        <v>11.3</v>
      </c>
      <c r="S317" s="1852"/>
      <c r="T317" s="1840"/>
      <c r="U317" s="1964">
        <f t="shared" si="101"/>
        <v>11.3</v>
      </c>
      <c r="V317" s="1940">
        <f t="shared" si="102"/>
        <v>11.3</v>
      </c>
      <c r="W317" s="1969">
        <f t="shared" si="103"/>
        <v>11.3</v>
      </c>
      <c r="X317" s="1946">
        <f t="shared" si="104"/>
        <v>11.3</v>
      </c>
      <c r="Y317" s="1961">
        <f t="shared" si="105"/>
        <v>11.3</v>
      </c>
      <c r="Z317" s="935">
        <f t="shared" si="106"/>
        <v>11.3</v>
      </c>
      <c r="AA317" s="96" t="s">
        <v>361</v>
      </c>
      <c r="AB317" s="1897"/>
      <c r="AC317" s="296">
        <f>SUM(AC315:AC316)</f>
        <v>0</v>
      </c>
      <c r="AD317" s="1897"/>
      <c r="AE317" s="296">
        <f>SUM(AE315:AE316)</f>
        <v>0</v>
      </c>
      <c r="AF317" s="1897"/>
      <c r="AG317" s="296">
        <f>SUM(AG315:AG316)</f>
        <v>0</v>
      </c>
      <c r="AH317" s="2041">
        <f t="shared" si="116"/>
        <v>0</v>
      </c>
      <c r="AI317" s="914">
        <f t="shared" si="117"/>
        <v>0</v>
      </c>
      <c r="AJ317" s="2055">
        <f t="shared" si="118"/>
        <v>0</v>
      </c>
      <c r="AK317" s="310">
        <f t="shared" si="119"/>
        <v>0</v>
      </c>
      <c r="AL317" s="2063"/>
      <c r="AM317" s="275"/>
      <c r="AO317" s="271"/>
    </row>
    <row r="318" spans="1:53" ht="15" thickBot="1">
      <c r="A318" s="138"/>
      <c r="B318" s="1280"/>
      <c r="C318" s="141"/>
      <c r="D318" s="258" t="s">
        <v>199</v>
      </c>
      <c r="E318" s="317">
        <v>8.0000000000000002E-3</v>
      </c>
      <c r="F318" s="320">
        <v>8.0000000000000002E-3</v>
      </c>
      <c r="G318" s="1121" t="s">
        <v>114</v>
      </c>
      <c r="H318" s="1122" t="s">
        <v>115</v>
      </c>
      <c r="I318" s="1150" t="s">
        <v>116</v>
      </c>
      <c r="J318" s="335" t="s">
        <v>102</v>
      </c>
      <c r="K318" s="1367">
        <v>8.1</v>
      </c>
      <c r="L318" s="1680">
        <v>8.1</v>
      </c>
      <c r="M318" s="126"/>
      <c r="N318" s="168" t="s">
        <v>629</v>
      </c>
      <c r="O318" s="1853">
        <f>P318/1000/0.04</f>
        <v>2.1194999999999999</v>
      </c>
      <c r="P318" s="1838">
        <f>F304</f>
        <v>84.78</v>
      </c>
      <c r="Q318" s="1852"/>
      <c r="R318" s="1838"/>
      <c r="S318" s="1852">
        <f>T318/1000/0.04</f>
        <v>0.5</v>
      </c>
      <c r="T318" s="1838">
        <f>F331</f>
        <v>20</v>
      </c>
      <c r="U318" s="1964">
        <f t="shared" si="101"/>
        <v>2.1194999999999999</v>
      </c>
      <c r="V318" s="1940">
        <f t="shared" si="102"/>
        <v>84.78</v>
      </c>
      <c r="W318" s="1969">
        <f t="shared" si="103"/>
        <v>0.5</v>
      </c>
      <c r="X318" s="1946">
        <f t="shared" si="104"/>
        <v>20</v>
      </c>
      <c r="Y318" s="1961">
        <f t="shared" si="105"/>
        <v>2.6194999999999999</v>
      </c>
      <c r="Z318" s="935">
        <f t="shared" si="106"/>
        <v>104.78</v>
      </c>
      <c r="AA318" s="98" t="s">
        <v>362</v>
      </c>
      <c r="AB318" s="1897"/>
      <c r="AC318" s="299"/>
      <c r="AD318" s="1897"/>
      <c r="AE318" s="299"/>
      <c r="AF318" s="1897"/>
      <c r="AG318" s="299"/>
      <c r="AH318" s="2041">
        <f t="shared" si="116"/>
        <v>0</v>
      </c>
      <c r="AI318" s="914">
        <f t="shared" si="117"/>
        <v>0</v>
      </c>
      <c r="AJ318" s="2055">
        <f t="shared" si="118"/>
        <v>0</v>
      </c>
      <c r="AK318" s="310">
        <f t="shared" si="119"/>
        <v>0</v>
      </c>
      <c r="AL318" s="2047"/>
      <c r="AM318" s="270"/>
      <c r="AO318" s="172"/>
    </row>
    <row r="319" spans="1:53" ht="15" customHeight="1">
      <c r="A319" s="138"/>
      <c r="B319" s="1280"/>
      <c r="C319" s="141"/>
      <c r="D319" s="1670" t="s">
        <v>634</v>
      </c>
      <c r="E319" s="338">
        <v>150</v>
      </c>
      <c r="F319" s="372">
        <v>150</v>
      </c>
      <c r="G319" s="1206" t="s">
        <v>58</v>
      </c>
      <c r="H319" s="1100">
        <v>67.8</v>
      </c>
      <c r="I319" s="1101">
        <v>60</v>
      </c>
      <c r="J319" s="335" t="s">
        <v>107</v>
      </c>
      <c r="K319" s="1367">
        <v>4.05</v>
      </c>
      <c r="L319" s="1680">
        <v>4.05</v>
      </c>
      <c r="M319" s="1626"/>
      <c r="N319" s="168" t="s">
        <v>49</v>
      </c>
      <c r="O319" s="1852">
        <f>K304</f>
        <v>7</v>
      </c>
      <c r="P319" s="1842">
        <f>L304</f>
        <v>7</v>
      </c>
      <c r="Q319" s="1852"/>
      <c r="R319" s="1842"/>
      <c r="S319" s="1852">
        <f>K329</f>
        <v>7</v>
      </c>
      <c r="T319" s="1842">
        <f>L329</f>
        <v>7</v>
      </c>
      <c r="U319" s="1964">
        <f t="shared" si="101"/>
        <v>7</v>
      </c>
      <c r="V319" s="1940">
        <f t="shared" si="102"/>
        <v>7</v>
      </c>
      <c r="W319" s="1969">
        <f t="shared" si="103"/>
        <v>7</v>
      </c>
      <c r="X319" s="1946">
        <f t="shared" si="104"/>
        <v>7</v>
      </c>
      <c r="Y319" s="1961">
        <f t="shared" si="105"/>
        <v>14</v>
      </c>
      <c r="Z319" s="935">
        <f t="shared" si="106"/>
        <v>14</v>
      </c>
      <c r="AA319" s="98" t="s">
        <v>179</v>
      </c>
      <c r="AB319" s="1897"/>
      <c r="AC319" s="299"/>
      <c r="AD319" s="1897"/>
      <c r="AE319" s="299"/>
      <c r="AF319" s="1897"/>
      <c r="AG319" s="299"/>
      <c r="AH319" s="2041">
        <f t="shared" si="116"/>
        <v>0</v>
      </c>
      <c r="AI319" s="914">
        <f t="shared" si="117"/>
        <v>0</v>
      </c>
      <c r="AJ319" s="2055">
        <f t="shared" si="118"/>
        <v>0</v>
      </c>
      <c r="AK319" s="310">
        <f t="shared" si="119"/>
        <v>0</v>
      </c>
      <c r="AL319" s="2063"/>
      <c r="AM319" s="275"/>
      <c r="AO319" s="141"/>
    </row>
    <row r="320" spans="1:53">
      <c r="A320" s="138"/>
      <c r="B320" s="1280"/>
      <c r="C320" s="141"/>
      <c r="D320" s="1132" t="s">
        <v>293</v>
      </c>
      <c r="E320" s="316">
        <v>2.3559999999999999</v>
      </c>
      <c r="F320" s="321">
        <v>2</v>
      </c>
      <c r="G320" s="68"/>
      <c r="H320" s="11"/>
      <c r="I320" s="78"/>
      <c r="J320" s="335" t="s">
        <v>93</v>
      </c>
      <c r="K320" s="1682">
        <v>8.9999999999999998E-4</v>
      </c>
      <c r="L320" s="334">
        <v>8.9999999999999998E-4</v>
      </c>
      <c r="M320" s="126"/>
      <c r="N320" s="168" t="s">
        <v>163</v>
      </c>
      <c r="O320" s="1852"/>
      <c r="P320" s="1840"/>
      <c r="Q320" s="1852"/>
      <c r="R320" s="1840"/>
      <c r="S320" s="1852"/>
      <c r="T320" s="1840"/>
      <c r="U320" s="1964">
        <f t="shared" si="101"/>
        <v>0</v>
      </c>
      <c r="V320" s="1940">
        <f t="shared" si="102"/>
        <v>0</v>
      </c>
      <c r="W320" s="1969">
        <f t="shared" si="103"/>
        <v>0</v>
      </c>
      <c r="X320" s="1946">
        <f t="shared" si="104"/>
        <v>0</v>
      </c>
      <c r="Y320" s="1961">
        <f t="shared" si="105"/>
        <v>0</v>
      </c>
      <c r="Z320" s="935">
        <f t="shared" si="106"/>
        <v>0</v>
      </c>
      <c r="AA320" s="100" t="s">
        <v>71</v>
      </c>
      <c r="AB320" s="1897"/>
      <c r="AC320" s="296">
        <f>SUM(AC318:AC319)</f>
        <v>0</v>
      </c>
      <c r="AD320" s="1897"/>
      <c r="AE320" s="296">
        <f>SUM(AE318:AE319)</f>
        <v>0</v>
      </c>
      <c r="AF320" s="1897"/>
      <c r="AG320" s="296">
        <f>SUM(AG318:AG319)</f>
        <v>0</v>
      </c>
      <c r="AH320" s="2041">
        <f t="shared" si="116"/>
        <v>0</v>
      </c>
      <c r="AI320" s="914">
        <f t="shared" si="117"/>
        <v>0</v>
      </c>
      <c r="AJ320" s="2055">
        <f t="shared" si="118"/>
        <v>0</v>
      </c>
      <c r="AK320" s="310">
        <f t="shared" si="119"/>
        <v>0</v>
      </c>
      <c r="AL320" s="2033"/>
      <c r="AM320" s="134"/>
      <c r="AO320" s="141"/>
    </row>
    <row r="321" spans="1:42">
      <c r="A321" s="138"/>
      <c r="B321" s="1280"/>
      <c r="C321" s="141"/>
      <c r="D321" s="524"/>
      <c r="E321" s="196"/>
      <c r="F321" s="78"/>
      <c r="G321" s="1594"/>
      <c r="H321" s="1539"/>
      <c r="I321" s="78"/>
      <c r="J321" s="255" t="s">
        <v>53</v>
      </c>
      <c r="K321" s="333">
        <v>0.54</v>
      </c>
      <c r="L321" s="334">
        <v>0.54</v>
      </c>
      <c r="M321" s="126"/>
      <c r="N321" s="168" t="s">
        <v>51</v>
      </c>
      <c r="O321" s="1852"/>
      <c r="P321" s="1840"/>
      <c r="Q321" s="1852"/>
      <c r="R321" s="1840"/>
      <c r="S321" s="1852"/>
      <c r="T321" s="1840"/>
      <c r="U321" s="1964">
        <f t="shared" si="101"/>
        <v>0</v>
      </c>
      <c r="V321" s="1940">
        <f t="shared" si="102"/>
        <v>0</v>
      </c>
      <c r="W321" s="1969">
        <f t="shared" si="103"/>
        <v>0</v>
      </c>
      <c r="X321" s="1946">
        <f t="shared" si="104"/>
        <v>0</v>
      </c>
      <c r="Y321" s="1961">
        <f t="shared" si="105"/>
        <v>0</v>
      </c>
      <c r="Z321" s="935">
        <f t="shared" si="106"/>
        <v>0</v>
      </c>
      <c r="AA321" s="103" t="s">
        <v>191</v>
      </c>
      <c r="AB321" s="1897"/>
      <c r="AC321" s="294"/>
      <c r="AD321" s="1897"/>
      <c r="AE321" s="294"/>
      <c r="AF321" s="1897"/>
      <c r="AG321" s="294"/>
      <c r="AH321" s="2041">
        <f t="shared" si="116"/>
        <v>0</v>
      </c>
      <c r="AI321" s="914">
        <f t="shared" si="117"/>
        <v>0</v>
      </c>
      <c r="AJ321" s="2055">
        <f t="shared" si="118"/>
        <v>0</v>
      </c>
      <c r="AK321" s="310">
        <f t="shared" si="119"/>
        <v>0</v>
      </c>
      <c r="AL321" s="2033"/>
      <c r="AM321" s="134"/>
      <c r="AO321" s="141"/>
      <c r="AP321" s="141"/>
    </row>
    <row r="322" spans="1:42">
      <c r="A322" s="138"/>
      <c r="B322" s="1280"/>
      <c r="C322" s="141"/>
      <c r="D322" s="1207"/>
      <c r="E322" s="135"/>
      <c r="F322" s="1120"/>
      <c r="G322" s="1594"/>
      <c r="H322" s="11"/>
      <c r="I322" s="78"/>
      <c r="J322" s="335" t="s">
        <v>90</v>
      </c>
      <c r="K322" s="343">
        <v>10</v>
      </c>
      <c r="L322" s="344">
        <v>10</v>
      </c>
      <c r="M322" s="126"/>
      <c r="N322" s="168" t="s">
        <v>161</v>
      </c>
      <c r="O322" s="1852"/>
      <c r="P322" s="1840"/>
      <c r="Q322" s="1852"/>
      <c r="R322" s="1840"/>
      <c r="S322" s="1852"/>
      <c r="T322" s="1840"/>
      <c r="U322" s="1964">
        <f t="shared" si="101"/>
        <v>0</v>
      </c>
      <c r="V322" s="1940">
        <f t="shared" si="102"/>
        <v>0</v>
      </c>
      <c r="W322" s="1969">
        <f t="shared" si="103"/>
        <v>0</v>
      </c>
      <c r="X322" s="1946">
        <f t="shared" si="104"/>
        <v>0</v>
      </c>
      <c r="Y322" s="1961">
        <f t="shared" si="105"/>
        <v>0</v>
      </c>
      <c r="Z322" s="935">
        <f t="shared" si="106"/>
        <v>0</v>
      </c>
      <c r="AA322" s="103" t="s">
        <v>75</v>
      </c>
      <c r="AB322" s="1897"/>
      <c r="AC322" s="294"/>
      <c r="AD322" s="1897"/>
      <c r="AE322" s="294"/>
      <c r="AF322" s="1897"/>
      <c r="AG322" s="294"/>
      <c r="AH322" s="2041">
        <f t="shared" si="116"/>
        <v>0</v>
      </c>
      <c r="AI322" s="914">
        <f t="shared" si="117"/>
        <v>0</v>
      </c>
      <c r="AJ322" s="2055">
        <f t="shared" si="118"/>
        <v>0</v>
      </c>
      <c r="AK322" s="310">
        <f t="shared" si="119"/>
        <v>0</v>
      </c>
      <c r="AL322" s="2033"/>
      <c r="AM322" s="134"/>
      <c r="AO322" s="141"/>
      <c r="AP322" s="141"/>
    </row>
    <row r="323" spans="1:42" ht="15" thickBot="1">
      <c r="A323" s="2303" t="s">
        <v>249</v>
      </c>
      <c r="B323" s="1151"/>
      <c r="C323" s="2304">
        <f>SUM(C310:C322)</f>
        <v>800</v>
      </c>
      <c r="D323" s="66"/>
      <c r="E323" s="38"/>
      <c r="F323" s="81"/>
      <c r="G323" s="1595"/>
      <c r="H323" s="38"/>
      <c r="I323" s="81"/>
      <c r="J323" s="66"/>
      <c r="K323" s="38"/>
      <c r="L323" s="81"/>
      <c r="M323" s="126"/>
      <c r="N323" s="168" t="s">
        <v>160</v>
      </c>
      <c r="O323" s="1852">
        <f>K303</f>
        <v>3.5</v>
      </c>
      <c r="P323" s="1848">
        <f>L303</f>
        <v>3.5</v>
      </c>
      <c r="Q323" s="1852"/>
      <c r="R323" s="1848"/>
      <c r="S323" s="1852">
        <f>K328</f>
        <v>3.5</v>
      </c>
      <c r="T323" s="1848">
        <f>L328</f>
        <v>3.5</v>
      </c>
      <c r="U323" s="1964">
        <f t="shared" si="101"/>
        <v>3.5</v>
      </c>
      <c r="V323" s="1940">
        <f t="shared" si="102"/>
        <v>3.5</v>
      </c>
      <c r="W323" s="1969">
        <f t="shared" si="103"/>
        <v>3.5</v>
      </c>
      <c r="X323" s="1946">
        <f t="shared" si="104"/>
        <v>3.5</v>
      </c>
      <c r="Y323" s="1961">
        <f t="shared" si="105"/>
        <v>7</v>
      </c>
      <c r="Z323" s="935">
        <f t="shared" si="106"/>
        <v>7</v>
      </c>
      <c r="AA323" s="103" t="s">
        <v>77</v>
      </c>
      <c r="AB323" s="1897"/>
      <c r="AC323" s="107"/>
      <c r="AD323" s="1899"/>
      <c r="AE323" s="107"/>
      <c r="AF323" s="1899"/>
      <c r="AG323" s="107"/>
      <c r="AH323" s="2041">
        <f t="shared" si="116"/>
        <v>0</v>
      </c>
      <c r="AI323" s="914">
        <f t="shared" si="117"/>
        <v>0</v>
      </c>
      <c r="AJ323" s="2055">
        <f t="shared" si="118"/>
        <v>0</v>
      </c>
      <c r="AK323" s="310">
        <f t="shared" si="119"/>
        <v>0</v>
      </c>
      <c r="AL323" s="2033"/>
      <c r="AM323" s="134"/>
      <c r="AO323" s="141"/>
      <c r="AP323" s="141"/>
    </row>
    <row r="324" spans="1:42" ht="15" thickBot="1">
      <c r="A324" s="905"/>
      <c r="B324" s="506" t="s">
        <v>304</v>
      </c>
      <c r="C324" s="1210"/>
      <c r="D324" s="1116" t="s">
        <v>425</v>
      </c>
      <c r="E324" s="1155"/>
      <c r="F324" s="1156"/>
      <c r="G324" s="1156"/>
      <c r="H324" s="1156" t="s">
        <v>424</v>
      </c>
      <c r="I324" s="147"/>
      <c r="J324" s="820" t="s">
        <v>478</v>
      </c>
      <c r="K324" s="1374"/>
      <c r="L324" s="1375"/>
      <c r="M324" s="126"/>
      <c r="N324" s="168" t="s">
        <v>83</v>
      </c>
      <c r="O324" s="1852"/>
      <c r="P324" s="1848"/>
      <c r="Q324" s="1852"/>
      <c r="R324" s="1848"/>
      <c r="S324" s="1852"/>
      <c r="T324" s="1848"/>
      <c r="U324" s="1964">
        <f t="shared" si="101"/>
        <v>0</v>
      </c>
      <c r="V324" s="1940">
        <f t="shared" si="102"/>
        <v>0</v>
      </c>
      <c r="W324" s="1969">
        <f t="shared" si="103"/>
        <v>0</v>
      </c>
      <c r="X324" s="1946">
        <f t="shared" si="104"/>
        <v>0</v>
      </c>
      <c r="Y324" s="1961">
        <f t="shared" si="105"/>
        <v>0</v>
      </c>
      <c r="Z324" s="935">
        <f t="shared" si="106"/>
        <v>0</v>
      </c>
      <c r="AA324" s="103" t="s">
        <v>78</v>
      </c>
      <c r="AB324" s="1897"/>
      <c r="AC324" s="107"/>
      <c r="AD324" s="1897"/>
      <c r="AE324" s="107"/>
      <c r="AF324" s="1897"/>
      <c r="AG324" s="107"/>
      <c r="AH324" s="2041">
        <f t="shared" si="116"/>
        <v>0</v>
      </c>
      <c r="AI324" s="914">
        <f t="shared" si="117"/>
        <v>0</v>
      </c>
      <c r="AJ324" s="2055">
        <f t="shared" si="118"/>
        <v>0</v>
      </c>
      <c r="AK324" s="310">
        <f t="shared" si="119"/>
        <v>0</v>
      </c>
      <c r="AL324" s="2033"/>
      <c r="AM324" s="134"/>
      <c r="AO324" s="141"/>
      <c r="AP324" s="141"/>
    </row>
    <row r="325" spans="1:42" ht="15" thickBot="1">
      <c r="A325" s="330" t="s">
        <v>454</v>
      </c>
      <c r="B325" s="402" t="s">
        <v>478</v>
      </c>
      <c r="C325" s="984">
        <v>200</v>
      </c>
      <c r="D325" s="553" t="s">
        <v>114</v>
      </c>
      <c r="E325" s="218" t="s">
        <v>115</v>
      </c>
      <c r="F325" s="219" t="s">
        <v>116</v>
      </c>
      <c r="G325" s="553" t="s">
        <v>114</v>
      </c>
      <c r="H325" s="1122" t="s">
        <v>115</v>
      </c>
      <c r="I325" s="1150" t="s">
        <v>116</v>
      </c>
      <c r="J325" s="939" t="s">
        <v>479</v>
      </c>
      <c r="K325" s="38"/>
      <c r="L325" s="81"/>
      <c r="M325" s="126"/>
      <c r="N325" s="168" t="s">
        <v>53</v>
      </c>
      <c r="O325" s="1852">
        <f>E306</f>
        <v>0.5</v>
      </c>
      <c r="P325" s="1848">
        <f>F306</f>
        <v>0.5</v>
      </c>
      <c r="Q325" s="1852">
        <f>E317+K321</f>
        <v>1.1400000000000001</v>
      </c>
      <c r="R325" s="1848">
        <f>F317+L321</f>
        <v>1.1400000000000001</v>
      </c>
      <c r="S325" s="1852">
        <f>H329</f>
        <v>0.15</v>
      </c>
      <c r="T325" s="1848">
        <f>I329</f>
        <v>0.15</v>
      </c>
      <c r="U325" s="1964">
        <f t="shared" si="101"/>
        <v>1.6400000000000001</v>
      </c>
      <c r="V325" s="1940">
        <f t="shared" si="102"/>
        <v>1.6400000000000001</v>
      </c>
      <c r="W325" s="1969">
        <f t="shared" si="103"/>
        <v>1.29</v>
      </c>
      <c r="X325" s="1946">
        <f t="shared" si="104"/>
        <v>1.29</v>
      </c>
      <c r="Y325" s="1961">
        <f t="shared" si="105"/>
        <v>1.79</v>
      </c>
      <c r="Z325" s="935">
        <f t="shared" si="106"/>
        <v>1.79</v>
      </c>
      <c r="AA325" s="103" t="s">
        <v>79</v>
      </c>
      <c r="AB325" s="1897"/>
      <c r="AC325" s="104"/>
      <c r="AD325" s="1897">
        <f>E312</f>
        <v>4</v>
      </c>
      <c r="AE325" s="104">
        <f>F312</f>
        <v>4</v>
      </c>
      <c r="AF325" s="1897"/>
      <c r="AG325" s="104"/>
      <c r="AH325" s="2041">
        <f t="shared" si="116"/>
        <v>4</v>
      </c>
      <c r="AI325" s="914">
        <f t="shared" si="117"/>
        <v>4</v>
      </c>
      <c r="AJ325" s="2055">
        <f t="shared" si="118"/>
        <v>4</v>
      </c>
      <c r="AK325" s="310">
        <f t="shared" si="119"/>
        <v>4</v>
      </c>
      <c r="AL325" s="2064"/>
      <c r="AM325" s="112"/>
      <c r="AO325" s="141"/>
      <c r="AP325" s="141"/>
    </row>
    <row r="326" spans="1:42" ht="15" thickBot="1">
      <c r="A326" s="1699" t="s">
        <v>679</v>
      </c>
      <c r="B326" s="2135" t="s">
        <v>479</v>
      </c>
      <c r="C326" s="421"/>
      <c r="D326" s="175" t="s">
        <v>119</v>
      </c>
      <c r="E326" s="1289">
        <v>15</v>
      </c>
      <c r="F326" s="2112">
        <v>15</v>
      </c>
      <c r="G326" s="1098" t="s">
        <v>88</v>
      </c>
      <c r="H326" s="169">
        <v>17</v>
      </c>
      <c r="I326" s="1219">
        <v>17</v>
      </c>
      <c r="J326" s="1134" t="s">
        <v>114</v>
      </c>
      <c r="K326" s="216" t="s">
        <v>115</v>
      </c>
      <c r="L326" s="217" t="s">
        <v>116</v>
      </c>
      <c r="M326" s="126"/>
      <c r="N326" s="168" t="s">
        <v>135</v>
      </c>
      <c r="O326" s="1852"/>
      <c r="P326" s="1848"/>
      <c r="Q326" s="1852"/>
      <c r="R326" s="1848"/>
      <c r="S326" s="1852"/>
      <c r="T326" s="1848"/>
      <c r="U326" s="1964">
        <f t="shared" si="101"/>
        <v>0</v>
      </c>
      <c r="V326" s="1940">
        <f t="shared" si="102"/>
        <v>0</v>
      </c>
      <c r="W326" s="1969">
        <f t="shared" si="103"/>
        <v>0</v>
      </c>
      <c r="X326" s="1946">
        <f t="shared" si="104"/>
        <v>0</v>
      </c>
      <c r="Y326" s="1961">
        <f t="shared" si="105"/>
        <v>0</v>
      </c>
      <c r="Z326" s="935">
        <f t="shared" si="106"/>
        <v>0</v>
      </c>
      <c r="AA326" s="103" t="s">
        <v>81</v>
      </c>
      <c r="AB326" s="1897"/>
      <c r="AC326" s="110"/>
      <c r="AD326" s="1897"/>
      <c r="AE326" s="104"/>
      <c r="AF326" s="1897"/>
      <c r="AG326" s="104"/>
      <c r="AH326" s="2041">
        <f t="shared" si="116"/>
        <v>0</v>
      </c>
      <c r="AI326" s="914">
        <f t="shared" si="117"/>
        <v>0</v>
      </c>
      <c r="AJ326" s="2055">
        <f t="shared" si="118"/>
        <v>0</v>
      </c>
      <c r="AK326" s="310">
        <f t="shared" si="119"/>
        <v>0</v>
      </c>
      <c r="AL326" s="2064"/>
      <c r="AM326" s="112"/>
    </row>
    <row r="327" spans="1:42">
      <c r="A327" s="330" t="s">
        <v>454</v>
      </c>
      <c r="B327" s="1564" t="s">
        <v>433</v>
      </c>
      <c r="C327" s="1269" t="s">
        <v>216</v>
      </c>
      <c r="D327" s="337" t="s">
        <v>89</v>
      </c>
      <c r="E327" s="316">
        <v>90</v>
      </c>
      <c r="F327" s="1102">
        <v>90</v>
      </c>
      <c r="G327" s="231" t="s">
        <v>86</v>
      </c>
      <c r="H327" s="316">
        <v>1.65</v>
      </c>
      <c r="I327" s="319">
        <v>1.65</v>
      </c>
      <c r="J327" s="1152" t="s">
        <v>60</v>
      </c>
      <c r="K327" s="1252">
        <v>200</v>
      </c>
      <c r="L327" s="1253">
        <v>200</v>
      </c>
      <c r="M327" s="126"/>
      <c r="N327" s="589" t="s">
        <v>206</v>
      </c>
      <c r="O327" s="1896">
        <f t="shared" ref="O327:T327" si="120">O328+O329+O330+O331</f>
        <v>0</v>
      </c>
      <c r="P327" s="1891">
        <f t="shared" si="120"/>
        <v>0</v>
      </c>
      <c r="Q327" s="1896">
        <f t="shared" si="120"/>
        <v>1.6150000000000001E-2</v>
      </c>
      <c r="R327" s="1891">
        <f t="shared" si="120"/>
        <v>1.6150000000000001E-2</v>
      </c>
      <c r="S327" s="1896">
        <f t="shared" si="120"/>
        <v>3.0000000000000001E-3</v>
      </c>
      <c r="T327" s="1891">
        <f t="shared" si="120"/>
        <v>3.0000000000000001E-3</v>
      </c>
      <c r="U327" s="1964">
        <f t="shared" si="101"/>
        <v>1.6150000000000001E-2</v>
      </c>
      <c r="V327" s="1940">
        <f t="shared" si="102"/>
        <v>1.6150000000000001E-2</v>
      </c>
      <c r="W327" s="2010">
        <f t="shared" si="103"/>
        <v>1.915E-2</v>
      </c>
      <c r="X327" s="1952">
        <f t="shared" si="104"/>
        <v>1.915E-2</v>
      </c>
      <c r="Y327" s="1961">
        <f t="shared" si="105"/>
        <v>1.915E-2</v>
      </c>
      <c r="Z327" s="935">
        <f t="shared" si="106"/>
        <v>1.915E-2</v>
      </c>
      <c r="AA327" s="103" t="s">
        <v>82</v>
      </c>
      <c r="AB327" s="1897"/>
      <c r="AC327" s="294"/>
      <c r="AD327" s="1897"/>
      <c r="AE327" s="294"/>
      <c r="AF327" s="1897"/>
      <c r="AG327" s="294"/>
      <c r="AH327" s="2041">
        <f t="shared" si="116"/>
        <v>0</v>
      </c>
      <c r="AI327" s="914">
        <f t="shared" si="117"/>
        <v>0</v>
      </c>
      <c r="AJ327" s="2055">
        <f t="shared" si="118"/>
        <v>0</v>
      </c>
      <c r="AK327" s="310">
        <f t="shared" si="119"/>
        <v>0</v>
      </c>
      <c r="AL327" s="2064"/>
      <c r="AM327" s="112"/>
    </row>
    <row r="328" spans="1:42">
      <c r="A328" s="1699" t="s">
        <v>767</v>
      </c>
      <c r="B328" s="2135" t="s">
        <v>426</v>
      </c>
      <c r="C328" s="526"/>
      <c r="D328" s="254" t="s">
        <v>90</v>
      </c>
      <c r="E328" s="316">
        <v>2</v>
      </c>
      <c r="F328" s="263">
        <v>2</v>
      </c>
      <c r="G328" s="1270" t="s">
        <v>93</v>
      </c>
      <c r="H328" s="316">
        <v>3.0000000000000001E-3</v>
      </c>
      <c r="I328" s="1103">
        <v>3.0000000000000001E-3</v>
      </c>
      <c r="J328" s="2875" t="s">
        <v>122</v>
      </c>
      <c r="K328" s="318">
        <v>3.5</v>
      </c>
      <c r="L328" s="321">
        <v>3.5</v>
      </c>
      <c r="M328" s="126"/>
      <c r="N328" s="590" t="s">
        <v>199</v>
      </c>
      <c r="O328" s="1852"/>
      <c r="P328" s="1849"/>
      <c r="Q328" s="1852">
        <f>E318+K316+K320</f>
        <v>1.6150000000000001E-2</v>
      </c>
      <c r="R328" s="1849">
        <f>F318+L316+L320</f>
        <v>1.6150000000000001E-2</v>
      </c>
      <c r="S328" s="1852">
        <f>H328</f>
        <v>3.0000000000000001E-3</v>
      </c>
      <c r="T328" s="1849">
        <f>I328</f>
        <v>3.0000000000000001E-3</v>
      </c>
      <c r="U328" s="1965"/>
      <c r="V328" s="1849"/>
      <c r="W328" s="1970"/>
      <c r="X328" s="1947"/>
      <c r="Y328" s="1962"/>
      <c r="Z328" s="936"/>
      <c r="AA328" s="103" t="s">
        <v>84</v>
      </c>
      <c r="AB328" s="1898"/>
      <c r="AC328" s="295"/>
      <c r="AD328" s="1898"/>
      <c r="AE328" s="295"/>
      <c r="AF328" s="1898"/>
      <c r="AG328" s="295"/>
      <c r="AH328" s="2041">
        <f t="shared" si="116"/>
        <v>0</v>
      </c>
      <c r="AI328" s="914">
        <f t="shared" si="117"/>
        <v>0</v>
      </c>
      <c r="AJ328" s="2055">
        <f t="shared" si="118"/>
        <v>0</v>
      </c>
      <c r="AK328" s="310">
        <f t="shared" si="119"/>
        <v>0</v>
      </c>
      <c r="AL328" s="2064"/>
      <c r="AM328" s="112"/>
    </row>
    <row r="329" spans="1:42">
      <c r="A329" s="138"/>
      <c r="B329" s="1280"/>
      <c r="C329" s="137"/>
      <c r="D329" s="254" t="s">
        <v>427</v>
      </c>
      <c r="E329" s="316">
        <v>12</v>
      </c>
      <c r="F329" s="1102">
        <v>7.2</v>
      </c>
      <c r="G329" s="402" t="s">
        <v>92</v>
      </c>
      <c r="H329" s="338">
        <v>0.15</v>
      </c>
      <c r="I329" s="1110">
        <v>0.15</v>
      </c>
      <c r="J329" s="1184" t="s">
        <v>49</v>
      </c>
      <c r="K329" s="1147">
        <v>7</v>
      </c>
      <c r="L329" s="1255">
        <v>7</v>
      </c>
      <c r="M329" s="126"/>
      <c r="N329" s="591" t="s">
        <v>200</v>
      </c>
      <c r="O329" s="1852"/>
      <c r="P329" s="1850"/>
      <c r="Q329" s="1852"/>
      <c r="R329" s="1850"/>
      <c r="S329" s="1852"/>
      <c r="T329" s="1850"/>
      <c r="U329" s="1966"/>
      <c r="V329" s="1850"/>
      <c r="W329" s="1971"/>
      <c r="X329" s="1948"/>
      <c r="Y329" s="2019"/>
      <c r="AA329" s="1915" t="s">
        <v>87</v>
      </c>
      <c r="AB329" s="1913">
        <f t="shared" ref="AB329:AG329" si="121">SUM(AB321:AB328)</f>
        <v>0</v>
      </c>
      <c r="AC329" s="1916">
        <f t="shared" si="121"/>
        <v>0</v>
      </c>
      <c r="AD329" s="1897">
        <f t="shared" si="121"/>
        <v>4</v>
      </c>
      <c r="AE329" s="296">
        <f t="shared" si="121"/>
        <v>4</v>
      </c>
      <c r="AF329" s="1897">
        <f t="shared" si="121"/>
        <v>0</v>
      </c>
      <c r="AG329" s="296">
        <f t="shared" si="121"/>
        <v>0</v>
      </c>
      <c r="AH329" s="2041">
        <f t="shared" si="116"/>
        <v>4</v>
      </c>
      <c r="AI329" s="914">
        <f t="shared" si="117"/>
        <v>4</v>
      </c>
      <c r="AJ329" s="2055">
        <f t="shared" si="118"/>
        <v>4</v>
      </c>
      <c r="AK329" s="310">
        <f t="shared" si="119"/>
        <v>4</v>
      </c>
      <c r="AL329" s="2064"/>
      <c r="AM329" s="112"/>
    </row>
    <row r="330" spans="1:42">
      <c r="A330" s="138"/>
      <c r="B330" s="1280"/>
      <c r="C330" s="137"/>
      <c r="D330" s="254" t="s">
        <v>72</v>
      </c>
      <c r="E330" s="316">
        <v>62.8</v>
      </c>
      <c r="F330" s="1102">
        <v>50</v>
      </c>
      <c r="G330" s="1182"/>
      <c r="H330" s="1183"/>
      <c r="I330" s="1195"/>
      <c r="J330" s="256" t="s">
        <v>89</v>
      </c>
      <c r="K330" s="318">
        <v>20</v>
      </c>
      <c r="L330" s="321">
        <v>20</v>
      </c>
      <c r="M330" s="126"/>
      <c r="N330" s="606" t="s">
        <v>368</v>
      </c>
      <c r="O330" s="1852"/>
      <c r="P330" s="1839"/>
      <c r="Q330" s="1852"/>
      <c r="R330" s="1839"/>
      <c r="S330" s="1852"/>
      <c r="T330" s="1839"/>
      <c r="U330" s="1967"/>
      <c r="V330" s="1839"/>
      <c r="W330" s="1972"/>
      <c r="X330" s="1949"/>
      <c r="Y330" s="2019"/>
      <c r="AA330" s="822"/>
      <c r="AB330" s="1183"/>
      <c r="AC330" s="1183"/>
      <c r="AH330" s="2036"/>
      <c r="AJ330" s="2036"/>
      <c r="AL330" s="2064"/>
      <c r="AM330" s="112"/>
    </row>
    <row r="331" spans="1:42" ht="14.25" customHeight="1">
      <c r="A331" s="138"/>
      <c r="B331" s="1280"/>
      <c r="C331" s="137"/>
      <c r="D331" s="254" t="s">
        <v>202</v>
      </c>
      <c r="E331" s="1104" t="s">
        <v>428</v>
      </c>
      <c r="F331" s="1024">
        <v>20</v>
      </c>
      <c r="G331" s="1271"/>
      <c r="H331" s="135"/>
      <c r="I331" s="1120"/>
      <c r="J331" s="141"/>
      <c r="K331" s="141"/>
      <c r="L331" s="137"/>
      <c r="M331" s="126"/>
      <c r="N331" s="606" t="s">
        <v>159</v>
      </c>
      <c r="O331" s="1852"/>
      <c r="P331" s="1839"/>
      <c r="Q331" s="1851"/>
      <c r="R331" s="1839"/>
      <c r="S331" s="1851"/>
      <c r="T331" s="1839"/>
      <c r="U331" s="1967"/>
      <c r="V331" s="1839"/>
      <c r="W331" s="1972"/>
      <c r="X331" s="1949"/>
      <c r="Y331" s="2019"/>
      <c r="AA331" s="141"/>
      <c r="AB331" s="141"/>
      <c r="AC331" s="141"/>
      <c r="AH331" s="2036"/>
      <c r="AJ331" s="2036"/>
      <c r="AL331" s="2033"/>
      <c r="AM331" s="134"/>
      <c r="AO331" s="11"/>
      <c r="AP331" s="11"/>
    </row>
    <row r="332" spans="1:42" ht="12.75" customHeight="1">
      <c r="A332" s="138"/>
      <c r="B332" s="1280"/>
      <c r="C332" s="137"/>
      <c r="D332" s="254" t="s">
        <v>88</v>
      </c>
      <c r="E332" s="316">
        <v>25.4</v>
      </c>
      <c r="F332" s="1024">
        <v>25.4</v>
      </c>
      <c r="G332" s="1271"/>
      <c r="H332" s="135"/>
      <c r="I332" s="1120"/>
      <c r="J332" s="141"/>
      <c r="K332" s="141"/>
      <c r="L332" s="137"/>
      <c r="M332" s="126"/>
      <c r="N332" s="325" t="s">
        <v>112</v>
      </c>
      <c r="O332" s="1852"/>
      <c r="P332" s="1900"/>
      <c r="Q332" s="309">
        <f>H314</f>
        <v>9</v>
      </c>
      <c r="R332" s="2070">
        <f>I314</f>
        <v>9</v>
      </c>
      <c r="S332" s="309"/>
      <c r="T332" s="2071"/>
      <c r="U332" s="2002"/>
      <c r="V332" s="1900"/>
      <c r="W332" s="2012"/>
      <c r="X332" s="1950"/>
      <c r="Y332" s="2024"/>
      <c r="Z332" s="139"/>
      <c r="AA332" s="136"/>
      <c r="AB332" s="141"/>
      <c r="AC332" s="135"/>
      <c r="AH332" s="2036"/>
      <c r="AJ332" s="2036"/>
      <c r="AL332" s="2033"/>
      <c r="AM332" s="134"/>
      <c r="AO332" s="11"/>
      <c r="AP332" s="11"/>
    </row>
    <row r="333" spans="1:42" ht="13.5" customHeight="1" thickBot="1">
      <c r="A333" s="2303" t="s">
        <v>332</v>
      </c>
      <c r="B333" s="1151"/>
      <c r="C333" s="2325">
        <f>C325+135+15</f>
        <v>350</v>
      </c>
      <c r="D333" s="267" t="s">
        <v>90</v>
      </c>
      <c r="E333" s="1272">
        <v>3</v>
      </c>
      <c r="F333" s="1273">
        <v>3</v>
      </c>
      <c r="G333" s="1187"/>
      <c r="H333" s="312"/>
      <c r="I333" s="1127"/>
      <c r="J333" s="312"/>
      <c r="K333" s="312"/>
      <c r="L333" s="1127"/>
      <c r="M333" s="126"/>
      <c r="O333" s="1895"/>
      <c r="P333" s="1893"/>
      <c r="R333" s="1893"/>
      <c r="S333" s="309"/>
      <c r="T333" s="1893"/>
      <c r="U333" s="2005"/>
      <c r="V333" s="1893"/>
      <c r="W333" s="2015"/>
      <c r="X333" s="1951"/>
      <c r="Y333" s="2019"/>
      <c r="AH333" s="2036"/>
      <c r="AJ333" s="2036"/>
      <c r="AL333" s="2033"/>
      <c r="AM333" s="134"/>
      <c r="AO333" s="11"/>
      <c r="AP333" s="11"/>
    </row>
    <row r="334" spans="1:42" ht="12" customHeight="1">
      <c r="M334" s="126"/>
      <c r="O334" s="1895"/>
      <c r="P334" s="1893"/>
      <c r="R334" s="1893"/>
      <c r="T334" s="1893"/>
      <c r="U334" s="2005"/>
      <c r="V334" s="1893"/>
      <c r="W334" s="2015"/>
      <c r="X334" s="1951"/>
      <c r="Y334" s="2019"/>
      <c r="AH334" s="2036"/>
      <c r="AJ334" s="2036"/>
      <c r="AL334" s="2033"/>
      <c r="AM334" s="134"/>
      <c r="AO334" s="11"/>
      <c r="AP334" s="11"/>
    </row>
    <row r="335" spans="1:42">
      <c r="A335" s="126"/>
      <c r="B335" s="1164"/>
      <c r="C335" s="126"/>
      <c r="K335" s="126"/>
      <c r="L335" s="126"/>
      <c r="M335" s="126"/>
      <c r="N335" s="293"/>
      <c r="O335" s="141"/>
      <c r="P335" s="141"/>
      <c r="Q335" s="141"/>
      <c r="R335" s="141"/>
      <c r="S335" s="141"/>
      <c r="T335" s="126"/>
      <c r="U335" s="2005"/>
      <c r="V335" s="1893"/>
      <c r="W335" s="2015"/>
      <c r="X335" s="1951"/>
      <c r="Y335" s="2019"/>
      <c r="AH335" s="2036"/>
      <c r="AJ335" s="2036"/>
      <c r="AL335" s="2033"/>
      <c r="AM335" s="134"/>
      <c r="AO335" s="11"/>
      <c r="AP335" s="11"/>
    </row>
    <row r="336" spans="1:42" ht="13.5" customHeight="1">
      <c r="A336" s="126"/>
      <c r="B336" s="1164"/>
      <c r="C336" s="126"/>
      <c r="K336" s="126"/>
      <c r="L336" s="126"/>
      <c r="M336" s="126"/>
      <c r="N336" s="291"/>
      <c r="O336" s="270"/>
      <c r="P336" s="271"/>
      <c r="Q336" s="291"/>
      <c r="R336" s="270"/>
      <c r="S336" s="271"/>
      <c r="T336" s="126"/>
      <c r="U336" s="2005"/>
      <c r="V336" s="1893"/>
      <c r="W336" s="2015"/>
      <c r="X336" s="1951"/>
      <c r="Y336" s="2019"/>
      <c r="AH336" s="2036"/>
      <c r="AJ336" s="2036"/>
      <c r="AL336" s="2033"/>
      <c r="AM336" s="134"/>
      <c r="AO336" s="11"/>
      <c r="AP336" s="11"/>
    </row>
    <row r="337" spans="1:42">
      <c r="A337" s="126"/>
      <c r="B337" s="1164"/>
      <c r="C337" s="126"/>
      <c r="K337" s="126"/>
      <c r="L337" s="126"/>
      <c r="M337" s="126"/>
      <c r="N337" s="136"/>
      <c r="O337" s="149"/>
      <c r="P337" s="193"/>
      <c r="Q337" s="11"/>
      <c r="R337" s="11"/>
      <c r="S337" s="11"/>
      <c r="T337" s="126"/>
      <c r="U337" s="2005"/>
      <c r="V337" s="1893"/>
      <c r="W337" s="2015"/>
      <c r="X337" s="1951"/>
      <c r="Y337" s="2019"/>
      <c r="AH337" s="2036"/>
      <c r="AJ337" s="2036"/>
      <c r="AL337" s="2033"/>
      <c r="AM337" s="134"/>
      <c r="AO337" s="11"/>
      <c r="AP337" s="11"/>
    </row>
    <row r="338" spans="1:42" ht="13.5" customHeight="1">
      <c r="A338" s="126"/>
      <c r="B338" s="1164"/>
      <c r="C338" s="126"/>
      <c r="K338" s="126"/>
      <c r="L338" s="126"/>
      <c r="M338" s="126"/>
      <c r="N338" s="136"/>
      <c r="O338" s="387"/>
      <c r="P338" s="189"/>
      <c r="Q338" s="136"/>
      <c r="R338" s="135"/>
      <c r="S338" s="196"/>
      <c r="T338" s="126"/>
      <c r="U338" s="2005"/>
      <c r="V338" s="1893"/>
      <c r="W338" s="2015"/>
      <c r="X338" s="1951"/>
      <c r="Y338" s="2019"/>
      <c r="AH338" s="2036"/>
      <c r="AJ338" s="2036"/>
      <c r="AL338" s="2033"/>
      <c r="AM338" s="134"/>
      <c r="AO338" s="11"/>
      <c r="AP338" s="11"/>
    </row>
    <row r="339" spans="1:42">
      <c r="A339" s="126"/>
      <c r="B339" s="1164"/>
      <c r="C339" s="126"/>
      <c r="K339" s="126"/>
      <c r="L339" s="126"/>
      <c r="M339" s="126"/>
      <c r="N339" s="11"/>
      <c r="O339" s="11"/>
      <c r="P339" s="11"/>
      <c r="Q339" s="136"/>
      <c r="R339" s="149"/>
      <c r="S339" s="193"/>
      <c r="T339" s="126"/>
      <c r="U339" s="2005"/>
      <c r="V339" s="1893"/>
      <c r="W339" s="2015"/>
      <c r="X339" s="1951"/>
      <c r="Y339" s="2019"/>
      <c r="AH339" s="2036"/>
      <c r="AJ339" s="2036"/>
      <c r="AL339" s="2033"/>
      <c r="AM339" s="134"/>
      <c r="AO339" s="11"/>
      <c r="AP339" s="11"/>
    </row>
    <row r="340" spans="1:42">
      <c r="A340" s="126"/>
      <c r="B340" s="1164"/>
      <c r="C340" s="126"/>
      <c r="K340" s="126"/>
      <c r="L340" s="126"/>
      <c r="M340" s="126"/>
      <c r="N340" s="11"/>
      <c r="O340" s="11"/>
      <c r="P340" s="11"/>
      <c r="Q340" s="142"/>
      <c r="R340" s="135"/>
      <c r="S340" s="196"/>
      <c r="T340" s="126"/>
      <c r="U340" s="2006"/>
      <c r="V340" s="1892"/>
      <c r="W340" s="2014"/>
      <c r="X340" s="562"/>
      <c r="Y340" s="2029"/>
      <c r="Z340" s="196"/>
      <c r="AE340" s="510"/>
      <c r="AG340" s="101"/>
      <c r="AH340" s="2043"/>
      <c r="AI340" s="187"/>
      <c r="AJ340" s="2042"/>
      <c r="AK340" s="11"/>
      <c r="AL340" s="2033"/>
      <c r="AM340" s="134"/>
      <c r="AO340" s="11"/>
      <c r="AP340" s="11"/>
    </row>
    <row r="341" spans="1:42">
      <c r="A341" s="126"/>
      <c r="B341" s="1164"/>
      <c r="C341" s="126"/>
      <c r="K341" s="126"/>
      <c r="L341" s="126"/>
      <c r="M341" s="126"/>
      <c r="N341" s="136"/>
      <c r="O341" s="135"/>
      <c r="P341" s="172"/>
      <c r="Q341" s="136"/>
      <c r="R341" s="151"/>
      <c r="S341" s="196"/>
      <c r="T341" s="126"/>
      <c r="U341" s="2008"/>
      <c r="V341" s="1890"/>
      <c r="W341" s="2016"/>
      <c r="X341" s="1954"/>
      <c r="Y341" s="2025"/>
      <c r="Z341" s="11"/>
      <c r="AE341" s="7"/>
      <c r="AG341" s="14"/>
      <c r="AH341" s="2044"/>
      <c r="AI341" s="513"/>
      <c r="AJ341" s="2042"/>
      <c r="AK341" s="11"/>
      <c r="AL341" s="2064"/>
      <c r="AM341" s="112"/>
      <c r="AO341" s="11"/>
      <c r="AP341" s="11"/>
    </row>
    <row r="342" spans="1:42">
      <c r="A342" s="126"/>
      <c r="B342" s="1164"/>
      <c r="C342" s="126"/>
      <c r="K342" s="126"/>
      <c r="L342" s="126"/>
      <c r="M342" s="126"/>
      <c r="N342" s="136"/>
      <c r="O342" s="151"/>
      <c r="P342" s="196"/>
      <c r="Q342" s="136"/>
      <c r="R342" s="135"/>
      <c r="S342" s="196"/>
      <c r="T342" s="126"/>
      <c r="U342" s="2008"/>
      <c r="V342" s="1890"/>
      <c r="W342" s="2016"/>
      <c r="X342" s="1954"/>
      <c r="Y342" s="2025"/>
      <c r="Z342" s="11"/>
      <c r="AE342" s="7"/>
      <c r="AG342" s="14"/>
      <c r="AH342" s="2044"/>
      <c r="AI342" s="513"/>
      <c r="AJ342" s="2042"/>
      <c r="AK342" s="11"/>
      <c r="AL342" s="2064"/>
      <c r="AM342" s="112"/>
      <c r="AO342" s="11"/>
      <c r="AP342" s="11"/>
    </row>
    <row r="343" spans="1:42">
      <c r="A343" s="126"/>
      <c r="B343" s="1164"/>
      <c r="C343" s="126"/>
      <c r="K343" s="126"/>
      <c r="L343" s="126"/>
      <c r="M343" s="126"/>
      <c r="N343" s="136"/>
      <c r="O343" s="135"/>
      <c r="P343" s="172"/>
      <c r="Q343" s="11"/>
      <c r="R343" s="11"/>
      <c r="S343" s="11"/>
      <c r="T343" s="126"/>
      <c r="U343" s="2008"/>
      <c r="V343" s="1890"/>
      <c r="W343" s="2016"/>
      <c r="X343" s="1954"/>
      <c r="Y343" s="2025"/>
      <c r="Z343" s="11"/>
      <c r="AE343" s="7"/>
      <c r="AG343" s="14"/>
      <c r="AH343" s="2044"/>
      <c r="AI343" s="513"/>
      <c r="AJ343" s="2042"/>
      <c r="AK343" s="11"/>
      <c r="AL343" s="2064"/>
      <c r="AM343" s="112"/>
      <c r="AO343" s="11"/>
      <c r="AP343" s="11"/>
    </row>
    <row r="344" spans="1:42">
      <c r="A344" s="126"/>
      <c r="B344" s="1164"/>
      <c r="C344" s="126"/>
      <c r="K344" s="126"/>
      <c r="L344" s="126"/>
      <c r="M344" s="126"/>
      <c r="N344" s="11"/>
      <c r="O344" s="11"/>
      <c r="P344" s="11"/>
      <c r="Q344" s="141"/>
      <c r="R344" s="141"/>
      <c r="S344" s="141"/>
      <c r="T344" s="126"/>
      <c r="U344" s="2008"/>
      <c r="V344" s="1890"/>
      <c r="W344" s="2016"/>
      <c r="X344" s="1954"/>
      <c r="Y344" s="2025"/>
      <c r="Z344" s="11"/>
      <c r="AE344" s="7"/>
      <c r="AG344" s="14"/>
      <c r="AH344" s="2045"/>
      <c r="AI344" s="195"/>
      <c r="AJ344" s="2042"/>
      <c r="AK344" s="11"/>
      <c r="AL344" s="2064"/>
      <c r="AM344" s="112"/>
      <c r="AO344" s="11"/>
      <c r="AP344" s="11"/>
    </row>
    <row r="345" spans="1:42">
      <c r="M345" s="126"/>
      <c r="N345" s="136"/>
      <c r="O345" s="135"/>
      <c r="P345" s="172"/>
      <c r="Q345" s="141"/>
      <c r="R345" s="141"/>
      <c r="S345" s="141"/>
      <c r="U345" s="2008"/>
      <c r="V345" s="1890"/>
      <c r="W345" s="2016"/>
      <c r="X345" s="1954"/>
      <c r="Y345" s="2025"/>
      <c r="Z345" s="11"/>
      <c r="AE345" s="57"/>
      <c r="AG345" s="56"/>
      <c r="AH345" s="2046"/>
      <c r="AI345" s="197"/>
      <c r="AJ345" s="2042"/>
      <c r="AK345" s="11"/>
      <c r="AL345" s="2064"/>
      <c r="AM345" s="112"/>
      <c r="AO345" s="141"/>
      <c r="AP345" s="11"/>
    </row>
    <row r="346" spans="1:42">
      <c r="M346" s="126"/>
      <c r="N346" s="11"/>
      <c r="O346" s="851"/>
      <c r="P346" s="1890"/>
      <c r="Q346" s="11"/>
      <c r="R346" s="1890"/>
      <c r="S346" s="11"/>
      <c r="T346" s="1890"/>
      <c r="U346" s="2008"/>
      <c r="V346" s="1890"/>
      <c r="W346" s="2014"/>
      <c r="X346" s="562"/>
      <c r="Y346" s="2025"/>
      <c r="Z346" s="11"/>
      <c r="AE346" s="907"/>
      <c r="AG346" s="56"/>
      <c r="AH346" s="2046"/>
      <c r="AI346" s="197"/>
      <c r="AJ346" s="2042"/>
      <c r="AK346" s="11"/>
      <c r="AL346" s="2064"/>
      <c r="AM346" s="112"/>
      <c r="AP346" s="11"/>
    </row>
    <row r="347" spans="1:42">
      <c r="A347" s="126"/>
      <c r="B347" s="1165" t="s">
        <v>324</v>
      </c>
      <c r="C347" s="126"/>
      <c r="D347" s="126"/>
      <c r="E347" s="126"/>
      <c r="F347" s="1166"/>
      <c r="G347" s="1166"/>
      <c r="H347" s="1166"/>
      <c r="I347" s="126"/>
      <c r="J347" s="126"/>
      <c r="K347" s="1166"/>
      <c r="L347" s="126"/>
      <c r="M347" s="126"/>
      <c r="N347" s="11"/>
      <c r="O347" s="1895"/>
      <c r="P347" s="1890"/>
      <c r="R347" s="1890"/>
      <c r="T347" s="1890"/>
      <c r="U347" s="2008"/>
      <c r="V347" s="1890"/>
      <c r="W347" s="2014"/>
      <c r="X347" s="562"/>
      <c r="Y347" s="2025"/>
      <c r="Z347" s="11"/>
      <c r="AE347" s="7"/>
      <c r="AG347" s="14"/>
      <c r="AH347" s="2045"/>
      <c r="AI347" s="195"/>
      <c r="AJ347" s="2042"/>
      <c r="AK347" s="11"/>
      <c r="AL347" s="2064"/>
      <c r="AM347" s="112"/>
      <c r="AP347" s="11"/>
    </row>
    <row r="348" spans="1:42" ht="15.6">
      <c r="A348" s="126"/>
      <c r="B348" s="1164"/>
      <c r="C348" s="1249" t="s">
        <v>323</v>
      </c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803" t="s">
        <v>840</v>
      </c>
      <c r="V348" s="1890"/>
      <c r="W348" s="2014"/>
      <c r="X348" s="562"/>
      <c r="Y348" s="2025"/>
      <c r="Z348" s="11"/>
      <c r="AE348" s="7"/>
      <c r="AG348" s="14"/>
      <c r="AH348" s="2045"/>
      <c r="AI348" s="195"/>
      <c r="AJ348" s="2042"/>
      <c r="AK348" s="11"/>
      <c r="AL348" s="2064"/>
      <c r="AM348" s="112"/>
      <c r="AP348" s="11"/>
    </row>
    <row r="349" spans="1:42" ht="16.2" thickBot="1">
      <c r="A349" s="1166" t="s">
        <v>290</v>
      </c>
      <c r="B349" s="1166"/>
      <c r="C349" s="1170"/>
      <c r="D349" s="126"/>
      <c r="E349" s="1171" t="s">
        <v>166</v>
      </c>
      <c r="F349" s="126"/>
      <c r="G349" s="126"/>
      <c r="H349" s="1172"/>
      <c r="I349" s="126"/>
      <c r="J349" s="1173" t="s">
        <v>840</v>
      </c>
      <c r="K349" s="126"/>
      <c r="L349" s="126"/>
      <c r="M349" s="833"/>
      <c r="N349" s="2072" t="s">
        <v>618</v>
      </c>
      <c r="Q349" s="807" t="s">
        <v>620</v>
      </c>
      <c r="U349" t="s">
        <v>619</v>
      </c>
      <c r="V349" s="1890"/>
      <c r="W349" s="2017"/>
      <c r="X349" s="1942"/>
      <c r="Y349" s="2025"/>
      <c r="Z349" s="11"/>
      <c r="AE349" s="7"/>
      <c r="AG349" s="14"/>
      <c r="AH349" s="2045"/>
      <c r="AI349" s="195"/>
      <c r="AJ349" s="136"/>
      <c r="AK349" s="136"/>
      <c r="AL349" s="2058"/>
      <c r="AM349" s="2058"/>
      <c r="AP349" s="11"/>
    </row>
    <row r="350" spans="1:42" ht="15" thickBot="1">
      <c r="A350" s="520" t="s">
        <v>2</v>
      </c>
      <c r="B350" s="521" t="s">
        <v>3</v>
      </c>
      <c r="C350" s="522" t="s">
        <v>4</v>
      </c>
      <c r="D350" s="327" t="s">
        <v>61</v>
      </c>
      <c r="E350" s="148"/>
      <c r="F350" s="148"/>
      <c r="G350" s="148"/>
      <c r="H350" s="148"/>
      <c r="I350" s="148"/>
      <c r="J350" s="148"/>
      <c r="K350" s="148"/>
      <c r="L350" s="311"/>
      <c r="M350" s="126"/>
      <c r="N350" s="2" t="s">
        <v>290</v>
      </c>
      <c r="P350" s="934"/>
      <c r="Q350" s="1921"/>
      <c r="R350" s="235" t="s">
        <v>631</v>
      </c>
      <c r="S350" s="1921"/>
      <c r="T350" s="1921"/>
      <c r="U350" s="1921"/>
      <c r="V350" s="1892"/>
      <c r="X350" s="562"/>
      <c r="Y350" s="408" t="s">
        <v>628</v>
      </c>
      <c r="Z350" s="147"/>
      <c r="AB350" s="141"/>
      <c r="AC350" s="141"/>
      <c r="AE350" s="141"/>
      <c r="AG350" s="141"/>
      <c r="AI350" s="141"/>
      <c r="AK350" s="141"/>
      <c r="AL350" s="408" t="s">
        <v>628</v>
      </c>
      <c r="AM350" s="2068"/>
      <c r="AP350" s="11"/>
    </row>
    <row r="351" spans="1:42" ht="16.2" thickBot="1">
      <c r="A351" s="523" t="s">
        <v>5</v>
      </c>
      <c r="B351" s="141"/>
      <c r="C351" s="524" t="s">
        <v>63</v>
      </c>
      <c r="D351" s="1274"/>
      <c r="E351" s="312"/>
      <c r="F351" s="312"/>
      <c r="G351" s="312"/>
      <c r="H351" s="312"/>
      <c r="I351" s="312"/>
      <c r="J351" s="192"/>
      <c r="K351" s="141"/>
      <c r="L351" s="137"/>
      <c r="M351" s="126"/>
      <c r="N351" s="2075" t="s">
        <v>394</v>
      </c>
      <c r="O351" s="1856" t="s">
        <v>615</v>
      </c>
      <c r="P351" s="1855"/>
      <c r="Q351" s="1856" t="s">
        <v>617</v>
      </c>
      <c r="R351" s="1855"/>
      <c r="S351" s="1856" t="s">
        <v>627</v>
      </c>
      <c r="T351" s="1855"/>
      <c r="U351" s="1856" t="s">
        <v>625</v>
      </c>
      <c r="V351" s="1855"/>
      <c r="W351" s="1856" t="s">
        <v>626</v>
      </c>
      <c r="X351" s="1855"/>
      <c r="Y351" s="1932" t="s">
        <v>508</v>
      </c>
      <c r="Z351" s="63"/>
      <c r="AA351" s="2069" t="s">
        <v>469</v>
      </c>
      <c r="AB351" s="1856" t="s">
        <v>615</v>
      </c>
      <c r="AC351" s="1855"/>
      <c r="AD351" s="1856" t="s">
        <v>617</v>
      </c>
      <c r="AE351" s="1855"/>
      <c r="AF351" s="1856" t="s">
        <v>624</v>
      </c>
      <c r="AG351" s="1855"/>
      <c r="AH351" s="1856" t="s">
        <v>625</v>
      </c>
      <c r="AI351" s="1855"/>
      <c r="AJ351" s="1856" t="s">
        <v>626</v>
      </c>
      <c r="AK351" s="1855"/>
      <c r="AL351" s="1932" t="s">
        <v>508</v>
      </c>
      <c r="AM351" s="63"/>
      <c r="AP351" s="11"/>
    </row>
    <row r="352" spans="1:42" ht="16.2" thickBot="1">
      <c r="A352" s="1014" t="s">
        <v>394</v>
      </c>
      <c r="B352" s="1015"/>
      <c r="C352" s="1016"/>
      <c r="D352" s="1046" t="s">
        <v>309</v>
      </c>
      <c r="E352" s="979"/>
      <c r="F352" s="980"/>
      <c r="G352" s="2221" t="s">
        <v>686</v>
      </c>
      <c r="H352" s="75"/>
      <c r="I352" s="75"/>
      <c r="J352" s="2270" t="s">
        <v>207</v>
      </c>
      <c r="K352" s="979"/>
      <c r="L352" s="980"/>
      <c r="M352" s="126"/>
      <c r="N352" s="1917" t="s">
        <v>469</v>
      </c>
      <c r="O352" s="1933" t="s">
        <v>115</v>
      </c>
      <c r="P352" s="1934" t="s">
        <v>116</v>
      </c>
      <c r="Q352" s="1933" t="s">
        <v>115</v>
      </c>
      <c r="R352" s="1934" t="s">
        <v>116</v>
      </c>
      <c r="S352" s="1933" t="s">
        <v>115</v>
      </c>
      <c r="T352" s="1934" t="s">
        <v>116</v>
      </c>
      <c r="U352" s="1933" t="s">
        <v>115</v>
      </c>
      <c r="V352" s="1959" t="s">
        <v>116</v>
      </c>
      <c r="W352" s="1933" t="s">
        <v>115</v>
      </c>
      <c r="X352" s="1934" t="s">
        <v>116</v>
      </c>
      <c r="Y352" s="115" t="s">
        <v>115</v>
      </c>
      <c r="Z352" s="186" t="s">
        <v>116</v>
      </c>
      <c r="AA352" s="89" t="s">
        <v>59</v>
      </c>
      <c r="AB352" s="119" t="s">
        <v>115</v>
      </c>
      <c r="AC352" s="405" t="s">
        <v>116</v>
      </c>
      <c r="AD352" s="119" t="s">
        <v>115</v>
      </c>
      <c r="AE352" s="405" t="s">
        <v>116</v>
      </c>
      <c r="AF352" s="119" t="s">
        <v>115</v>
      </c>
      <c r="AG352" s="405" t="s">
        <v>116</v>
      </c>
      <c r="AH352" s="119" t="s">
        <v>115</v>
      </c>
      <c r="AI352" s="405" t="s">
        <v>116</v>
      </c>
      <c r="AJ352" s="119" t="s">
        <v>115</v>
      </c>
      <c r="AK352" s="405" t="s">
        <v>116</v>
      </c>
      <c r="AL352" s="1935" t="s">
        <v>115</v>
      </c>
      <c r="AM352" s="1936" t="s">
        <v>116</v>
      </c>
      <c r="AP352" s="11"/>
    </row>
    <row r="353" spans="1:41" ht="15" thickBot="1">
      <c r="A353" s="327"/>
      <c r="B353" s="506" t="s">
        <v>189</v>
      </c>
      <c r="C353" s="311"/>
      <c r="D353" s="1276" t="s">
        <v>344</v>
      </c>
      <c r="E353" s="1277"/>
      <c r="F353" s="1141"/>
      <c r="G353" s="419" t="s">
        <v>114</v>
      </c>
      <c r="H353" s="118" t="s">
        <v>115</v>
      </c>
      <c r="I353" s="580" t="s">
        <v>116</v>
      </c>
      <c r="J353" s="2271" t="s">
        <v>299</v>
      </c>
      <c r="K353" s="2272"/>
      <c r="L353" s="2273"/>
      <c r="M353" s="126"/>
      <c r="N353" s="909" t="s">
        <v>156</v>
      </c>
      <c r="O353" s="1852">
        <f>C361</f>
        <v>20</v>
      </c>
      <c r="P353" s="1840">
        <f>C361</f>
        <v>20</v>
      </c>
      <c r="Q353" s="1852">
        <f>C371</f>
        <v>30</v>
      </c>
      <c r="R353" s="1840">
        <f>C371</f>
        <v>30</v>
      </c>
      <c r="S353" s="1955">
        <f>C384</f>
        <v>20</v>
      </c>
      <c r="T353" s="1840">
        <f>C384</f>
        <v>20</v>
      </c>
      <c r="U353" s="1964">
        <f t="shared" ref="U353:U383" si="122">O353+Q353</f>
        <v>50</v>
      </c>
      <c r="V353" s="1940">
        <f t="shared" ref="V353:V383" si="123">P353+R353</f>
        <v>50</v>
      </c>
      <c r="W353" s="1969">
        <f t="shared" ref="W353:W383" si="124">Q353+S353</f>
        <v>50</v>
      </c>
      <c r="X353" s="1946">
        <f t="shared" ref="X353:X383" si="125">R353+T353</f>
        <v>50</v>
      </c>
      <c r="Y353" s="1960">
        <f t="shared" ref="Y353:Y383" si="126">O353+Q353+S353</f>
        <v>70</v>
      </c>
      <c r="Z353" s="937">
        <f t="shared" ref="Z353:Z383" si="127">P353+R353+T353</f>
        <v>70</v>
      </c>
      <c r="AA353" s="245" t="s">
        <v>151</v>
      </c>
      <c r="AB353" s="1897"/>
      <c r="AC353" s="915"/>
      <c r="AD353" s="1897">
        <f>K369</f>
        <v>7.69</v>
      </c>
      <c r="AE353" s="968">
        <f>L369</f>
        <v>5</v>
      </c>
      <c r="AF353" s="1897"/>
      <c r="AG353" s="931"/>
      <c r="AH353" s="2038">
        <f t="shared" ref="AH353:AH367" si="128">AB353+AD353</f>
        <v>7.69</v>
      </c>
      <c r="AI353" s="925">
        <f t="shared" ref="AI353:AI367" si="129">AC353+AE353</f>
        <v>5</v>
      </c>
      <c r="AJ353" s="2053">
        <f t="shared" ref="AJ353:AJ367" si="130">AD353+AF353</f>
        <v>7.69</v>
      </c>
      <c r="AK353" s="933">
        <f t="shared" ref="AK353:AK367" si="131">AE353+AG353</f>
        <v>5</v>
      </c>
      <c r="AL353" s="2060">
        <f t="shared" ref="AL353:AL368" si="132">AB353+AD353+AF353</f>
        <v>7.69</v>
      </c>
      <c r="AM353" s="1987">
        <f t="shared" ref="AM353:AM368" si="133">AC353+AE353+AG353</f>
        <v>5</v>
      </c>
    </row>
    <row r="354" spans="1:41" ht="15" thickBot="1">
      <c r="A354" s="1590" t="s">
        <v>543</v>
      </c>
      <c r="B354" s="346" t="s">
        <v>732</v>
      </c>
      <c r="C354" s="324">
        <v>60</v>
      </c>
      <c r="D354" s="553" t="s">
        <v>114</v>
      </c>
      <c r="E354" s="216" t="s">
        <v>115</v>
      </c>
      <c r="F354" s="1176" t="s">
        <v>116</v>
      </c>
      <c r="G354" s="1788" t="s">
        <v>687</v>
      </c>
      <c r="H354" s="2223">
        <v>95.1</v>
      </c>
      <c r="I354" s="354">
        <v>82.2</v>
      </c>
      <c r="J354" s="291" t="s">
        <v>114</v>
      </c>
      <c r="K354" s="218" t="s">
        <v>115</v>
      </c>
      <c r="L354" s="219" t="s">
        <v>116</v>
      </c>
      <c r="M354" s="1621"/>
      <c r="N354" s="909" t="s">
        <v>155</v>
      </c>
      <c r="O354" s="1852">
        <f>C360</f>
        <v>30</v>
      </c>
      <c r="P354" s="1841">
        <f>C360</f>
        <v>30</v>
      </c>
      <c r="Q354" s="1852">
        <f>C370</f>
        <v>50</v>
      </c>
      <c r="R354" s="1841">
        <f>C370</f>
        <v>50</v>
      </c>
      <c r="S354" s="1852"/>
      <c r="T354" s="1841"/>
      <c r="U354" s="1964">
        <f t="shared" si="122"/>
        <v>80</v>
      </c>
      <c r="V354" s="1940">
        <f t="shared" si="123"/>
        <v>80</v>
      </c>
      <c r="W354" s="1969">
        <f t="shared" si="124"/>
        <v>50</v>
      </c>
      <c r="X354" s="1946">
        <f t="shared" si="125"/>
        <v>50</v>
      </c>
      <c r="Y354" s="1960">
        <f t="shared" si="126"/>
        <v>80</v>
      </c>
      <c r="Z354" s="937">
        <f t="shared" si="127"/>
        <v>80</v>
      </c>
      <c r="AA354" s="245" t="s">
        <v>62</v>
      </c>
      <c r="AB354" s="1897"/>
      <c r="AC354" s="916"/>
      <c r="AD354" s="1897"/>
      <c r="AE354" s="912"/>
      <c r="AF354" s="1897"/>
      <c r="AG354" s="931"/>
      <c r="AH354" s="2038">
        <f t="shared" si="128"/>
        <v>0</v>
      </c>
      <c r="AI354" s="925">
        <f t="shared" si="129"/>
        <v>0</v>
      </c>
      <c r="AJ354" s="2053">
        <f t="shared" si="130"/>
        <v>0</v>
      </c>
      <c r="AK354" s="933">
        <f t="shared" si="131"/>
        <v>0</v>
      </c>
      <c r="AL354" s="2060">
        <f t="shared" si="132"/>
        <v>0</v>
      </c>
      <c r="AM354" s="1987">
        <f t="shared" si="133"/>
        <v>0</v>
      </c>
    </row>
    <row r="355" spans="1:41">
      <c r="A355" s="869" t="s">
        <v>768</v>
      </c>
      <c r="B355" s="402" t="s">
        <v>769</v>
      </c>
      <c r="C355" s="230">
        <v>150</v>
      </c>
      <c r="D355" s="170" t="s">
        <v>68</v>
      </c>
      <c r="E355" s="169">
        <v>37.5</v>
      </c>
      <c r="F355" s="1219">
        <v>37.5</v>
      </c>
      <c r="G355" s="2224" t="s">
        <v>688</v>
      </c>
      <c r="H355" s="309"/>
      <c r="I355" s="2168"/>
      <c r="J355" s="170" t="s">
        <v>95</v>
      </c>
      <c r="K355" s="169">
        <v>20</v>
      </c>
      <c r="L355" s="1219">
        <v>20</v>
      </c>
      <c r="M355" s="126"/>
      <c r="N355" s="97" t="s">
        <v>86</v>
      </c>
      <c r="O355" s="1852">
        <f>H360</f>
        <v>4.2</v>
      </c>
      <c r="P355" s="1838">
        <f>I360</f>
        <v>4.2</v>
      </c>
      <c r="Q355" s="1852">
        <f>H366+K379</f>
        <v>7.2</v>
      </c>
      <c r="R355" s="1842">
        <f>I366+L379</f>
        <v>7.2</v>
      </c>
      <c r="S355" s="1852"/>
      <c r="T355" s="1838"/>
      <c r="U355" s="1964">
        <f t="shared" si="122"/>
        <v>11.4</v>
      </c>
      <c r="V355" s="1940">
        <f t="shared" si="123"/>
        <v>11.4</v>
      </c>
      <c r="W355" s="1969">
        <f t="shared" si="124"/>
        <v>7.2</v>
      </c>
      <c r="X355" s="1946">
        <f t="shared" si="125"/>
        <v>7.2</v>
      </c>
      <c r="Y355" s="1960">
        <f t="shared" si="126"/>
        <v>11.4</v>
      </c>
      <c r="Z355" s="937">
        <f t="shared" si="127"/>
        <v>11.4</v>
      </c>
      <c r="AA355" s="173" t="s">
        <v>64</v>
      </c>
      <c r="AB355" s="1897"/>
      <c r="AC355" s="917"/>
      <c r="AD355" s="1897"/>
      <c r="AE355" s="968"/>
      <c r="AF355" s="1897"/>
      <c r="AG355" s="931"/>
      <c r="AH355" s="2038">
        <f t="shared" si="128"/>
        <v>0</v>
      </c>
      <c r="AI355" s="925">
        <f t="shared" si="129"/>
        <v>0</v>
      </c>
      <c r="AJ355" s="2053">
        <f t="shared" si="130"/>
        <v>0</v>
      </c>
      <c r="AK355" s="933">
        <f t="shared" si="131"/>
        <v>0</v>
      </c>
      <c r="AL355" s="2060">
        <f t="shared" si="132"/>
        <v>0</v>
      </c>
      <c r="AM355" s="1987">
        <f t="shared" si="133"/>
        <v>0</v>
      </c>
    </row>
    <row r="356" spans="1:41">
      <c r="A356" s="870"/>
      <c r="B356" s="231" t="s">
        <v>220</v>
      </c>
      <c r="C356" s="137"/>
      <c r="D356" s="2226" t="s">
        <v>689</v>
      </c>
      <c r="E356" s="333">
        <v>188</v>
      </c>
      <c r="F356" s="339">
        <v>188</v>
      </c>
      <c r="G356" s="335" t="s">
        <v>72</v>
      </c>
      <c r="H356" s="333">
        <v>4.8</v>
      </c>
      <c r="I356" s="345">
        <v>3.8</v>
      </c>
      <c r="J356" s="254" t="s">
        <v>49</v>
      </c>
      <c r="K356" s="316">
        <v>10</v>
      </c>
      <c r="L356" s="1103">
        <v>10</v>
      </c>
      <c r="M356" s="126"/>
      <c r="N356" s="99" t="s">
        <v>157</v>
      </c>
      <c r="O356" s="1854">
        <f t="shared" ref="O356:T356" si="134">AB385</f>
        <v>0</v>
      </c>
      <c r="P356" s="1843">
        <f t="shared" si="134"/>
        <v>0</v>
      </c>
      <c r="Q356" s="1854">
        <f t="shared" si="134"/>
        <v>20</v>
      </c>
      <c r="R356" s="1843">
        <f t="shared" si="134"/>
        <v>20</v>
      </c>
      <c r="S356" s="1854">
        <f t="shared" si="134"/>
        <v>0</v>
      </c>
      <c r="T356" s="1843">
        <f t="shared" si="134"/>
        <v>0</v>
      </c>
      <c r="U356" s="1964">
        <f t="shared" si="122"/>
        <v>20</v>
      </c>
      <c r="V356" s="1940">
        <f t="shared" si="123"/>
        <v>20</v>
      </c>
      <c r="W356" s="1969">
        <f t="shared" si="124"/>
        <v>20</v>
      </c>
      <c r="X356" s="1946">
        <f t="shared" si="125"/>
        <v>20</v>
      </c>
      <c r="Y356" s="1960">
        <f t="shared" si="126"/>
        <v>20</v>
      </c>
      <c r="Z356" s="937">
        <f t="shared" si="127"/>
        <v>20</v>
      </c>
      <c r="AA356" s="173" t="s">
        <v>66</v>
      </c>
      <c r="AB356" s="1897"/>
      <c r="AC356" s="918"/>
      <c r="AD356" s="1897"/>
      <c r="AE356" s="912"/>
      <c r="AF356" s="1897"/>
      <c r="AG356" s="931"/>
      <c r="AH356" s="2038">
        <f t="shared" si="128"/>
        <v>0</v>
      </c>
      <c r="AI356" s="925">
        <f t="shared" si="129"/>
        <v>0</v>
      </c>
      <c r="AJ356" s="2053">
        <f t="shared" si="130"/>
        <v>0</v>
      </c>
      <c r="AK356" s="933">
        <f t="shared" si="131"/>
        <v>0</v>
      </c>
      <c r="AL356" s="2060">
        <f t="shared" si="132"/>
        <v>0</v>
      </c>
      <c r="AM356" s="1987">
        <f t="shared" si="133"/>
        <v>0</v>
      </c>
    </row>
    <row r="357" spans="1:41">
      <c r="A357" s="330" t="s">
        <v>685</v>
      </c>
      <c r="B357" s="402" t="s">
        <v>686</v>
      </c>
      <c r="C357" s="374" t="s">
        <v>577</v>
      </c>
      <c r="D357" s="2225" t="s">
        <v>690</v>
      </c>
      <c r="E357" s="11"/>
      <c r="F357" s="78"/>
      <c r="G357" s="254" t="s">
        <v>90</v>
      </c>
      <c r="H357" s="316">
        <v>1.4</v>
      </c>
      <c r="I357" s="319">
        <v>1.4</v>
      </c>
      <c r="J357" s="226" t="s">
        <v>393</v>
      </c>
      <c r="K357" s="1232">
        <v>0.2</v>
      </c>
      <c r="L357" s="1282">
        <v>0.2</v>
      </c>
      <c r="M357" s="126"/>
      <c r="N357" s="909" t="s">
        <v>119</v>
      </c>
      <c r="O357" s="1852">
        <f>E355</f>
        <v>37.5</v>
      </c>
      <c r="P357" s="1840">
        <f>F355</f>
        <v>37.5</v>
      </c>
      <c r="Q357" s="1852"/>
      <c r="R357" s="1840"/>
      <c r="S357" s="1852"/>
      <c r="T357" s="1840"/>
      <c r="U357" s="1964">
        <f t="shared" si="122"/>
        <v>37.5</v>
      </c>
      <c r="V357" s="1940">
        <f t="shared" si="123"/>
        <v>37.5</v>
      </c>
      <c r="W357" s="1969">
        <f t="shared" si="124"/>
        <v>0</v>
      </c>
      <c r="X357" s="1946">
        <f t="shared" si="125"/>
        <v>0</v>
      </c>
      <c r="Y357" s="1960">
        <f t="shared" si="126"/>
        <v>37.5</v>
      </c>
      <c r="Z357" s="937">
        <f t="shared" si="127"/>
        <v>37.5</v>
      </c>
      <c r="AA357" s="174" t="s">
        <v>108</v>
      </c>
      <c r="AB357" s="1897">
        <f>E360</f>
        <v>2</v>
      </c>
      <c r="AC357" s="917">
        <f>F360</f>
        <v>2</v>
      </c>
      <c r="AD357" s="1897">
        <f>K375</f>
        <v>4.32</v>
      </c>
      <c r="AE357" s="912">
        <f>L375</f>
        <v>4.32</v>
      </c>
      <c r="AF357" s="1897"/>
      <c r="AG357" s="931"/>
      <c r="AH357" s="2038">
        <f t="shared" si="128"/>
        <v>6.32</v>
      </c>
      <c r="AI357" s="925">
        <f t="shared" si="129"/>
        <v>6.32</v>
      </c>
      <c r="AJ357" s="2053">
        <f t="shared" si="130"/>
        <v>4.32</v>
      </c>
      <c r="AK357" s="933">
        <f t="shared" si="131"/>
        <v>4.32</v>
      </c>
      <c r="AL357" s="2060">
        <f t="shared" si="132"/>
        <v>6.32</v>
      </c>
      <c r="AM357" s="1987">
        <f t="shared" si="133"/>
        <v>6.32</v>
      </c>
    </row>
    <row r="358" spans="1:41">
      <c r="A358" s="1651" t="s">
        <v>454</v>
      </c>
      <c r="B358" s="1111" t="s">
        <v>207</v>
      </c>
      <c r="C358" s="1140">
        <v>200</v>
      </c>
      <c r="D358" s="254" t="s">
        <v>72</v>
      </c>
      <c r="E358" s="316">
        <v>38.229999999999997</v>
      </c>
      <c r="F358" s="321">
        <v>30.57</v>
      </c>
      <c r="G358" s="335" t="s">
        <v>89</v>
      </c>
      <c r="H358" s="343">
        <v>20</v>
      </c>
      <c r="I358" s="344">
        <v>20</v>
      </c>
      <c r="J358" s="254" t="s">
        <v>89</v>
      </c>
      <c r="K358" s="316">
        <v>190</v>
      </c>
      <c r="L358" s="1103">
        <v>190</v>
      </c>
      <c r="M358" s="126"/>
      <c r="N358" s="670" t="s">
        <v>44</v>
      </c>
      <c r="O358" s="1852"/>
      <c r="P358" s="1838"/>
      <c r="Q358" s="1852">
        <f>K364</f>
        <v>102.8</v>
      </c>
      <c r="R358" s="1840">
        <f>L364</f>
        <v>76.47</v>
      </c>
      <c r="S358" s="1852"/>
      <c r="T358" s="1840"/>
      <c r="U358" s="1964">
        <f t="shared" si="122"/>
        <v>102.8</v>
      </c>
      <c r="V358" s="1940">
        <f t="shared" si="123"/>
        <v>76.47</v>
      </c>
      <c r="W358" s="1969">
        <f t="shared" si="124"/>
        <v>102.8</v>
      </c>
      <c r="X358" s="1946">
        <f t="shared" si="125"/>
        <v>76.47</v>
      </c>
      <c r="Y358" s="1960">
        <f t="shared" si="126"/>
        <v>102.8</v>
      </c>
      <c r="Z358" s="937">
        <f t="shared" si="127"/>
        <v>76.47</v>
      </c>
      <c r="AA358" s="173" t="s">
        <v>153</v>
      </c>
      <c r="AB358" s="1897"/>
      <c r="AC358" s="917"/>
      <c r="AD358" s="1897"/>
      <c r="AE358" s="912"/>
      <c r="AF358" s="1897"/>
      <c r="AG358" s="931"/>
      <c r="AH358" s="2038">
        <f t="shared" si="128"/>
        <v>0</v>
      </c>
      <c r="AI358" s="925">
        <f t="shared" si="129"/>
        <v>0</v>
      </c>
      <c r="AJ358" s="2053">
        <f t="shared" si="130"/>
        <v>0</v>
      </c>
      <c r="AK358" s="933">
        <f t="shared" si="131"/>
        <v>0</v>
      </c>
      <c r="AL358" s="2060">
        <f t="shared" si="132"/>
        <v>0</v>
      </c>
      <c r="AM358" s="1987">
        <f t="shared" si="133"/>
        <v>0</v>
      </c>
    </row>
    <row r="359" spans="1:41" ht="15" thickBot="1">
      <c r="A359" s="1700" t="s">
        <v>736</v>
      </c>
      <c r="B359" s="1248" t="s">
        <v>299</v>
      </c>
      <c r="C359" s="526"/>
      <c r="D359" s="254" t="s">
        <v>198</v>
      </c>
      <c r="E359" s="316">
        <v>20.37</v>
      </c>
      <c r="F359" s="321">
        <v>17.149999999999999</v>
      </c>
      <c r="G359" s="254" t="s">
        <v>88</v>
      </c>
      <c r="H359" s="316">
        <v>36.4</v>
      </c>
      <c r="I359" s="321">
        <v>36.4</v>
      </c>
      <c r="J359" s="68"/>
      <c r="K359" s="11"/>
      <c r="L359" s="78"/>
      <c r="M359" s="126"/>
      <c r="N359" s="105" t="s">
        <v>74</v>
      </c>
      <c r="O359" s="1852">
        <f t="shared" ref="O359:T359" si="135">AB368</f>
        <v>133.19999999999999</v>
      </c>
      <c r="P359" s="1844">
        <f t="shared" si="135"/>
        <v>113.52</v>
      </c>
      <c r="Q359" s="1852">
        <f t="shared" si="135"/>
        <v>199.3</v>
      </c>
      <c r="R359" s="1844">
        <f t="shared" si="135"/>
        <v>160.35000000000002</v>
      </c>
      <c r="S359" s="1852">
        <f t="shared" si="135"/>
        <v>0</v>
      </c>
      <c r="T359" s="1844">
        <f t="shared" si="135"/>
        <v>0</v>
      </c>
      <c r="U359" s="1964">
        <f t="shared" si="122"/>
        <v>332.5</v>
      </c>
      <c r="V359" s="1940">
        <f t="shared" si="123"/>
        <v>273.87</v>
      </c>
      <c r="W359" s="1969">
        <f t="shared" si="124"/>
        <v>199.3</v>
      </c>
      <c r="X359" s="1946">
        <f t="shared" si="125"/>
        <v>160.35000000000002</v>
      </c>
      <c r="Y359" s="1960">
        <f t="shared" si="126"/>
        <v>332.5</v>
      </c>
      <c r="Z359" s="937">
        <f t="shared" si="127"/>
        <v>273.87</v>
      </c>
      <c r="AA359" s="173" t="s">
        <v>147</v>
      </c>
      <c r="AB359" s="1897"/>
      <c r="AC359" s="917"/>
      <c r="AD359" s="1897">
        <f>H374</f>
        <v>84</v>
      </c>
      <c r="AE359" s="968">
        <f>I374</f>
        <v>67.2</v>
      </c>
      <c r="AF359" s="1897"/>
      <c r="AG359" s="931"/>
      <c r="AH359" s="2038">
        <f t="shared" si="128"/>
        <v>84</v>
      </c>
      <c r="AI359" s="925">
        <f t="shared" si="129"/>
        <v>67.2</v>
      </c>
      <c r="AJ359" s="2053">
        <f t="shared" si="130"/>
        <v>84</v>
      </c>
      <c r="AK359" s="933">
        <f t="shared" si="131"/>
        <v>67.2</v>
      </c>
      <c r="AL359" s="2060">
        <f t="shared" si="132"/>
        <v>84</v>
      </c>
      <c r="AM359" s="1987">
        <f t="shared" si="133"/>
        <v>67.2</v>
      </c>
    </row>
    <row r="360" spans="1:41" ht="15" thickBot="1">
      <c r="A360" s="1220" t="s">
        <v>9</v>
      </c>
      <c r="B360" s="231" t="s">
        <v>10</v>
      </c>
      <c r="C360" s="1051">
        <v>30</v>
      </c>
      <c r="D360" s="337" t="s">
        <v>108</v>
      </c>
      <c r="E360" s="1147">
        <v>2</v>
      </c>
      <c r="F360" s="1255">
        <v>2</v>
      </c>
      <c r="G360" s="254" t="s">
        <v>86</v>
      </c>
      <c r="H360" s="1267">
        <v>4.2</v>
      </c>
      <c r="I360" s="1103">
        <v>4.2</v>
      </c>
      <c r="J360" s="1116" t="s">
        <v>378</v>
      </c>
      <c r="K360" s="1156"/>
      <c r="L360" s="1281"/>
      <c r="M360" s="126"/>
      <c r="N360" s="909" t="s">
        <v>76</v>
      </c>
      <c r="O360" s="1853"/>
      <c r="P360" s="1838"/>
      <c r="Q360" s="1853">
        <f>E376</f>
        <v>130.52500000000001</v>
      </c>
      <c r="R360" s="1840">
        <f>C372</f>
        <v>115</v>
      </c>
      <c r="S360" s="1853"/>
      <c r="T360" s="1840"/>
      <c r="U360" s="1964">
        <f t="shared" si="122"/>
        <v>130.52500000000001</v>
      </c>
      <c r="V360" s="1940">
        <f t="shared" si="123"/>
        <v>115</v>
      </c>
      <c r="W360" s="1969">
        <f t="shared" si="124"/>
        <v>130.52500000000001</v>
      </c>
      <c r="X360" s="1946">
        <f t="shared" si="125"/>
        <v>115</v>
      </c>
      <c r="Y360" s="1960">
        <f t="shared" si="126"/>
        <v>130.52500000000001</v>
      </c>
      <c r="Z360" s="937">
        <f t="shared" si="127"/>
        <v>115</v>
      </c>
      <c r="AA360" s="173" t="s">
        <v>150</v>
      </c>
      <c r="AB360" s="1897"/>
      <c r="AC360" s="919"/>
      <c r="AD360" s="1897"/>
      <c r="AE360" s="912"/>
      <c r="AF360" s="1897"/>
      <c r="AG360" s="931"/>
      <c r="AH360" s="2038">
        <f t="shared" si="128"/>
        <v>0</v>
      </c>
      <c r="AI360" s="925">
        <f t="shared" si="129"/>
        <v>0</v>
      </c>
      <c r="AJ360" s="2053">
        <f t="shared" si="130"/>
        <v>0</v>
      </c>
      <c r="AK360" s="933">
        <f t="shared" si="131"/>
        <v>0</v>
      </c>
      <c r="AL360" s="2060">
        <f t="shared" si="132"/>
        <v>0</v>
      </c>
      <c r="AM360" s="1987">
        <f t="shared" si="133"/>
        <v>0</v>
      </c>
    </row>
    <row r="361" spans="1:41" ht="15" thickBot="1">
      <c r="A361" s="261" t="s">
        <v>9</v>
      </c>
      <c r="B361" s="346" t="s">
        <v>581</v>
      </c>
      <c r="C361" s="324">
        <v>20</v>
      </c>
      <c r="D361" s="256" t="s">
        <v>98</v>
      </c>
      <c r="E361" s="2222">
        <v>6.5</v>
      </c>
      <c r="F361" s="321">
        <v>6.5</v>
      </c>
      <c r="G361" s="254" t="s">
        <v>102</v>
      </c>
      <c r="H361" s="316">
        <v>4.9000000000000004</v>
      </c>
      <c r="I361" s="319">
        <v>4.9000000000000004</v>
      </c>
      <c r="J361" s="525" t="s">
        <v>114</v>
      </c>
      <c r="K361" s="216" t="s">
        <v>115</v>
      </c>
      <c r="L361" s="217" t="s">
        <v>116</v>
      </c>
      <c r="M361" s="126"/>
      <c r="N361" s="910" t="s">
        <v>118</v>
      </c>
      <c r="O361" s="1852">
        <f>K355</f>
        <v>20</v>
      </c>
      <c r="P361" s="1845">
        <f>L355</f>
        <v>20</v>
      </c>
      <c r="Q361" s="1852"/>
      <c r="R361" s="1845"/>
      <c r="S361" s="1852">
        <f>K383</f>
        <v>21.4</v>
      </c>
      <c r="T361" s="1845">
        <f>L383</f>
        <v>20</v>
      </c>
      <c r="U361" s="1964">
        <f t="shared" si="122"/>
        <v>20</v>
      </c>
      <c r="V361" s="1940">
        <f t="shared" si="123"/>
        <v>20</v>
      </c>
      <c r="W361" s="1969">
        <f t="shared" si="124"/>
        <v>21.4</v>
      </c>
      <c r="X361" s="1946">
        <f t="shared" si="125"/>
        <v>20</v>
      </c>
      <c r="Y361" s="1960">
        <f t="shared" si="126"/>
        <v>41.4</v>
      </c>
      <c r="Z361" s="937">
        <f t="shared" si="127"/>
        <v>40</v>
      </c>
      <c r="AA361" s="173" t="s">
        <v>96</v>
      </c>
      <c r="AB361" s="1897">
        <f>E359</f>
        <v>20.37</v>
      </c>
      <c r="AC361" s="919">
        <f>F359</f>
        <v>17.149999999999999</v>
      </c>
      <c r="AD361" s="1897">
        <f>E367+K367+K378</f>
        <v>32.690000000000005</v>
      </c>
      <c r="AE361" s="912">
        <f>F367+L367+L378</f>
        <v>27.4</v>
      </c>
      <c r="AF361" s="1897"/>
      <c r="AG361" s="931"/>
      <c r="AH361" s="2038">
        <f t="shared" si="128"/>
        <v>53.06</v>
      </c>
      <c r="AI361" s="925">
        <f t="shared" si="129"/>
        <v>44.55</v>
      </c>
      <c r="AJ361" s="2053">
        <f t="shared" si="130"/>
        <v>32.690000000000005</v>
      </c>
      <c r="AK361" s="933">
        <f t="shared" si="131"/>
        <v>27.4</v>
      </c>
      <c r="AL361" s="2060">
        <f t="shared" si="132"/>
        <v>53.06</v>
      </c>
      <c r="AM361" s="1987">
        <f t="shared" si="133"/>
        <v>44.55</v>
      </c>
    </row>
    <row r="362" spans="1:41" ht="15" thickBot="1">
      <c r="A362" s="2308" t="s">
        <v>262</v>
      </c>
      <c r="B362" s="2311"/>
      <c r="C362" s="2304">
        <f>C361+C354+C355+C358+C360+50+50</f>
        <v>560</v>
      </c>
      <c r="D362" s="66"/>
      <c r="E362" s="38"/>
      <c r="F362" s="81"/>
      <c r="G362" s="267" t="s">
        <v>53</v>
      </c>
      <c r="H362" s="1162">
        <v>0.4</v>
      </c>
      <c r="I362" s="1203">
        <v>0.4</v>
      </c>
      <c r="J362" s="1284" t="s">
        <v>456</v>
      </c>
      <c r="K362" s="1285">
        <v>67.8</v>
      </c>
      <c r="L362" s="1286">
        <v>60</v>
      </c>
      <c r="M362" s="126"/>
      <c r="N362" s="97" t="s">
        <v>154</v>
      </c>
      <c r="O362" s="1852"/>
      <c r="P362" s="1840"/>
      <c r="Q362" s="1852">
        <f>C369</f>
        <v>200</v>
      </c>
      <c r="R362" s="1840">
        <f>C369</f>
        <v>200</v>
      </c>
      <c r="S362" s="1852"/>
      <c r="T362" s="1840"/>
      <c r="U362" s="1964">
        <f t="shared" si="122"/>
        <v>200</v>
      </c>
      <c r="V362" s="1940">
        <f t="shared" si="123"/>
        <v>200</v>
      </c>
      <c r="W362" s="1969">
        <f t="shared" si="124"/>
        <v>200</v>
      </c>
      <c r="X362" s="1946">
        <f t="shared" si="125"/>
        <v>200</v>
      </c>
      <c r="Y362" s="1960">
        <f t="shared" si="126"/>
        <v>200</v>
      </c>
      <c r="Z362" s="937">
        <f t="shared" si="127"/>
        <v>200</v>
      </c>
      <c r="AA362" s="173" t="s">
        <v>72</v>
      </c>
      <c r="AB362" s="1897">
        <f>E358+H356</f>
        <v>43.029999999999994</v>
      </c>
      <c r="AC362" s="917">
        <f>F358+I356</f>
        <v>34.369999999999997</v>
      </c>
      <c r="AD362" s="1897">
        <f>E366+H375+K365+K377</f>
        <v>70.600000000000009</v>
      </c>
      <c r="AE362" s="912">
        <f>F366+I375+L365+L377</f>
        <v>56.43</v>
      </c>
      <c r="AF362" s="1897"/>
      <c r="AG362" s="931"/>
      <c r="AH362" s="2038">
        <f t="shared" si="128"/>
        <v>113.63</v>
      </c>
      <c r="AI362" s="925">
        <f t="shared" si="129"/>
        <v>90.8</v>
      </c>
      <c r="AJ362" s="2053">
        <f t="shared" si="130"/>
        <v>70.600000000000009</v>
      </c>
      <c r="AK362" s="933">
        <f t="shared" si="131"/>
        <v>56.43</v>
      </c>
      <c r="AL362" s="2060">
        <f t="shared" si="132"/>
        <v>113.63</v>
      </c>
      <c r="AM362" s="1987">
        <f t="shared" si="133"/>
        <v>90.8</v>
      </c>
    </row>
    <row r="363" spans="1:41" ht="15" thickBot="1">
      <c r="A363" s="905"/>
      <c r="B363" s="506" t="s">
        <v>144</v>
      </c>
      <c r="C363" s="311"/>
      <c r="D363" s="160" t="s">
        <v>208</v>
      </c>
      <c r="E363" s="161"/>
      <c r="F363" s="147"/>
      <c r="G363" s="2227" t="s">
        <v>694</v>
      </c>
      <c r="H363" s="75"/>
      <c r="I363" s="75"/>
      <c r="J363" s="2231" t="s">
        <v>698</v>
      </c>
      <c r="K363" s="399"/>
      <c r="L363" s="2175"/>
      <c r="M363" s="126"/>
      <c r="N363" s="262" t="s">
        <v>94</v>
      </c>
      <c r="O363" s="1852">
        <f>H354</f>
        <v>95.1</v>
      </c>
      <c r="P363" s="1840">
        <f>I354</f>
        <v>82.2</v>
      </c>
      <c r="Q363" s="1852"/>
      <c r="R363" s="1840"/>
      <c r="S363" s="1852"/>
      <c r="T363" s="1840"/>
      <c r="U363" s="1964">
        <f t="shared" si="122"/>
        <v>95.1</v>
      </c>
      <c r="V363" s="1940">
        <f t="shared" si="123"/>
        <v>82.2</v>
      </c>
      <c r="W363" s="1969">
        <f t="shared" si="124"/>
        <v>0</v>
      </c>
      <c r="X363" s="1946">
        <f t="shared" si="125"/>
        <v>0</v>
      </c>
      <c r="Y363" s="1960">
        <f t="shared" si="126"/>
        <v>95.1</v>
      </c>
      <c r="Z363" s="937">
        <f t="shared" si="127"/>
        <v>82.2</v>
      </c>
      <c r="AA363" s="173" t="s">
        <v>80</v>
      </c>
      <c r="AB363" s="1897"/>
      <c r="AC363" s="920"/>
      <c r="AD363" s="1897"/>
      <c r="AE363" s="912"/>
      <c r="AF363" s="1897"/>
      <c r="AG363" s="931"/>
      <c r="AH363" s="2038">
        <f t="shared" si="128"/>
        <v>0</v>
      </c>
      <c r="AI363" s="925">
        <f t="shared" si="129"/>
        <v>0</v>
      </c>
      <c r="AJ363" s="2053">
        <f t="shared" si="130"/>
        <v>0</v>
      </c>
      <c r="AK363" s="933">
        <f t="shared" si="131"/>
        <v>0</v>
      </c>
      <c r="AL363" s="2060">
        <f t="shared" si="132"/>
        <v>0</v>
      </c>
      <c r="AM363" s="1987">
        <f t="shared" si="133"/>
        <v>0</v>
      </c>
    </row>
    <row r="364" spans="1:41" ht="15" thickBot="1">
      <c r="A364" s="587" t="s">
        <v>691</v>
      </c>
      <c r="B364" s="1619" t="s">
        <v>692</v>
      </c>
      <c r="C364" s="519">
        <v>60</v>
      </c>
      <c r="D364" s="525" t="s">
        <v>114</v>
      </c>
      <c r="E364" s="216" t="s">
        <v>115</v>
      </c>
      <c r="F364" s="217" t="s">
        <v>116</v>
      </c>
      <c r="G364" s="396" t="s">
        <v>114</v>
      </c>
      <c r="H364" s="118" t="s">
        <v>115</v>
      </c>
      <c r="I364" s="580" t="s">
        <v>116</v>
      </c>
      <c r="J364" s="117" t="s">
        <v>44</v>
      </c>
      <c r="K364" s="171">
        <v>102.8</v>
      </c>
      <c r="L364" s="2232">
        <v>76.47</v>
      </c>
      <c r="M364" s="833"/>
      <c r="N364" s="909" t="s">
        <v>386</v>
      </c>
      <c r="O364" s="1852"/>
      <c r="P364" s="1838"/>
      <c r="Q364" s="1852">
        <f>E372</f>
        <v>2.3559999999999999</v>
      </c>
      <c r="R364" s="1838">
        <f>F372</f>
        <v>2</v>
      </c>
      <c r="S364" s="1905">
        <f>E383</f>
        <v>134.73699999999999</v>
      </c>
      <c r="T364" s="1838">
        <f>F383</f>
        <v>72</v>
      </c>
      <c r="U364" s="1964">
        <f t="shared" si="122"/>
        <v>2.3559999999999999</v>
      </c>
      <c r="V364" s="1940">
        <f t="shared" si="123"/>
        <v>2</v>
      </c>
      <c r="W364" s="1969">
        <f t="shared" si="124"/>
        <v>137.09299999999999</v>
      </c>
      <c r="X364" s="1946">
        <f t="shared" si="125"/>
        <v>74</v>
      </c>
      <c r="Y364" s="1960">
        <f t="shared" si="126"/>
        <v>137.09299999999999</v>
      </c>
      <c r="Z364" s="937">
        <f t="shared" si="127"/>
        <v>74</v>
      </c>
      <c r="AA364" s="173" t="s">
        <v>152</v>
      </c>
      <c r="AB364" s="1897"/>
      <c r="AC364" s="921"/>
      <c r="AD364" s="1897"/>
      <c r="AE364" s="968"/>
      <c r="AF364" s="1897"/>
      <c r="AG364" s="931"/>
      <c r="AH364" s="2038">
        <f t="shared" si="128"/>
        <v>0</v>
      </c>
      <c r="AI364" s="925">
        <f t="shared" si="129"/>
        <v>0</v>
      </c>
      <c r="AJ364" s="2053">
        <f t="shared" si="130"/>
        <v>0</v>
      </c>
      <c r="AK364" s="933">
        <f t="shared" si="131"/>
        <v>0</v>
      </c>
      <c r="AL364" s="2060">
        <f t="shared" si="132"/>
        <v>0</v>
      </c>
      <c r="AM364" s="1987">
        <f t="shared" si="133"/>
        <v>0</v>
      </c>
    </row>
    <row r="365" spans="1:41">
      <c r="A365" s="232"/>
      <c r="B365" s="1278" t="s">
        <v>693</v>
      </c>
      <c r="C365" s="421"/>
      <c r="D365" s="348" t="s">
        <v>703</v>
      </c>
      <c r="E365" s="1230">
        <v>20</v>
      </c>
      <c r="F365" s="1231">
        <v>20</v>
      </c>
      <c r="G365" s="117" t="s">
        <v>142</v>
      </c>
      <c r="H365" s="244">
        <v>153.53100000000001</v>
      </c>
      <c r="I365" s="354">
        <v>106.2</v>
      </c>
      <c r="J365" s="335" t="s">
        <v>72</v>
      </c>
      <c r="K365" s="343">
        <v>45.2</v>
      </c>
      <c r="L365" s="344">
        <v>36.11</v>
      </c>
      <c r="M365" s="126"/>
      <c r="N365" s="909" t="s">
        <v>142</v>
      </c>
      <c r="O365" s="1852"/>
      <c r="P365" s="1838"/>
      <c r="Q365" s="1852">
        <f>H365</f>
        <v>153.53100000000001</v>
      </c>
      <c r="R365" s="1840">
        <f>I365</f>
        <v>106.2</v>
      </c>
      <c r="S365" s="1852"/>
      <c r="T365" s="1840"/>
      <c r="U365" s="1964">
        <f t="shared" si="122"/>
        <v>153.53100000000001</v>
      </c>
      <c r="V365" s="1940">
        <f t="shared" si="123"/>
        <v>106.2</v>
      </c>
      <c r="W365" s="1969">
        <f t="shared" si="124"/>
        <v>153.53100000000001</v>
      </c>
      <c r="X365" s="1946">
        <f t="shared" si="125"/>
        <v>106.2</v>
      </c>
      <c r="Y365" s="1960">
        <f t="shared" si="126"/>
        <v>153.53100000000001</v>
      </c>
      <c r="Z365" s="937">
        <f t="shared" si="127"/>
        <v>106.2</v>
      </c>
      <c r="AA365" s="173" t="s">
        <v>149</v>
      </c>
      <c r="AB365" s="1897">
        <f>K362</f>
        <v>67.8</v>
      </c>
      <c r="AC365" s="921">
        <f>L362</f>
        <v>60</v>
      </c>
      <c r="AD365" s="1897"/>
      <c r="AE365" s="912"/>
      <c r="AF365" s="1897"/>
      <c r="AG365" s="931"/>
      <c r="AH365" s="2038">
        <f t="shared" si="128"/>
        <v>67.8</v>
      </c>
      <c r="AI365" s="925">
        <f t="shared" si="129"/>
        <v>60</v>
      </c>
      <c r="AJ365" s="2053">
        <f t="shared" si="130"/>
        <v>0</v>
      </c>
      <c r="AK365" s="933">
        <f t="shared" si="131"/>
        <v>0</v>
      </c>
      <c r="AL365" s="2060">
        <f t="shared" si="132"/>
        <v>67.8</v>
      </c>
      <c r="AM365" s="1987">
        <f t="shared" si="133"/>
        <v>60</v>
      </c>
      <c r="AO365" s="141"/>
    </row>
    <row r="366" spans="1:41">
      <c r="A366" s="2332" t="s">
        <v>770</v>
      </c>
      <c r="B366" s="231" t="s">
        <v>704</v>
      </c>
      <c r="C366" s="1204">
        <v>200</v>
      </c>
      <c r="D366" s="254" t="s">
        <v>72</v>
      </c>
      <c r="E366" s="380">
        <v>10</v>
      </c>
      <c r="F366" s="1032">
        <v>8</v>
      </c>
      <c r="G366" s="335" t="s">
        <v>86</v>
      </c>
      <c r="H366" s="343">
        <v>5.4</v>
      </c>
      <c r="I366" s="344">
        <v>5.4</v>
      </c>
      <c r="J366" s="2233" t="s">
        <v>699</v>
      </c>
      <c r="L366" s="78"/>
      <c r="M366" s="126"/>
      <c r="N366" s="909" t="s">
        <v>67</v>
      </c>
      <c r="O366" s="1852"/>
      <c r="P366" s="1840"/>
      <c r="Q366" s="1852"/>
      <c r="R366" s="1840"/>
      <c r="S366" s="1905"/>
      <c r="T366" s="1838"/>
      <c r="U366" s="1964">
        <f t="shared" si="122"/>
        <v>0</v>
      </c>
      <c r="V366" s="1940">
        <f t="shared" si="123"/>
        <v>0</v>
      </c>
      <c r="W366" s="1969">
        <f t="shared" si="124"/>
        <v>0</v>
      </c>
      <c r="X366" s="1946">
        <f t="shared" si="125"/>
        <v>0</v>
      </c>
      <c r="Y366" s="1960">
        <f t="shared" si="126"/>
        <v>0</v>
      </c>
      <c r="Z366" s="937">
        <f t="shared" si="127"/>
        <v>0</v>
      </c>
      <c r="AA366" s="173" t="s">
        <v>148</v>
      </c>
      <c r="AB366" s="1897"/>
      <c r="AC366" s="920"/>
      <c r="AD366" s="1897"/>
      <c r="AE366" s="912"/>
      <c r="AF366" s="1897"/>
      <c r="AG366" s="931"/>
      <c r="AH366" s="2038">
        <f t="shared" si="128"/>
        <v>0</v>
      </c>
      <c r="AI366" s="925">
        <f t="shared" si="129"/>
        <v>0</v>
      </c>
      <c r="AJ366" s="2053">
        <f t="shared" si="130"/>
        <v>0</v>
      </c>
      <c r="AK366" s="933">
        <f t="shared" si="131"/>
        <v>0</v>
      </c>
      <c r="AL366" s="2060">
        <f t="shared" si="132"/>
        <v>0</v>
      </c>
      <c r="AM366" s="1987">
        <f t="shared" si="133"/>
        <v>0</v>
      </c>
      <c r="AO366" s="271"/>
    </row>
    <row r="367" spans="1:41">
      <c r="A367" s="330" t="s">
        <v>695</v>
      </c>
      <c r="B367" s="402" t="s">
        <v>694</v>
      </c>
      <c r="C367" s="377">
        <v>90</v>
      </c>
      <c r="D367" s="254" t="s">
        <v>124</v>
      </c>
      <c r="E367" s="380">
        <v>9.6</v>
      </c>
      <c r="F367" s="1032">
        <v>8</v>
      </c>
      <c r="G367" s="255" t="s">
        <v>120</v>
      </c>
      <c r="H367" s="333">
        <v>3.6</v>
      </c>
      <c r="I367" s="334">
        <v>3.6</v>
      </c>
      <c r="J367" s="335" t="s">
        <v>124</v>
      </c>
      <c r="K367" s="343">
        <v>21.42</v>
      </c>
      <c r="L367" s="344">
        <v>18</v>
      </c>
      <c r="M367" s="126"/>
      <c r="N367" s="911" t="s">
        <v>60</v>
      </c>
      <c r="O367" s="1852">
        <f>H359</f>
        <v>36.4</v>
      </c>
      <c r="P367" s="1842">
        <f>I359</f>
        <v>36.4</v>
      </c>
      <c r="Q367" s="1852"/>
      <c r="R367" s="1931"/>
      <c r="S367" s="1852"/>
      <c r="T367" s="1846"/>
      <c r="U367" s="1964">
        <f t="shared" si="122"/>
        <v>36.4</v>
      </c>
      <c r="V367" s="1940">
        <f t="shared" si="123"/>
        <v>36.4</v>
      </c>
      <c r="W367" s="1969">
        <f t="shared" si="124"/>
        <v>0</v>
      </c>
      <c r="X367" s="1946">
        <f t="shared" si="125"/>
        <v>0</v>
      </c>
      <c r="Y367" s="1960">
        <f t="shared" si="126"/>
        <v>36.4</v>
      </c>
      <c r="Z367" s="937">
        <f t="shared" si="127"/>
        <v>36.4</v>
      </c>
      <c r="AA367" s="176" t="s">
        <v>192</v>
      </c>
      <c r="AB367" s="1897"/>
      <c r="AC367" s="922"/>
      <c r="AD367" s="1897"/>
      <c r="AE367" s="912"/>
      <c r="AF367" s="1897"/>
      <c r="AG367" s="931"/>
      <c r="AH367" s="2038">
        <f t="shared" si="128"/>
        <v>0</v>
      </c>
      <c r="AI367" s="925">
        <f t="shared" si="129"/>
        <v>0</v>
      </c>
      <c r="AJ367" s="2053">
        <f t="shared" si="130"/>
        <v>0</v>
      </c>
      <c r="AK367" s="933">
        <f t="shared" si="131"/>
        <v>0</v>
      </c>
      <c r="AL367" s="2060">
        <f t="shared" si="132"/>
        <v>0</v>
      </c>
      <c r="AM367" s="1987">
        <f t="shared" si="133"/>
        <v>0</v>
      </c>
      <c r="AO367" s="172"/>
    </row>
    <row r="368" spans="1:41">
      <c r="A368" s="330" t="s">
        <v>697</v>
      </c>
      <c r="B368" s="402" t="s">
        <v>698</v>
      </c>
      <c r="C368" s="374">
        <v>180</v>
      </c>
      <c r="D368" s="254" t="s">
        <v>90</v>
      </c>
      <c r="E368" s="380">
        <v>4</v>
      </c>
      <c r="F368" s="1032">
        <v>4</v>
      </c>
      <c r="G368" s="335" t="s">
        <v>92</v>
      </c>
      <c r="H368" s="333">
        <v>0.45</v>
      </c>
      <c r="I368" s="334">
        <v>0.45</v>
      </c>
      <c r="J368" s="2233" t="s">
        <v>700</v>
      </c>
      <c r="L368" s="78"/>
      <c r="M368" s="126"/>
      <c r="N368" s="168" t="s">
        <v>162</v>
      </c>
      <c r="O368" s="1852"/>
      <c r="P368" s="1840"/>
      <c r="Q368" s="1852"/>
      <c r="R368" s="1840"/>
      <c r="S368" s="1852"/>
      <c r="T368" s="1840"/>
      <c r="U368" s="1964">
        <f t="shared" si="122"/>
        <v>0</v>
      </c>
      <c r="V368" s="1940">
        <f t="shared" si="123"/>
        <v>0</v>
      </c>
      <c r="W368" s="1969">
        <f t="shared" si="124"/>
        <v>0</v>
      </c>
      <c r="X368" s="1946">
        <f t="shared" si="125"/>
        <v>0</v>
      </c>
      <c r="Y368" s="1961">
        <f t="shared" si="126"/>
        <v>0</v>
      </c>
      <c r="Z368" s="935">
        <f t="shared" si="127"/>
        <v>0</v>
      </c>
      <c r="AA368" s="247" t="s">
        <v>91</v>
      </c>
      <c r="AB368" s="1897">
        <f t="shared" ref="AB368:AK368" si="136">SUM(AB353:AB367)</f>
        <v>133.19999999999999</v>
      </c>
      <c r="AC368" s="1780">
        <f t="shared" si="136"/>
        <v>113.52</v>
      </c>
      <c r="AD368" s="1897">
        <f t="shared" si="136"/>
        <v>199.3</v>
      </c>
      <c r="AE368" s="968">
        <f t="shared" si="136"/>
        <v>160.35000000000002</v>
      </c>
      <c r="AF368" s="1897">
        <f t="shared" si="136"/>
        <v>0</v>
      </c>
      <c r="AG368" s="931">
        <f t="shared" si="136"/>
        <v>0</v>
      </c>
      <c r="AH368" s="2039">
        <f t="shared" si="136"/>
        <v>332.5</v>
      </c>
      <c r="AI368" s="913">
        <f t="shared" si="136"/>
        <v>273.87</v>
      </c>
      <c r="AJ368" s="2054">
        <f t="shared" si="136"/>
        <v>199.3</v>
      </c>
      <c r="AK368" s="296">
        <f t="shared" si="136"/>
        <v>160.35000000000002</v>
      </c>
      <c r="AL368" s="2060">
        <f t="shared" si="132"/>
        <v>332.5</v>
      </c>
      <c r="AM368" s="1987">
        <f t="shared" si="133"/>
        <v>273.87</v>
      </c>
      <c r="AO368" s="141"/>
    </row>
    <row r="369" spans="1:39">
      <c r="A369" s="332" t="s">
        <v>684</v>
      </c>
      <c r="B369" s="346" t="s">
        <v>475</v>
      </c>
      <c r="C369" s="324">
        <v>200</v>
      </c>
      <c r="D369" s="258" t="s">
        <v>199</v>
      </c>
      <c r="E369" s="317">
        <v>8.0000000000000002E-3</v>
      </c>
      <c r="F369" s="502">
        <v>8.0000000000000002E-3</v>
      </c>
      <c r="G369" s="68"/>
      <c r="H369" s="11"/>
      <c r="I369" s="78"/>
      <c r="J369" s="335" t="s">
        <v>701</v>
      </c>
      <c r="K369" s="343">
        <v>7.69</v>
      </c>
      <c r="L369" s="344">
        <v>5</v>
      </c>
      <c r="M369" s="126"/>
      <c r="N369" s="168" t="s">
        <v>65</v>
      </c>
      <c r="O369" s="1852"/>
      <c r="P369" s="1847"/>
      <c r="Q369" s="1852"/>
      <c r="R369" s="1847"/>
      <c r="S369" s="1852"/>
      <c r="T369" s="1847"/>
      <c r="U369" s="1964">
        <f t="shared" si="122"/>
        <v>0</v>
      </c>
      <c r="V369" s="1940">
        <f t="shared" si="123"/>
        <v>0</v>
      </c>
      <c r="W369" s="1969">
        <f t="shared" si="124"/>
        <v>0</v>
      </c>
      <c r="X369" s="1946">
        <f t="shared" si="125"/>
        <v>0</v>
      </c>
      <c r="Y369" s="1961">
        <f t="shared" si="126"/>
        <v>0</v>
      </c>
      <c r="Z369" s="935">
        <f t="shared" si="127"/>
        <v>0</v>
      </c>
      <c r="AA369" s="607" t="s">
        <v>158</v>
      </c>
      <c r="AB369" s="1897"/>
      <c r="AC369" s="908">
        <f>P341+L362+S342+F358+F359+F360+I356</f>
        <v>113.52</v>
      </c>
      <c r="AD369" s="1897"/>
      <c r="AE369" s="968">
        <f>F366+F367+I374+I375+L365+L367+L369+L375+L377+L378</f>
        <v>160.35</v>
      </c>
      <c r="AF369" s="1897"/>
      <c r="AG369" s="912"/>
      <c r="AH369" s="2040"/>
      <c r="AI369" s="309"/>
      <c r="AJ369" s="2054"/>
      <c r="AK369" s="296"/>
      <c r="AL369" s="2061"/>
      <c r="AM369" s="1988"/>
    </row>
    <row r="370" spans="1:39" ht="15" thickBot="1">
      <c r="A370" s="332" t="s">
        <v>9</v>
      </c>
      <c r="B370" s="346" t="s">
        <v>10</v>
      </c>
      <c r="C370" s="324">
        <v>50</v>
      </c>
      <c r="D370" s="258" t="s">
        <v>92</v>
      </c>
      <c r="E370" s="721">
        <v>0.5</v>
      </c>
      <c r="F370" s="1667">
        <v>0.5</v>
      </c>
      <c r="G370" s="66"/>
      <c r="H370" s="38"/>
      <c r="I370" s="81"/>
      <c r="J370" s="2226" t="s">
        <v>689</v>
      </c>
      <c r="K370" s="356">
        <v>45</v>
      </c>
      <c r="L370" s="341">
        <v>45</v>
      </c>
      <c r="M370" s="126"/>
      <c r="N370" s="168" t="s">
        <v>46</v>
      </c>
      <c r="O370" s="1852"/>
      <c r="P370" s="1847"/>
      <c r="Q370" s="1852"/>
      <c r="R370" s="1847"/>
      <c r="S370" s="1852"/>
      <c r="T370" s="1847"/>
      <c r="U370" s="1964">
        <f t="shared" si="122"/>
        <v>0</v>
      </c>
      <c r="V370" s="1940">
        <f t="shared" si="123"/>
        <v>0</v>
      </c>
      <c r="W370" s="1969">
        <f t="shared" si="124"/>
        <v>0</v>
      </c>
      <c r="X370" s="1946">
        <f t="shared" si="125"/>
        <v>0</v>
      </c>
      <c r="Y370" s="1961">
        <f t="shared" si="126"/>
        <v>0</v>
      </c>
      <c r="Z370" s="935">
        <f t="shared" si="127"/>
        <v>0</v>
      </c>
      <c r="AB370" s="1897"/>
      <c r="AC370" s="923" t="s">
        <v>356</v>
      </c>
      <c r="AD370" s="1897"/>
      <c r="AE370" s="924" t="s">
        <v>263</v>
      </c>
      <c r="AF370" s="1897"/>
      <c r="AG370" s="924" t="s">
        <v>357</v>
      </c>
      <c r="AH370" s="2036"/>
      <c r="AJ370" s="2036"/>
      <c r="AL370" s="2033"/>
      <c r="AM370" s="134"/>
    </row>
    <row r="371" spans="1:39">
      <c r="A371" s="332" t="s">
        <v>9</v>
      </c>
      <c r="B371" s="346" t="s">
        <v>581</v>
      </c>
      <c r="C371" s="324">
        <v>30</v>
      </c>
      <c r="D371" s="1670" t="s">
        <v>634</v>
      </c>
      <c r="E371" s="338">
        <v>200</v>
      </c>
      <c r="F371" s="1237">
        <v>200</v>
      </c>
      <c r="G371" s="2228" t="s">
        <v>692</v>
      </c>
      <c r="H371" s="2229"/>
      <c r="I371" s="2229"/>
      <c r="J371" s="255" t="s">
        <v>120</v>
      </c>
      <c r="K371" s="333">
        <v>8.1</v>
      </c>
      <c r="L371" s="334">
        <v>8.1</v>
      </c>
      <c r="M371" s="126"/>
      <c r="N371" s="168" t="s">
        <v>70</v>
      </c>
      <c r="O371" s="1852">
        <f>H361</f>
        <v>4.9000000000000004</v>
      </c>
      <c r="P371" s="1894">
        <f>I361</f>
        <v>4.9000000000000004</v>
      </c>
      <c r="Q371" s="1852">
        <f>K376</f>
        <v>1.53</v>
      </c>
      <c r="R371" s="1847">
        <f>L376</f>
        <v>1.53</v>
      </c>
      <c r="S371" s="1852"/>
      <c r="T371" s="1847"/>
      <c r="U371" s="1964">
        <f t="shared" si="122"/>
        <v>6.4300000000000006</v>
      </c>
      <c r="V371" s="1940">
        <f t="shared" si="123"/>
        <v>6.4300000000000006</v>
      </c>
      <c r="W371" s="1969">
        <f t="shared" si="124"/>
        <v>1.53</v>
      </c>
      <c r="X371" s="1946">
        <f t="shared" si="125"/>
        <v>1.53</v>
      </c>
      <c r="Y371" s="1961">
        <f t="shared" si="126"/>
        <v>6.4300000000000006</v>
      </c>
      <c r="Z371" s="935">
        <f t="shared" si="127"/>
        <v>6.4300000000000006</v>
      </c>
      <c r="AA371" s="90" t="s">
        <v>360</v>
      </c>
      <c r="AB371" s="1897"/>
      <c r="AC371" s="923"/>
      <c r="AD371" s="1897"/>
      <c r="AE371" s="924"/>
      <c r="AF371" s="1897"/>
      <c r="AG371" s="924"/>
      <c r="AH371" s="2034"/>
      <c r="AI371" s="924"/>
      <c r="AJ371" s="2034"/>
      <c r="AK371" s="924"/>
      <c r="AL371" s="2033"/>
      <c r="AM371" s="134"/>
    </row>
    <row r="372" spans="1:39" ht="15" thickBot="1">
      <c r="A372" s="2333" t="s">
        <v>642</v>
      </c>
      <c r="B372" s="325" t="s">
        <v>637</v>
      </c>
      <c r="C372" s="379">
        <v>115</v>
      </c>
      <c r="D372" s="1132" t="s">
        <v>293</v>
      </c>
      <c r="E372" s="316">
        <v>2.3559999999999999</v>
      </c>
      <c r="F372" s="1024">
        <v>2</v>
      </c>
      <c r="G372" s="2230" t="s">
        <v>693</v>
      </c>
      <c r="H372" s="101"/>
      <c r="I372" s="187"/>
      <c r="J372" s="336" t="s">
        <v>204</v>
      </c>
      <c r="K372" s="356">
        <v>1.7999999999999999E-2</v>
      </c>
      <c r="L372" s="409">
        <v>1.7999999999999999E-2</v>
      </c>
      <c r="M372" s="1325"/>
      <c r="N372" s="168" t="s">
        <v>90</v>
      </c>
      <c r="O372" s="1852">
        <f>H357</f>
        <v>1.4</v>
      </c>
      <c r="P372" s="1842">
        <f>I357</f>
        <v>1.4</v>
      </c>
      <c r="Q372" s="1852">
        <f>E368+H367+K374+K371</f>
        <v>17.7</v>
      </c>
      <c r="R372" s="1838">
        <f>F368+I367+L374+L371</f>
        <v>17.7</v>
      </c>
      <c r="S372" s="1852"/>
      <c r="T372" s="1838"/>
      <c r="U372" s="1964">
        <f t="shared" si="122"/>
        <v>19.099999999999998</v>
      </c>
      <c r="V372" s="1940">
        <f t="shared" si="123"/>
        <v>19.099999999999998</v>
      </c>
      <c r="W372" s="1969">
        <f t="shared" si="124"/>
        <v>17.7</v>
      </c>
      <c r="X372" s="1946">
        <f t="shared" si="125"/>
        <v>17.7</v>
      </c>
      <c r="Y372" s="1961">
        <f t="shared" si="126"/>
        <v>19.099999999999998</v>
      </c>
      <c r="Z372" s="935">
        <f t="shared" si="127"/>
        <v>19.099999999999998</v>
      </c>
      <c r="AA372" s="93" t="s">
        <v>117</v>
      </c>
      <c r="AB372" s="1897"/>
      <c r="AC372" s="298"/>
      <c r="AD372" s="1897"/>
      <c r="AE372" s="298"/>
      <c r="AF372" s="1897"/>
      <c r="AG372" s="298"/>
      <c r="AH372" s="2041">
        <f t="shared" ref="AH372:AH385" si="137">AB372+AD372</f>
        <v>0</v>
      </c>
      <c r="AI372" s="914">
        <f t="shared" ref="AI372:AI385" si="138">AC372+AE372</f>
        <v>0</v>
      </c>
      <c r="AJ372" s="2055">
        <f t="shared" ref="AJ372:AJ385" si="139">AD372+AF372</f>
        <v>0</v>
      </c>
      <c r="AK372" s="310">
        <f t="shared" ref="AK372:AK385" si="140">AE372+AG372</f>
        <v>0</v>
      </c>
      <c r="AL372" s="2064"/>
      <c r="AM372" s="112"/>
    </row>
    <row r="373" spans="1:39" ht="15" thickBot="1">
      <c r="A373" s="138"/>
      <c r="B373" s="1280"/>
      <c r="C373" s="137"/>
      <c r="D373" s="138"/>
      <c r="E373" s="141"/>
      <c r="F373" s="141"/>
      <c r="G373" s="353" t="s">
        <v>114</v>
      </c>
      <c r="H373" s="115" t="s">
        <v>115</v>
      </c>
      <c r="I373" s="385" t="s">
        <v>116</v>
      </c>
      <c r="J373" s="2234" t="s">
        <v>702</v>
      </c>
      <c r="K373" s="356">
        <v>41.4</v>
      </c>
      <c r="L373" s="386">
        <v>41.4</v>
      </c>
      <c r="M373" s="1626"/>
      <c r="N373" s="168" t="s">
        <v>98</v>
      </c>
      <c r="O373" s="1905">
        <f>E361</f>
        <v>6.5</v>
      </c>
      <c r="P373" s="1840">
        <f>F361</f>
        <v>6.5</v>
      </c>
      <c r="Q373" s="1852">
        <f>H376</f>
        <v>3</v>
      </c>
      <c r="R373" s="1840">
        <f>I376</f>
        <v>3</v>
      </c>
      <c r="S373" s="1852">
        <f>E387</f>
        <v>3.6</v>
      </c>
      <c r="T373" s="1840">
        <f>F387</f>
        <v>3.6</v>
      </c>
      <c r="U373" s="1964">
        <f t="shared" si="122"/>
        <v>9.5</v>
      </c>
      <c r="V373" s="1940">
        <f t="shared" si="123"/>
        <v>9.5</v>
      </c>
      <c r="W373" s="1969">
        <f t="shared" si="124"/>
        <v>6.6</v>
      </c>
      <c r="X373" s="1946">
        <f t="shared" si="125"/>
        <v>6.6</v>
      </c>
      <c r="Y373" s="1961">
        <f t="shared" si="126"/>
        <v>13.1</v>
      </c>
      <c r="Z373" s="935">
        <f t="shared" si="127"/>
        <v>13.1</v>
      </c>
      <c r="AA373" s="96" t="s">
        <v>361</v>
      </c>
      <c r="AB373" s="1897"/>
      <c r="AC373" s="296">
        <f>SUM(AC371:AC372)</f>
        <v>0</v>
      </c>
      <c r="AD373" s="1897"/>
      <c r="AE373" s="296">
        <f>SUM(AE371:AE372)</f>
        <v>0</v>
      </c>
      <c r="AF373" s="1897"/>
      <c r="AG373" s="296">
        <f>SUM(AG371:AG372)</f>
        <v>0</v>
      </c>
      <c r="AH373" s="2041">
        <f t="shared" si="137"/>
        <v>0</v>
      </c>
      <c r="AI373" s="914">
        <f t="shared" si="138"/>
        <v>0</v>
      </c>
      <c r="AJ373" s="2055">
        <f t="shared" si="139"/>
        <v>0</v>
      </c>
      <c r="AK373" s="310">
        <f t="shared" si="140"/>
        <v>0</v>
      </c>
      <c r="AL373" s="2063"/>
      <c r="AM373" s="275"/>
    </row>
    <row r="374" spans="1:39" ht="15" thickBot="1">
      <c r="A374" s="138"/>
      <c r="B374" s="1280"/>
      <c r="C374" s="141"/>
      <c r="D374" s="1094" t="s">
        <v>637</v>
      </c>
      <c r="E374" s="161"/>
      <c r="F374" s="147"/>
      <c r="G374" s="2238" t="s">
        <v>696</v>
      </c>
      <c r="H374" s="2163">
        <v>84</v>
      </c>
      <c r="I374" s="2235">
        <v>67.2</v>
      </c>
      <c r="J374" s="255" t="s">
        <v>120</v>
      </c>
      <c r="K374" s="333">
        <v>2</v>
      </c>
      <c r="L374" s="334">
        <v>2</v>
      </c>
      <c r="M374" s="126"/>
      <c r="N374" s="168" t="s">
        <v>629</v>
      </c>
      <c r="O374" s="1852">
        <f>P374/1000/0.04</f>
        <v>0</v>
      </c>
      <c r="P374" s="1838"/>
      <c r="Q374" s="1852"/>
      <c r="R374" s="1838"/>
      <c r="S374" s="1852">
        <v>0.1125</v>
      </c>
      <c r="T374" s="1838">
        <f>F385</f>
        <v>4.5</v>
      </c>
      <c r="U374" s="1964">
        <f t="shared" si="122"/>
        <v>0</v>
      </c>
      <c r="V374" s="1940">
        <f t="shared" si="123"/>
        <v>0</v>
      </c>
      <c r="W374" s="1969">
        <f t="shared" si="124"/>
        <v>0.1125</v>
      </c>
      <c r="X374" s="1946">
        <f t="shared" si="125"/>
        <v>4.5</v>
      </c>
      <c r="Y374" s="1961">
        <f t="shared" si="126"/>
        <v>0.1125</v>
      </c>
      <c r="Z374" s="935">
        <f t="shared" si="127"/>
        <v>4.5</v>
      </c>
      <c r="AA374" s="98" t="s">
        <v>362</v>
      </c>
      <c r="AB374" s="1897"/>
      <c r="AC374" s="299"/>
      <c r="AD374" s="1897"/>
      <c r="AE374" s="299"/>
      <c r="AF374" s="1897"/>
      <c r="AG374" s="299"/>
      <c r="AH374" s="2041">
        <f t="shared" si="137"/>
        <v>0</v>
      </c>
      <c r="AI374" s="914">
        <f t="shared" si="138"/>
        <v>0</v>
      </c>
      <c r="AJ374" s="2055">
        <f t="shared" si="139"/>
        <v>0</v>
      </c>
      <c r="AK374" s="310">
        <f t="shared" si="140"/>
        <v>0</v>
      </c>
      <c r="AL374" s="2063"/>
      <c r="AM374" s="275"/>
    </row>
    <row r="375" spans="1:39" ht="15" thickBot="1">
      <c r="A375" s="138"/>
      <c r="B375" s="1280"/>
      <c r="C375" s="141"/>
      <c r="D375" s="525" t="s">
        <v>114</v>
      </c>
      <c r="E375" s="216" t="s">
        <v>115</v>
      </c>
      <c r="F375" s="217" t="s">
        <v>116</v>
      </c>
      <c r="G375" s="342" t="s">
        <v>72</v>
      </c>
      <c r="H375" s="343">
        <v>10</v>
      </c>
      <c r="I375" s="2161">
        <v>8</v>
      </c>
      <c r="J375" s="335" t="s">
        <v>108</v>
      </c>
      <c r="K375" s="343">
        <v>4.32</v>
      </c>
      <c r="L375" s="344">
        <v>4.32</v>
      </c>
      <c r="M375" s="1623"/>
      <c r="N375" s="168" t="s">
        <v>49</v>
      </c>
      <c r="O375" s="1852">
        <f>K356</f>
        <v>10</v>
      </c>
      <c r="P375" s="1846">
        <f>L356</f>
        <v>10</v>
      </c>
      <c r="Q375" s="1852">
        <f>H377</f>
        <v>3</v>
      </c>
      <c r="R375" s="1842">
        <f>I377</f>
        <v>3</v>
      </c>
      <c r="S375" s="1852">
        <f>K384</f>
        <v>7</v>
      </c>
      <c r="T375" s="1842">
        <f>L384</f>
        <v>7</v>
      </c>
      <c r="U375" s="1964">
        <f t="shared" si="122"/>
        <v>13</v>
      </c>
      <c r="V375" s="1940">
        <f t="shared" si="123"/>
        <v>13</v>
      </c>
      <c r="W375" s="1969">
        <f t="shared" si="124"/>
        <v>10</v>
      </c>
      <c r="X375" s="1946">
        <f t="shared" si="125"/>
        <v>10</v>
      </c>
      <c r="Y375" s="1961">
        <f t="shared" si="126"/>
        <v>20</v>
      </c>
      <c r="Z375" s="935">
        <f t="shared" si="127"/>
        <v>20</v>
      </c>
      <c r="AA375" s="98" t="s">
        <v>179</v>
      </c>
      <c r="AB375" s="1897"/>
      <c r="AC375" s="299"/>
      <c r="AD375" s="1897"/>
      <c r="AE375" s="299"/>
      <c r="AF375" s="1897"/>
      <c r="AG375" s="299"/>
      <c r="AH375" s="2041">
        <f t="shared" si="137"/>
        <v>0</v>
      </c>
      <c r="AI375" s="914">
        <f t="shared" si="138"/>
        <v>0</v>
      </c>
      <c r="AJ375" s="2055">
        <f t="shared" si="139"/>
        <v>0</v>
      </c>
      <c r="AK375" s="310">
        <f t="shared" si="140"/>
        <v>0</v>
      </c>
      <c r="AL375" s="2063"/>
      <c r="AM375" s="275"/>
    </row>
    <row r="376" spans="1:39">
      <c r="A376" s="138"/>
      <c r="B376" s="1280"/>
      <c r="C376" s="141"/>
      <c r="D376" s="1152" t="s">
        <v>308</v>
      </c>
      <c r="E376" s="1153">
        <v>130.52500000000001</v>
      </c>
      <c r="F376" s="1154">
        <v>115</v>
      </c>
      <c r="G376" s="1142" t="s">
        <v>98</v>
      </c>
      <c r="H376" s="318">
        <v>3</v>
      </c>
      <c r="I376" s="502">
        <v>3</v>
      </c>
      <c r="J376" s="2234" t="s">
        <v>102</v>
      </c>
      <c r="K376" s="343">
        <v>1.53</v>
      </c>
      <c r="L376" s="344">
        <v>1.53</v>
      </c>
      <c r="M376" s="126"/>
      <c r="N376" s="168" t="s">
        <v>163</v>
      </c>
      <c r="O376" s="1852"/>
      <c r="P376" s="1840"/>
      <c r="Q376" s="1852"/>
      <c r="R376" s="1840"/>
      <c r="S376" s="1852"/>
      <c r="T376" s="1840"/>
      <c r="U376" s="1964">
        <f t="shared" si="122"/>
        <v>0</v>
      </c>
      <c r="V376" s="1940">
        <f t="shared" si="123"/>
        <v>0</v>
      </c>
      <c r="W376" s="1969">
        <f t="shared" si="124"/>
        <v>0</v>
      </c>
      <c r="X376" s="1946">
        <f t="shared" si="125"/>
        <v>0</v>
      </c>
      <c r="Y376" s="2023">
        <f t="shared" si="126"/>
        <v>0</v>
      </c>
      <c r="Z376" s="1090">
        <f t="shared" si="127"/>
        <v>0</v>
      </c>
      <c r="AA376" s="100" t="s">
        <v>71</v>
      </c>
      <c r="AB376" s="1897"/>
      <c r="AC376" s="296">
        <f>SUM(AC374:AC375)</f>
        <v>0</v>
      </c>
      <c r="AD376" s="1897"/>
      <c r="AE376" s="296">
        <f>SUM(AE374:AE375)</f>
        <v>0</v>
      </c>
      <c r="AF376" s="1897"/>
      <c r="AG376" s="296">
        <f>SUM(AG374:AG375)</f>
        <v>0</v>
      </c>
      <c r="AH376" s="2041">
        <f t="shared" si="137"/>
        <v>0</v>
      </c>
      <c r="AI376" s="914">
        <f t="shared" si="138"/>
        <v>0</v>
      </c>
      <c r="AJ376" s="2055">
        <f t="shared" si="139"/>
        <v>0</v>
      </c>
      <c r="AK376" s="310">
        <f t="shared" si="140"/>
        <v>0</v>
      </c>
      <c r="AL376" s="2047"/>
      <c r="AM376" s="270"/>
    </row>
    <row r="377" spans="1:39">
      <c r="A377" s="138"/>
      <c r="B377" s="1280"/>
      <c r="C377" s="141"/>
      <c r="D377" s="605"/>
      <c r="E377" s="253"/>
      <c r="F377" s="229"/>
      <c r="G377" s="262" t="s">
        <v>49</v>
      </c>
      <c r="H377" s="316">
        <v>3</v>
      </c>
      <c r="I377" s="263">
        <v>3</v>
      </c>
      <c r="J377" s="335" t="s">
        <v>72</v>
      </c>
      <c r="K377" s="343">
        <v>5.4</v>
      </c>
      <c r="L377" s="344">
        <v>4.32</v>
      </c>
      <c r="M377" s="126"/>
      <c r="N377" s="168" t="s">
        <v>51</v>
      </c>
      <c r="O377" s="1852"/>
      <c r="P377" s="1840"/>
      <c r="Q377" s="1852"/>
      <c r="R377" s="1840"/>
      <c r="S377" s="1852"/>
      <c r="T377" s="1840"/>
      <c r="U377" s="1964">
        <f t="shared" si="122"/>
        <v>0</v>
      </c>
      <c r="V377" s="1940">
        <f t="shared" si="123"/>
        <v>0</v>
      </c>
      <c r="W377" s="1969">
        <f t="shared" si="124"/>
        <v>0</v>
      </c>
      <c r="X377" s="1946">
        <f t="shared" si="125"/>
        <v>0</v>
      </c>
      <c r="Y377" s="1961">
        <f t="shared" si="126"/>
        <v>0</v>
      </c>
      <c r="Z377" s="935">
        <f t="shared" si="127"/>
        <v>0</v>
      </c>
      <c r="AA377" s="103" t="s">
        <v>191</v>
      </c>
      <c r="AB377" s="1897"/>
      <c r="AC377" s="294"/>
      <c r="AD377" s="1897"/>
      <c r="AE377" s="294"/>
      <c r="AF377" s="1897"/>
      <c r="AG377" s="294"/>
      <c r="AH377" s="2041">
        <f t="shared" si="137"/>
        <v>0</v>
      </c>
      <c r="AI377" s="914">
        <f t="shared" si="138"/>
        <v>0</v>
      </c>
      <c r="AJ377" s="2055">
        <f t="shared" si="139"/>
        <v>0</v>
      </c>
      <c r="AK377" s="310">
        <f t="shared" si="140"/>
        <v>0</v>
      </c>
      <c r="AL377" s="2063"/>
      <c r="AM377" s="275"/>
    </row>
    <row r="378" spans="1:39">
      <c r="A378" s="138"/>
      <c r="B378" s="1280"/>
      <c r="C378" s="141"/>
      <c r="D378" s="68"/>
      <c r="E378" s="11"/>
      <c r="F378" s="78"/>
      <c r="G378" s="342" t="s">
        <v>393</v>
      </c>
      <c r="H378" s="333">
        <v>0.1</v>
      </c>
      <c r="I378" s="264">
        <v>0.1</v>
      </c>
      <c r="J378" s="335" t="s">
        <v>124</v>
      </c>
      <c r="K378" s="343">
        <v>1.67</v>
      </c>
      <c r="L378" s="344">
        <v>1.4</v>
      </c>
      <c r="M378" s="126"/>
      <c r="N378" s="168" t="s">
        <v>161</v>
      </c>
      <c r="O378" s="1852"/>
      <c r="P378" s="1840"/>
      <c r="Q378" s="1852"/>
      <c r="R378" s="1840"/>
      <c r="S378" s="1852"/>
      <c r="T378" s="1840"/>
      <c r="U378" s="1964">
        <f t="shared" si="122"/>
        <v>0</v>
      </c>
      <c r="V378" s="1940">
        <f t="shared" si="123"/>
        <v>0</v>
      </c>
      <c r="W378" s="1969">
        <f t="shared" si="124"/>
        <v>0</v>
      </c>
      <c r="X378" s="1946">
        <f t="shared" si="125"/>
        <v>0</v>
      </c>
      <c r="Y378" s="1961">
        <f t="shared" si="126"/>
        <v>0</v>
      </c>
      <c r="Z378" s="935">
        <f t="shared" si="127"/>
        <v>0</v>
      </c>
      <c r="AA378" s="103" t="s">
        <v>75</v>
      </c>
      <c r="AB378" s="1897"/>
      <c r="AC378" s="294"/>
      <c r="AD378" s="1897"/>
      <c r="AE378" s="294"/>
      <c r="AF378" s="1897"/>
      <c r="AG378" s="294"/>
      <c r="AH378" s="2041">
        <f t="shared" si="137"/>
        <v>0</v>
      </c>
      <c r="AI378" s="914">
        <f t="shared" si="138"/>
        <v>0</v>
      </c>
      <c r="AJ378" s="2055">
        <f t="shared" si="139"/>
        <v>0</v>
      </c>
      <c r="AK378" s="310">
        <f t="shared" si="140"/>
        <v>0</v>
      </c>
      <c r="AL378" s="2063"/>
      <c r="AM378" s="275"/>
    </row>
    <row r="379" spans="1:39">
      <c r="A379" s="138"/>
      <c r="B379" s="1280"/>
      <c r="C379" s="141"/>
      <c r="D379" s="68"/>
      <c r="E379" s="11"/>
      <c r="F379" s="78"/>
      <c r="G379" s="342" t="s">
        <v>92</v>
      </c>
      <c r="H379" s="361">
        <v>0.3</v>
      </c>
      <c r="I379" s="264">
        <v>0.3</v>
      </c>
      <c r="J379" s="2234" t="s">
        <v>86</v>
      </c>
      <c r="K379" s="333">
        <v>1.8</v>
      </c>
      <c r="L379" s="334">
        <v>1.8</v>
      </c>
      <c r="M379" s="126"/>
      <c r="N379" s="168" t="s">
        <v>160</v>
      </c>
      <c r="O379" s="1852"/>
      <c r="P379" s="1848"/>
      <c r="Q379" s="1852"/>
      <c r="R379" s="1848"/>
      <c r="S379" s="1852"/>
      <c r="T379" s="1848"/>
      <c r="U379" s="1964">
        <f t="shared" si="122"/>
        <v>0</v>
      </c>
      <c r="V379" s="1940">
        <f t="shared" si="123"/>
        <v>0</v>
      </c>
      <c r="W379" s="1969">
        <f t="shared" si="124"/>
        <v>0</v>
      </c>
      <c r="X379" s="1946">
        <f t="shared" si="125"/>
        <v>0</v>
      </c>
      <c r="Y379" s="1961">
        <f t="shared" si="126"/>
        <v>0</v>
      </c>
      <c r="Z379" s="935">
        <f t="shared" si="127"/>
        <v>0</v>
      </c>
      <c r="AA379" s="103" t="s">
        <v>77</v>
      </c>
      <c r="AB379" s="1897"/>
      <c r="AC379" s="107"/>
      <c r="AD379" s="1899"/>
      <c r="AE379" s="107"/>
      <c r="AF379" s="1899"/>
      <c r="AG379" s="107"/>
      <c r="AH379" s="2041">
        <f t="shared" si="137"/>
        <v>0</v>
      </c>
      <c r="AI379" s="914">
        <f t="shared" si="138"/>
        <v>0</v>
      </c>
      <c r="AJ379" s="2055">
        <f t="shared" si="139"/>
        <v>0</v>
      </c>
      <c r="AK379" s="310">
        <f t="shared" si="140"/>
        <v>0</v>
      </c>
      <c r="AL379" s="2063"/>
      <c r="AM379" s="275"/>
    </row>
    <row r="380" spans="1:39" ht="15" thickBot="1">
      <c r="A380" s="2303" t="s">
        <v>249</v>
      </c>
      <c r="B380" s="2309"/>
      <c r="C380" s="2334">
        <f>SUM(C364:C379)</f>
        <v>925</v>
      </c>
      <c r="D380" s="66"/>
      <c r="E380" s="38"/>
      <c r="F380" s="81"/>
      <c r="G380" s="2239" t="s">
        <v>89</v>
      </c>
      <c r="H380" s="365">
        <v>4</v>
      </c>
      <c r="I380" s="2236">
        <v>4</v>
      </c>
      <c r="J380" s="336" t="s">
        <v>92</v>
      </c>
      <c r="K380" s="340">
        <v>0.9</v>
      </c>
      <c r="L380" s="341">
        <v>0.9</v>
      </c>
      <c r="M380" s="126"/>
      <c r="N380" s="168" t="s">
        <v>83</v>
      </c>
      <c r="O380" s="1852"/>
      <c r="P380" s="1848"/>
      <c r="Q380" s="1852"/>
      <c r="R380" s="1848"/>
      <c r="S380" s="1852"/>
      <c r="T380" s="1848"/>
      <c r="U380" s="1964">
        <f t="shared" si="122"/>
        <v>0</v>
      </c>
      <c r="V380" s="1940">
        <f t="shared" si="123"/>
        <v>0</v>
      </c>
      <c r="W380" s="1969">
        <f t="shared" si="124"/>
        <v>0</v>
      </c>
      <c r="X380" s="1946">
        <f t="shared" si="125"/>
        <v>0</v>
      </c>
      <c r="Y380" s="1961">
        <f t="shared" si="126"/>
        <v>0</v>
      </c>
      <c r="Z380" s="935">
        <f t="shared" si="127"/>
        <v>0</v>
      </c>
      <c r="AA380" s="103" t="s">
        <v>78</v>
      </c>
      <c r="AB380" s="1897"/>
      <c r="AC380" s="107"/>
      <c r="AD380" s="1897"/>
      <c r="AE380" s="107"/>
      <c r="AF380" s="1897"/>
      <c r="AG380" s="107"/>
      <c r="AH380" s="2041">
        <f t="shared" si="137"/>
        <v>0</v>
      </c>
      <c r="AI380" s="914">
        <f t="shared" si="138"/>
        <v>0</v>
      </c>
      <c r="AJ380" s="2055">
        <f t="shared" si="139"/>
        <v>0</v>
      </c>
      <c r="AK380" s="310">
        <f t="shared" si="140"/>
        <v>0</v>
      </c>
      <c r="AL380" s="2063"/>
      <c r="AM380" s="275"/>
    </row>
    <row r="381" spans="1:39" ht="15" thickBot="1">
      <c r="A381" s="905"/>
      <c r="B381" s="506" t="s">
        <v>304</v>
      </c>
      <c r="C381" s="1318"/>
      <c r="D381" s="2247" t="s">
        <v>706</v>
      </c>
      <c r="E381" s="956"/>
      <c r="F381" s="2175"/>
      <c r="G381" s="2248"/>
      <c r="H381" s="1227"/>
      <c r="I381" s="311"/>
      <c r="J381" s="2302" t="s">
        <v>663</v>
      </c>
      <c r="K381" s="368"/>
      <c r="L381" s="517"/>
      <c r="M381" s="126"/>
      <c r="N381" s="168" t="s">
        <v>53</v>
      </c>
      <c r="O381" s="1852">
        <f>H362</f>
        <v>0.4</v>
      </c>
      <c r="P381" s="1848">
        <f>I362</f>
        <v>0.4</v>
      </c>
      <c r="Q381" s="1852">
        <f>E370+H368+H379+K380</f>
        <v>2.15</v>
      </c>
      <c r="R381" s="1848">
        <f>F370+I368+I379+L380</f>
        <v>2.15</v>
      </c>
      <c r="S381" s="1852">
        <f>E386</f>
        <v>0.27</v>
      </c>
      <c r="T381" s="1848">
        <f>F386</f>
        <v>0.27</v>
      </c>
      <c r="U381" s="1964">
        <f t="shared" si="122"/>
        <v>2.5499999999999998</v>
      </c>
      <c r="V381" s="1940">
        <f t="shared" si="123"/>
        <v>2.5499999999999998</v>
      </c>
      <c r="W381" s="1969">
        <f t="shared" si="124"/>
        <v>2.42</v>
      </c>
      <c r="X381" s="1946">
        <f t="shared" si="125"/>
        <v>2.42</v>
      </c>
      <c r="Y381" s="1961">
        <f t="shared" si="126"/>
        <v>2.82</v>
      </c>
      <c r="Z381" s="935">
        <f t="shared" si="127"/>
        <v>2.82</v>
      </c>
      <c r="AA381" s="103" t="s">
        <v>79</v>
      </c>
      <c r="AB381" s="1897"/>
      <c r="AC381" s="104"/>
      <c r="AD381" s="1897"/>
      <c r="AE381" s="104"/>
      <c r="AF381" s="1897"/>
      <c r="AG381" s="104"/>
      <c r="AH381" s="2041">
        <f t="shared" si="137"/>
        <v>0</v>
      </c>
      <c r="AI381" s="914">
        <f t="shared" si="138"/>
        <v>0</v>
      </c>
      <c r="AJ381" s="2055">
        <f t="shared" si="139"/>
        <v>0</v>
      </c>
      <c r="AK381" s="310">
        <f t="shared" si="140"/>
        <v>0</v>
      </c>
      <c r="AL381" s="2063"/>
      <c r="AM381" s="275"/>
    </row>
    <row r="382" spans="1:39" ht="15" thickBot="1">
      <c r="A382" s="2166" t="s">
        <v>666</v>
      </c>
      <c r="B382" s="600" t="s">
        <v>663</v>
      </c>
      <c r="C382" s="537">
        <v>200</v>
      </c>
      <c r="D382" s="400" t="s">
        <v>114</v>
      </c>
      <c r="E382" s="115" t="s">
        <v>115</v>
      </c>
      <c r="F382" s="186" t="s">
        <v>116</v>
      </c>
      <c r="G382" s="527"/>
      <c r="H382" s="270"/>
      <c r="I382" s="219"/>
      <c r="J382" s="404" t="s">
        <v>114</v>
      </c>
      <c r="K382" s="119" t="s">
        <v>115</v>
      </c>
      <c r="L382" s="405" t="s">
        <v>116</v>
      </c>
      <c r="M382" s="126"/>
      <c r="N382" s="168" t="s">
        <v>135</v>
      </c>
      <c r="O382" s="1852"/>
      <c r="P382" s="1848"/>
      <c r="Q382" s="1852"/>
      <c r="R382" s="1848"/>
      <c r="S382" s="1852"/>
      <c r="T382" s="1848"/>
      <c r="U382" s="1964">
        <f t="shared" si="122"/>
        <v>0</v>
      </c>
      <c r="V382" s="1940">
        <f t="shared" si="123"/>
        <v>0</v>
      </c>
      <c r="W382" s="1969">
        <f t="shared" si="124"/>
        <v>0</v>
      </c>
      <c r="X382" s="1946">
        <f t="shared" si="125"/>
        <v>0</v>
      </c>
      <c r="Y382" s="1961">
        <f t="shared" si="126"/>
        <v>0</v>
      </c>
      <c r="Z382" s="935">
        <f t="shared" si="127"/>
        <v>0</v>
      </c>
      <c r="AA382" s="103" t="s">
        <v>81</v>
      </c>
      <c r="AB382" s="1897"/>
      <c r="AC382" s="110"/>
      <c r="AD382" s="1897">
        <f>E365</f>
        <v>20</v>
      </c>
      <c r="AE382" s="104">
        <f>F365</f>
        <v>20</v>
      </c>
      <c r="AF382" s="1897"/>
      <c r="AG382" s="104"/>
      <c r="AH382" s="2041">
        <f t="shared" si="137"/>
        <v>20</v>
      </c>
      <c r="AI382" s="914">
        <f t="shared" si="138"/>
        <v>20</v>
      </c>
      <c r="AJ382" s="2055">
        <f t="shared" si="139"/>
        <v>20</v>
      </c>
      <c r="AK382" s="310">
        <f t="shared" si="140"/>
        <v>20</v>
      </c>
      <c r="AL382" s="2063"/>
      <c r="AM382" s="275"/>
    </row>
    <row r="383" spans="1:39">
      <c r="A383" s="518" t="s">
        <v>705</v>
      </c>
      <c r="B383" s="1799" t="s">
        <v>706</v>
      </c>
      <c r="C383" s="2246">
        <v>90</v>
      </c>
      <c r="D383" s="1788" t="s">
        <v>707</v>
      </c>
      <c r="E383" s="2241">
        <v>134.73699999999999</v>
      </c>
      <c r="F383" s="2242">
        <v>72</v>
      </c>
      <c r="G383" s="1207"/>
      <c r="H383" s="135"/>
      <c r="I383" s="196"/>
      <c r="J383" s="117" t="s">
        <v>664</v>
      </c>
      <c r="K383" s="171">
        <v>21.4</v>
      </c>
      <c r="L383" s="1676">
        <v>20</v>
      </c>
      <c r="M383" s="126"/>
      <c r="N383" s="589" t="s">
        <v>206</v>
      </c>
      <c r="O383" s="1896">
        <f t="shared" ref="O383:T383" si="141">O384+O385+O386+O387</f>
        <v>0.2</v>
      </c>
      <c r="P383" s="1891">
        <f t="shared" si="141"/>
        <v>0.2</v>
      </c>
      <c r="Q383" s="1896">
        <f t="shared" si="141"/>
        <v>0.126</v>
      </c>
      <c r="R383" s="1891">
        <f t="shared" si="141"/>
        <v>0.126</v>
      </c>
      <c r="S383" s="1896">
        <f t="shared" si="141"/>
        <v>0</v>
      </c>
      <c r="T383" s="1891">
        <f t="shared" si="141"/>
        <v>0</v>
      </c>
      <c r="U383" s="1964">
        <f t="shared" si="122"/>
        <v>0.32600000000000001</v>
      </c>
      <c r="V383" s="1940">
        <f t="shared" si="123"/>
        <v>0.32600000000000001</v>
      </c>
      <c r="W383" s="2010">
        <f t="shared" si="124"/>
        <v>0.126</v>
      </c>
      <c r="X383" s="1952">
        <f t="shared" si="125"/>
        <v>0.126</v>
      </c>
      <c r="Y383" s="1961">
        <f t="shared" si="126"/>
        <v>0.32600000000000001</v>
      </c>
      <c r="Z383" s="935">
        <f t="shared" si="127"/>
        <v>0.32600000000000001</v>
      </c>
      <c r="AA383" s="103" t="s">
        <v>82</v>
      </c>
      <c r="AB383" s="1897"/>
      <c r="AC383" s="294"/>
      <c r="AD383" s="1897"/>
      <c r="AE383" s="294"/>
      <c r="AF383" s="1897"/>
      <c r="AG383" s="294"/>
      <c r="AH383" s="2041">
        <f t="shared" si="137"/>
        <v>0</v>
      </c>
      <c r="AI383" s="914">
        <f t="shared" si="138"/>
        <v>0</v>
      </c>
      <c r="AJ383" s="2055">
        <f t="shared" si="139"/>
        <v>0</v>
      </c>
      <c r="AK383" s="310">
        <f t="shared" si="140"/>
        <v>0</v>
      </c>
      <c r="AL383" s="2063"/>
      <c r="AM383" s="275"/>
    </row>
    <row r="384" spans="1:39">
      <c r="A384" s="261" t="s">
        <v>9</v>
      </c>
      <c r="B384" s="346" t="s">
        <v>581</v>
      </c>
      <c r="C384" s="379">
        <v>20</v>
      </c>
      <c r="D384" s="255" t="s">
        <v>708</v>
      </c>
      <c r="E384" s="333">
        <v>18</v>
      </c>
      <c r="F384" s="334">
        <v>18</v>
      </c>
      <c r="G384" s="1207"/>
      <c r="H384" s="135"/>
      <c r="I384" s="196"/>
      <c r="J384" s="254" t="s">
        <v>49</v>
      </c>
      <c r="K384" s="316">
        <v>7</v>
      </c>
      <c r="L384" s="1103">
        <v>7</v>
      </c>
      <c r="M384" s="126"/>
      <c r="N384" s="590" t="s">
        <v>199</v>
      </c>
      <c r="O384" s="1852"/>
      <c r="P384" s="1849"/>
      <c r="Q384" s="1852">
        <f>E369+K372</f>
        <v>2.5999999999999999E-2</v>
      </c>
      <c r="R384" s="1849">
        <f>F369+L372</f>
        <v>2.5999999999999999E-2</v>
      </c>
      <c r="S384" s="1852"/>
      <c r="T384" s="1849"/>
      <c r="U384" s="1965"/>
      <c r="V384" s="1849"/>
      <c r="W384" s="1970"/>
      <c r="X384" s="1947"/>
      <c r="Y384" s="1962"/>
      <c r="Z384" s="936"/>
      <c r="AA384" s="103" t="s">
        <v>84</v>
      </c>
      <c r="AB384" s="1898"/>
      <c r="AC384" s="295"/>
      <c r="AD384" s="1898"/>
      <c r="AE384" s="295"/>
      <c r="AF384" s="1898"/>
      <c r="AG384" s="295"/>
      <c r="AH384" s="2041">
        <f t="shared" si="137"/>
        <v>0</v>
      </c>
      <c r="AI384" s="914">
        <f t="shared" si="138"/>
        <v>0</v>
      </c>
      <c r="AJ384" s="2055">
        <f t="shared" si="139"/>
        <v>0</v>
      </c>
      <c r="AK384" s="310">
        <f t="shared" si="140"/>
        <v>0</v>
      </c>
      <c r="AL384" s="2063"/>
      <c r="AM384" s="275"/>
    </row>
    <row r="385" spans="1:39">
      <c r="A385" s="138"/>
      <c r="B385" s="1280"/>
      <c r="C385" s="141"/>
      <c r="D385" s="2243" t="s">
        <v>709</v>
      </c>
      <c r="E385" s="361" t="s">
        <v>710</v>
      </c>
      <c r="F385" s="334">
        <v>4.5</v>
      </c>
      <c r="G385" s="1207"/>
      <c r="H385" s="149"/>
      <c r="I385" s="193"/>
      <c r="J385" s="335" t="s">
        <v>89</v>
      </c>
      <c r="K385" s="333">
        <v>230</v>
      </c>
      <c r="L385" s="334">
        <v>230</v>
      </c>
      <c r="M385" s="126"/>
      <c r="N385" s="591" t="s">
        <v>200</v>
      </c>
      <c r="O385" s="1852"/>
      <c r="P385" s="1850"/>
      <c r="Q385" s="1852"/>
      <c r="R385" s="1850"/>
      <c r="S385" s="1852"/>
      <c r="T385" s="1850"/>
      <c r="U385" s="1966"/>
      <c r="V385" s="1850"/>
      <c r="W385" s="1971"/>
      <c r="X385" s="1948"/>
      <c r="Y385" s="2019"/>
      <c r="AA385" s="1915" t="s">
        <v>87</v>
      </c>
      <c r="AB385" s="1913">
        <f t="shared" ref="AB385:AG385" si="142">SUM(AB377:AB384)</f>
        <v>0</v>
      </c>
      <c r="AC385" s="1916">
        <f t="shared" si="142"/>
        <v>0</v>
      </c>
      <c r="AD385" s="1897">
        <f t="shared" si="142"/>
        <v>20</v>
      </c>
      <c r="AE385" s="296">
        <f t="shared" si="142"/>
        <v>20</v>
      </c>
      <c r="AF385" s="1897">
        <f t="shared" si="142"/>
        <v>0</v>
      </c>
      <c r="AG385" s="296">
        <f t="shared" si="142"/>
        <v>0</v>
      </c>
      <c r="AH385" s="2041">
        <f t="shared" si="137"/>
        <v>20</v>
      </c>
      <c r="AI385" s="914">
        <f t="shared" si="138"/>
        <v>20</v>
      </c>
      <c r="AJ385" s="2055">
        <f t="shared" si="139"/>
        <v>20</v>
      </c>
      <c r="AK385" s="310">
        <f t="shared" si="140"/>
        <v>20</v>
      </c>
      <c r="AL385" s="2063"/>
      <c r="AM385" s="275"/>
    </row>
    <row r="386" spans="1:39">
      <c r="A386" s="138"/>
      <c r="B386" s="1280"/>
      <c r="C386" s="141"/>
      <c r="D386" s="254" t="s">
        <v>92</v>
      </c>
      <c r="E386" s="1104">
        <v>0.27</v>
      </c>
      <c r="F386" s="319">
        <v>0.27</v>
      </c>
      <c r="G386" s="1607"/>
      <c r="H386" s="135"/>
      <c r="I386" s="196"/>
      <c r="J386" s="68"/>
      <c r="K386" s="11"/>
      <c r="L386" s="78"/>
      <c r="M386" s="126"/>
      <c r="N386" s="606" t="s">
        <v>368</v>
      </c>
      <c r="O386" s="1852"/>
      <c r="P386" s="1839"/>
      <c r="Q386" s="1852"/>
      <c r="R386" s="1839"/>
      <c r="S386" s="1852"/>
      <c r="T386" s="1839"/>
      <c r="U386" s="1967"/>
      <c r="V386" s="1839"/>
      <c r="W386" s="1972"/>
      <c r="X386" s="1949"/>
      <c r="Y386" s="2019"/>
      <c r="AA386" s="822"/>
      <c r="AB386" s="1183"/>
      <c r="AC386" s="1183"/>
      <c r="AH386" s="2036"/>
      <c r="AJ386" s="2036"/>
      <c r="AL386" s="2063"/>
      <c r="AM386" s="275"/>
    </row>
    <row r="387" spans="1:39" ht="15" thickBot="1">
      <c r="A387" s="2303" t="s">
        <v>332</v>
      </c>
      <c r="B387" s="2335"/>
      <c r="C387" s="2336">
        <f>SUM(C382:C386)</f>
        <v>310</v>
      </c>
      <c r="D387" s="2244" t="s">
        <v>98</v>
      </c>
      <c r="E387" s="2237">
        <v>3.6</v>
      </c>
      <c r="F387" s="347">
        <v>3.6</v>
      </c>
      <c r="G387" s="66"/>
      <c r="H387" s="38"/>
      <c r="I387" s="38"/>
      <c r="J387" s="2269"/>
      <c r="K387" s="2338"/>
      <c r="L387" s="2339"/>
      <c r="M387" s="126"/>
      <c r="N387" s="606" t="s">
        <v>159</v>
      </c>
      <c r="O387" s="1852">
        <f>K357</f>
        <v>0.2</v>
      </c>
      <c r="P387" s="1839">
        <f>L357</f>
        <v>0.2</v>
      </c>
      <c r="Q387" s="1851">
        <f>H378</f>
        <v>0.1</v>
      </c>
      <c r="R387" s="1839">
        <f>I378</f>
        <v>0.1</v>
      </c>
      <c r="S387" s="1851"/>
      <c r="T387" s="1839"/>
      <c r="U387" s="1967"/>
      <c r="V387" s="1839"/>
      <c r="W387" s="1972"/>
      <c r="X387" s="1949"/>
      <c r="Y387" s="2019"/>
      <c r="AA387" s="141"/>
      <c r="AB387" s="141"/>
      <c r="AC387" s="141"/>
      <c r="AH387" s="2036"/>
      <c r="AJ387" s="2036"/>
      <c r="AL387" s="2063"/>
      <c r="AM387" s="275"/>
    </row>
    <row r="388" spans="1:39">
      <c r="A388" s="141"/>
      <c r="B388" s="150"/>
      <c r="C388" s="141"/>
      <c r="D388" s="11"/>
      <c r="E388" s="11"/>
      <c r="F388" s="11"/>
      <c r="G388" s="136"/>
      <c r="H388" s="135"/>
      <c r="I388" s="196"/>
      <c r="J388" s="136"/>
      <c r="K388" s="151"/>
      <c r="L388" s="401"/>
      <c r="M388" s="126"/>
      <c r="N388" s="325" t="s">
        <v>112</v>
      </c>
      <c r="O388" s="1852"/>
      <c r="P388" s="1900"/>
      <c r="Q388" s="309"/>
      <c r="R388" s="1900"/>
      <c r="S388" s="309">
        <f>E384</f>
        <v>18</v>
      </c>
      <c r="T388" s="1900">
        <f>F384</f>
        <v>18</v>
      </c>
      <c r="U388" s="2002"/>
      <c r="V388" s="1900"/>
      <c r="W388" s="2012"/>
      <c r="X388" s="1950"/>
      <c r="Y388" s="2024"/>
      <c r="Z388" s="139"/>
      <c r="AA388" s="136"/>
      <c r="AB388" s="141"/>
      <c r="AC388" s="135"/>
      <c r="AH388" s="2036"/>
      <c r="AJ388" s="2036"/>
      <c r="AL388" s="2063"/>
      <c r="AM388" s="275"/>
    </row>
    <row r="389" spans="1:39">
      <c r="A389" s="155"/>
      <c r="B389" s="136"/>
      <c r="C389" s="135"/>
      <c r="D389" s="136"/>
      <c r="E389" s="149"/>
      <c r="F389" s="193"/>
      <c r="G389" s="136"/>
      <c r="H389" s="135"/>
      <c r="I389" s="196"/>
      <c r="J389" s="2337"/>
      <c r="K389" s="11"/>
      <c r="L389" s="806"/>
      <c r="M389" s="126"/>
      <c r="N389" s="141"/>
      <c r="O389" s="1895"/>
      <c r="P389" s="1892"/>
      <c r="R389" s="1892"/>
      <c r="T389" s="1893"/>
      <c r="U389" s="2005"/>
      <c r="V389" s="1893"/>
      <c r="W389" s="2015"/>
      <c r="X389" s="1951"/>
      <c r="Y389" s="2019"/>
      <c r="AA389" s="141"/>
      <c r="AB389" s="141"/>
      <c r="AC389" s="141"/>
      <c r="AE389" s="141"/>
      <c r="AG389" s="141"/>
      <c r="AH389" s="269"/>
      <c r="AI389" s="141"/>
      <c r="AJ389" s="269"/>
      <c r="AK389" s="141"/>
      <c r="AL389" s="2063"/>
      <c r="AM389" s="275"/>
    </row>
    <row r="390" spans="1:39">
      <c r="A390" s="126"/>
      <c r="B390" s="1164"/>
      <c r="C390" s="126"/>
      <c r="D390" s="126"/>
      <c r="E390" s="126"/>
      <c r="F390" s="126"/>
      <c r="J390" s="510"/>
      <c r="K390" s="101"/>
      <c r="L390" s="187"/>
      <c r="M390" s="126"/>
      <c r="N390" s="141"/>
      <c r="O390" s="1895"/>
      <c r="P390" s="1892"/>
      <c r="R390" s="1892"/>
      <c r="T390" s="1893"/>
      <c r="U390" s="2005"/>
      <c r="V390" s="1893"/>
      <c r="W390" s="2015"/>
      <c r="X390" s="1951"/>
      <c r="Y390" s="2019"/>
      <c r="AA390" s="141"/>
      <c r="AC390" s="141"/>
      <c r="AE390" s="141"/>
      <c r="AG390" s="141"/>
      <c r="AH390" s="269"/>
      <c r="AI390" s="141"/>
      <c r="AJ390" s="269"/>
      <c r="AK390" s="141"/>
      <c r="AL390" s="2063"/>
      <c r="AM390" s="275"/>
    </row>
    <row r="391" spans="1:39">
      <c r="A391" s="126"/>
      <c r="B391" s="1164"/>
      <c r="C391" s="126"/>
      <c r="D391" s="126"/>
      <c r="E391" s="126"/>
      <c r="F391" s="126"/>
      <c r="J391" s="7"/>
      <c r="K391" s="14"/>
      <c r="L391" s="513"/>
      <c r="M391" s="126"/>
      <c r="N391" s="57"/>
      <c r="O391" s="2250"/>
      <c r="P391" s="2251"/>
      <c r="Q391" s="11"/>
      <c r="R391" s="1892"/>
      <c r="S391" s="11"/>
      <c r="T391" s="2252"/>
      <c r="U391" s="2005"/>
      <c r="V391" s="1893"/>
      <c r="W391" s="2015"/>
      <c r="X391" s="1951"/>
      <c r="Y391" s="2019"/>
      <c r="AA391" s="141"/>
      <c r="AC391" s="141"/>
      <c r="AE391" s="141"/>
      <c r="AG391" s="139"/>
      <c r="AH391" s="269"/>
      <c r="AI391" s="141"/>
      <c r="AJ391" s="269"/>
      <c r="AK391" s="141"/>
      <c r="AL391" s="2063"/>
      <c r="AM391" s="275"/>
    </row>
    <row r="392" spans="1:39">
      <c r="A392" s="126"/>
      <c r="B392" s="1164"/>
      <c r="C392" s="126"/>
      <c r="D392" s="126"/>
      <c r="E392" s="126"/>
      <c r="F392" s="126"/>
      <c r="J392" s="7"/>
      <c r="K392" s="14"/>
      <c r="L392" s="513"/>
      <c r="M392" s="126"/>
      <c r="N392" s="57"/>
      <c r="O392" s="14"/>
      <c r="P392" s="513"/>
      <c r="Q392" s="11"/>
      <c r="R392" s="1892"/>
      <c r="S392" s="11"/>
      <c r="T392" s="2252"/>
      <c r="U392" s="2005"/>
      <c r="V392" s="1893"/>
      <c r="W392" s="2015"/>
      <c r="X392" s="1951"/>
      <c r="Y392" s="2019"/>
      <c r="AA392" s="141"/>
      <c r="AC392" s="141"/>
      <c r="AE392" s="141"/>
      <c r="AG392" s="291"/>
      <c r="AH392" s="2047"/>
      <c r="AI392" s="270"/>
      <c r="AJ392" s="2057"/>
      <c r="AK392" s="271"/>
      <c r="AL392" s="2063"/>
      <c r="AM392" s="275"/>
    </row>
    <row r="393" spans="1:39">
      <c r="A393" s="126"/>
      <c r="B393" s="1164"/>
      <c r="C393" s="126"/>
      <c r="D393" s="126"/>
      <c r="E393" s="126"/>
      <c r="F393" s="126"/>
      <c r="J393" s="7"/>
      <c r="K393" s="14"/>
      <c r="L393" s="513"/>
      <c r="N393" s="2253"/>
      <c r="O393" s="14"/>
      <c r="P393" s="513"/>
      <c r="Q393" s="11"/>
      <c r="R393" s="1892"/>
      <c r="S393" s="11"/>
      <c r="T393" s="2252"/>
    </row>
    <row r="394" spans="1:39">
      <c r="D394" s="2245"/>
      <c r="N394" s="7"/>
      <c r="O394" s="41"/>
      <c r="P394" s="195"/>
      <c r="Q394" s="11"/>
      <c r="R394" s="1892"/>
      <c r="S394" s="11"/>
      <c r="T394" s="2252"/>
    </row>
    <row r="395" spans="1:39">
      <c r="N395" s="57"/>
      <c r="O395" s="41"/>
      <c r="P395" s="195"/>
      <c r="Q395" s="11"/>
      <c r="R395" s="1892"/>
      <c r="S395" s="11"/>
      <c r="T395" s="2252"/>
    </row>
    <row r="396" spans="1:39">
      <c r="M396" s="126"/>
      <c r="N396" s="141"/>
      <c r="O396" s="851"/>
      <c r="P396" s="1892"/>
      <c r="Q396" s="11"/>
      <c r="R396" s="1892"/>
      <c r="S396" s="11"/>
      <c r="T396" s="1890"/>
      <c r="U396" s="2005"/>
      <c r="V396" s="1893"/>
      <c r="W396" s="2015"/>
      <c r="X396" s="1951"/>
      <c r="Y396" s="2019"/>
      <c r="AA396" s="141"/>
      <c r="AC396" s="141"/>
      <c r="AE396" s="141"/>
      <c r="AG396" s="141"/>
      <c r="AH396" s="269"/>
      <c r="AI396" s="141"/>
      <c r="AJ396" s="269"/>
      <c r="AK396" s="141"/>
      <c r="AL396" s="2063"/>
      <c r="AM396" s="275"/>
    </row>
    <row r="397" spans="1:39">
      <c r="A397" s="126"/>
      <c r="B397" s="1164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41"/>
      <c r="O397" s="1895"/>
      <c r="P397" s="1892"/>
      <c r="R397" s="1892"/>
      <c r="T397" s="1893"/>
      <c r="U397" s="2005"/>
      <c r="V397" s="1893"/>
      <c r="W397" s="2015"/>
      <c r="X397" s="1951"/>
      <c r="Y397" s="2019"/>
      <c r="AA397" s="141"/>
      <c r="AC397" s="141"/>
      <c r="AE397" s="141"/>
      <c r="AG397" s="141"/>
      <c r="AH397" s="269"/>
      <c r="AI397" s="141"/>
      <c r="AJ397" s="269"/>
      <c r="AK397" s="141"/>
      <c r="AL397" s="2063"/>
      <c r="AM397" s="275"/>
    </row>
    <row r="398" spans="1:39">
      <c r="A398" s="126"/>
      <c r="B398" s="1164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41"/>
      <c r="O398" s="1895"/>
      <c r="P398" s="1892"/>
      <c r="R398" s="1892"/>
      <c r="T398" s="1893"/>
      <c r="U398" s="2005"/>
      <c r="V398" s="1893"/>
      <c r="W398" s="2015"/>
      <c r="X398" s="1951"/>
      <c r="Y398" s="2019"/>
      <c r="AA398" s="141"/>
      <c r="AC398" s="141"/>
      <c r="AE398" s="141"/>
      <c r="AG398" s="141"/>
      <c r="AH398" s="269"/>
      <c r="AI398" s="141"/>
      <c r="AJ398" s="269"/>
      <c r="AK398" s="141"/>
      <c r="AL398" s="2063"/>
      <c r="AM398" s="275"/>
    </row>
    <row r="399" spans="1:39">
      <c r="A399" s="126"/>
      <c r="B399" s="1164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41"/>
      <c r="O399" s="1895"/>
      <c r="P399" s="1892"/>
      <c r="R399" s="1892"/>
      <c r="T399" s="1893"/>
      <c r="U399" s="2005"/>
      <c r="V399" s="1893"/>
      <c r="W399" s="2015"/>
      <c r="X399" s="1951"/>
      <c r="Y399" s="2019"/>
      <c r="AA399" s="141"/>
      <c r="AC399" s="141"/>
      <c r="AE399" s="141"/>
      <c r="AG399" s="141"/>
      <c r="AH399" s="269"/>
      <c r="AI399" s="141"/>
      <c r="AJ399" s="269"/>
      <c r="AK399" s="141"/>
      <c r="AL399" s="2063"/>
      <c r="AM399" s="275"/>
    </row>
    <row r="400" spans="1:39">
      <c r="A400" s="126"/>
      <c r="B400" s="1165" t="s">
        <v>324</v>
      </c>
      <c r="C400" s="126"/>
      <c r="D400" s="126"/>
      <c r="E400" s="126"/>
      <c r="F400" s="1166"/>
      <c r="G400" s="1166"/>
      <c r="H400" s="1166"/>
      <c r="I400" s="126"/>
      <c r="J400" s="126"/>
      <c r="K400" s="1166"/>
      <c r="L400" s="126"/>
      <c r="M400" s="126"/>
      <c r="N400" s="803" t="s">
        <v>840</v>
      </c>
      <c r="V400" s="1893"/>
      <c r="W400" s="2015"/>
      <c r="X400" s="1951"/>
      <c r="Y400" s="2019"/>
      <c r="AA400" s="141"/>
      <c r="AC400" s="141"/>
      <c r="AE400" s="141"/>
      <c r="AG400" s="141"/>
      <c r="AH400" s="269"/>
      <c r="AI400" s="141"/>
      <c r="AJ400" s="269"/>
      <c r="AK400" s="141"/>
      <c r="AL400" s="2063"/>
      <c r="AM400" s="275"/>
    </row>
    <row r="401" spans="1:41" ht="16.2" thickBot="1">
      <c r="A401" s="126"/>
      <c r="B401" s="1164"/>
      <c r="C401" s="1249" t="s">
        <v>323</v>
      </c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2072" t="s">
        <v>618</v>
      </c>
      <c r="Q401" s="807" t="s">
        <v>620</v>
      </c>
      <c r="U401" t="s">
        <v>619</v>
      </c>
      <c r="V401" s="1893"/>
      <c r="W401" s="2015"/>
      <c r="X401" s="1951"/>
      <c r="Y401" s="2019"/>
      <c r="AA401" s="141"/>
      <c r="AC401" s="141"/>
      <c r="AE401" s="141"/>
      <c r="AG401" s="141"/>
      <c r="AH401" s="269"/>
      <c r="AI401" s="141"/>
      <c r="AJ401" s="269"/>
      <c r="AK401" s="141"/>
      <c r="AL401" s="2063"/>
      <c r="AM401" s="275"/>
    </row>
    <row r="402" spans="1:41" ht="15" thickBot="1">
      <c r="A402" s="1166" t="s">
        <v>290</v>
      </c>
      <c r="B402" s="1166"/>
      <c r="C402" s="1170"/>
      <c r="D402" s="126"/>
      <c r="E402" s="1171" t="s">
        <v>166</v>
      </c>
      <c r="F402" s="126"/>
      <c r="G402" s="126"/>
      <c r="H402" s="1172"/>
      <c r="I402" s="126"/>
      <c r="J402" s="1173" t="s">
        <v>840</v>
      </c>
      <c r="K402" s="126"/>
      <c r="L402" s="126"/>
      <c r="M402" s="126"/>
      <c r="N402" s="2" t="s">
        <v>290</v>
      </c>
      <c r="P402" s="934"/>
      <c r="Q402" s="1921"/>
      <c r="R402" s="235" t="s">
        <v>631</v>
      </c>
      <c r="S402" s="1921"/>
      <c r="T402" s="1921"/>
      <c r="U402" s="1921"/>
      <c r="V402" s="1892"/>
      <c r="X402" s="562"/>
      <c r="Y402" s="408" t="s">
        <v>628</v>
      </c>
      <c r="Z402" s="147"/>
      <c r="AB402" s="141"/>
      <c r="AC402" s="141"/>
      <c r="AE402" s="141"/>
      <c r="AG402" s="141"/>
      <c r="AI402" s="141"/>
      <c r="AK402" s="141"/>
      <c r="AL402" s="408" t="s">
        <v>628</v>
      </c>
      <c r="AM402" s="2068"/>
    </row>
    <row r="403" spans="1:41" ht="16.2" thickBot="1">
      <c r="A403" s="520" t="s">
        <v>2</v>
      </c>
      <c r="B403" s="521" t="s">
        <v>3</v>
      </c>
      <c r="C403" s="522" t="s">
        <v>4</v>
      </c>
      <c r="D403" s="327" t="s">
        <v>61</v>
      </c>
      <c r="E403" s="148"/>
      <c r="F403" s="148"/>
      <c r="G403" s="148"/>
      <c r="H403" s="148"/>
      <c r="I403" s="148"/>
      <c r="J403" s="148"/>
      <c r="K403" s="148"/>
      <c r="L403" s="311"/>
      <c r="M403" s="126"/>
      <c r="N403" s="2077" t="s">
        <v>400</v>
      </c>
      <c r="O403" s="1856" t="s">
        <v>615</v>
      </c>
      <c r="P403" s="1855"/>
      <c r="Q403" s="1856" t="s">
        <v>617</v>
      </c>
      <c r="R403" s="1855"/>
      <c r="S403" s="1856" t="s">
        <v>627</v>
      </c>
      <c r="T403" s="1855"/>
      <c r="U403" s="1856" t="s">
        <v>625</v>
      </c>
      <c r="V403" s="1855"/>
      <c r="W403" s="1856" t="s">
        <v>626</v>
      </c>
      <c r="X403" s="1855"/>
      <c r="Y403" s="1932" t="s">
        <v>508</v>
      </c>
      <c r="Z403" s="63"/>
      <c r="AA403" s="2069" t="s">
        <v>469</v>
      </c>
      <c r="AB403" s="1856" t="s">
        <v>615</v>
      </c>
      <c r="AC403" s="1855"/>
      <c r="AD403" s="1856" t="s">
        <v>617</v>
      </c>
      <c r="AE403" s="1855"/>
      <c r="AF403" s="1856" t="s">
        <v>624</v>
      </c>
      <c r="AG403" s="1855"/>
      <c r="AH403" s="1856" t="s">
        <v>625</v>
      </c>
      <c r="AI403" s="1855"/>
      <c r="AJ403" s="1856" t="s">
        <v>626</v>
      </c>
      <c r="AK403" s="1855"/>
      <c r="AL403" s="1932" t="s">
        <v>508</v>
      </c>
      <c r="AM403" s="63"/>
    </row>
    <row r="404" spans="1:41" ht="15" thickBot="1">
      <c r="A404" s="523" t="s">
        <v>5</v>
      </c>
      <c r="B404" s="141"/>
      <c r="C404" s="524" t="s">
        <v>63</v>
      </c>
      <c r="D404" s="1274"/>
      <c r="E404" s="312"/>
      <c r="F404" s="312"/>
      <c r="G404" s="312"/>
      <c r="H404" s="312"/>
      <c r="I404" s="312"/>
      <c r="J404" s="954"/>
      <c r="K404" s="312"/>
      <c r="L404" s="1127"/>
      <c r="M404" s="126"/>
      <c r="N404" s="1917" t="s">
        <v>469</v>
      </c>
      <c r="O404" s="1933" t="s">
        <v>115</v>
      </c>
      <c r="P404" s="1934" t="s">
        <v>116</v>
      </c>
      <c r="Q404" s="1933" t="s">
        <v>115</v>
      </c>
      <c r="R404" s="1934" t="s">
        <v>116</v>
      </c>
      <c r="S404" s="1933" t="s">
        <v>115</v>
      </c>
      <c r="T404" s="1934" t="s">
        <v>116</v>
      </c>
      <c r="U404" s="1933" t="s">
        <v>115</v>
      </c>
      <c r="V404" s="1959" t="s">
        <v>116</v>
      </c>
      <c r="W404" s="1933" t="s">
        <v>115</v>
      </c>
      <c r="X404" s="1934" t="s">
        <v>116</v>
      </c>
      <c r="Y404" s="115" t="s">
        <v>115</v>
      </c>
      <c r="Z404" s="186" t="s">
        <v>116</v>
      </c>
      <c r="AA404" s="89" t="s">
        <v>59</v>
      </c>
      <c r="AB404" s="119" t="s">
        <v>115</v>
      </c>
      <c r="AC404" s="405" t="s">
        <v>116</v>
      </c>
      <c r="AD404" s="119" t="s">
        <v>115</v>
      </c>
      <c r="AE404" s="405" t="s">
        <v>116</v>
      </c>
      <c r="AF404" s="119" t="s">
        <v>115</v>
      </c>
      <c r="AG404" s="405" t="s">
        <v>116</v>
      </c>
      <c r="AH404" s="119" t="s">
        <v>115</v>
      </c>
      <c r="AI404" s="405" t="s">
        <v>116</v>
      </c>
      <c r="AJ404" s="119" t="s">
        <v>115</v>
      </c>
      <c r="AK404" s="405" t="s">
        <v>116</v>
      </c>
      <c r="AL404" s="1935" t="s">
        <v>115</v>
      </c>
      <c r="AM404" s="1936" t="s">
        <v>116</v>
      </c>
    </row>
    <row r="405" spans="1:41" ht="16.2" thickBot="1">
      <c r="A405" s="1071" t="s">
        <v>400</v>
      </c>
      <c r="B405" s="148"/>
      <c r="C405" s="1037"/>
      <c r="D405" s="1292" t="s">
        <v>466</v>
      </c>
      <c r="E405" s="126"/>
      <c r="F405" s="161"/>
      <c r="G405" s="161"/>
      <c r="H405" s="161"/>
      <c r="I405" s="147"/>
      <c r="J405" s="1250" t="s">
        <v>775</v>
      </c>
      <c r="K405" s="1293"/>
      <c r="L405" s="1294"/>
      <c r="M405" s="126"/>
      <c r="N405" s="909" t="s">
        <v>156</v>
      </c>
      <c r="O405" s="1852">
        <f>C414</f>
        <v>20</v>
      </c>
      <c r="P405" s="1840">
        <f>C414</f>
        <v>20</v>
      </c>
      <c r="Q405" s="1852">
        <f>C428</f>
        <v>30</v>
      </c>
      <c r="R405" s="1840">
        <f>C428</f>
        <v>30</v>
      </c>
      <c r="S405" s="1955"/>
      <c r="T405" s="1840"/>
      <c r="U405" s="1964">
        <f t="shared" ref="U405:U435" si="143">O405+Q405</f>
        <v>50</v>
      </c>
      <c r="V405" s="1940">
        <f t="shared" ref="V405:V435" si="144">P405+R405</f>
        <v>50</v>
      </c>
      <c r="W405" s="1969">
        <f t="shared" ref="W405:W435" si="145">Q405+S405</f>
        <v>30</v>
      </c>
      <c r="X405" s="1946">
        <f t="shared" ref="X405:X435" si="146">R405+T405</f>
        <v>30</v>
      </c>
      <c r="Y405" s="1960">
        <f t="shared" ref="Y405:Y435" si="147">O405+Q405+S405</f>
        <v>50</v>
      </c>
      <c r="Z405" s="937">
        <f t="shared" ref="Z405:Z435" si="148">P405+R405+T405</f>
        <v>50</v>
      </c>
      <c r="AA405" s="245" t="s">
        <v>151</v>
      </c>
      <c r="AB405" s="1897"/>
      <c r="AC405" s="915"/>
      <c r="AD405" s="1897"/>
      <c r="AE405" s="912"/>
      <c r="AF405" s="1897"/>
      <c r="AG405" s="931"/>
      <c r="AH405" s="2038">
        <f t="shared" ref="AH405:AH419" si="149">AB405+AD405</f>
        <v>0</v>
      </c>
      <c r="AI405" s="925">
        <f t="shared" ref="AI405:AI419" si="150">AC405+AE405</f>
        <v>0</v>
      </c>
      <c r="AJ405" s="2053">
        <f t="shared" ref="AJ405:AJ419" si="151">AD405+AF405</f>
        <v>0</v>
      </c>
      <c r="AK405" s="933">
        <f t="shared" ref="AK405:AK419" si="152">AE405+AG405</f>
        <v>0</v>
      </c>
      <c r="AL405" s="2060">
        <f t="shared" ref="AL405:AL420" si="153">AB405+AD405+AF405</f>
        <v>0</v>
      </c>
      <c r="AM405" s="1987">
        <f t="shared" ref="AM405:AM420" si="154">AC405+AE405+AG405</f>
        <v>0</v>
      </c>
    </row>
    <row r="406" spans="1:41" ht="15" thickBot="1">
      <c r="A406" s="327"/>
      <c r="B406" s="506" t="s">
        <v>189</v>
      </c>
      <c r="C406" s="311"/>
      <c r="D406" s="1038" t="s">
        <v>114</v>
      </c>
      <c r="E406" s="1122" t="s">
        <v>115</v>
      </c>
      <c r="F406" s="1150" t="s">
        <v>116</v>
      </c>
      <c r="G406" s="1149" t="s">
        <v>114</v>
      </c>
      <c r="H406" s="1122" t="s">
        <v>115</v>
      </c>
      <c r="I406" s="1150" t="s">
        <v>116</v>
      </c>
      <c r="J406" s="1218" t="s">
        <v>114</v>
      </c>
      <c r="K406" s="218" t="s">
        <v>115</v>
      </c>
      <c r="L406" s="219" t="s">
        <v>116</v>
      </c>
      <c r="M406" s="126"/>
      <c r="N406" s="909" t="s">
        <v>155</v>
      </c>
      <c r="O406" s="1852">
        <f>C413</f>
        <v>30</v>
      </c>
      <c r="P406" s="1841">
        <f>C413</f>
        <v>30</v>
      </c>
      <c r="Q406" s="1852">
        <f>C427</f>
        <v>50</v>
      </c>
      <c r="R406" s="1841">
        <f>C427</f>
        <v>50</v>
      </c>
      <c r="S406" s="1852">
        <f>C439</f>
        <v>30</v>
      </c>
      <c r="T406" s="1841">
        <f>C439</f>
        <v>30</v>
      </c>
      <c r="U406" s="1964">
        <f t="shared" si="143"/>
        <v>80</v>
      </c>
      <c r="V406" s="1940">
        <f t="shared" si="144"/>
        <v>80</v>
      </c>
      <c r="W406" s="1969">
        <f t="shared" si="145"/>
        <v>80</v>
      </c>
      <c r="X406" s="1946">
        <f t="shared" si="146"/>
        <v>80</v>
      </c>
      <c r="Y406" s="1960">
        <f t="shared" si="147"/>
        <v>110</v>
      </c>
      <c r="Z406" s="937">
        <f t="shared" si="148"/>
        <v>110</v>
      </c>
      <c r="AA406" s="245" t="s">
        <v>62</v>
      </c>
      <c r="AB406" s="1897"/>
      <c r="AC406" s="916"/>
      <c r="AD406" s="1897"/>
      <c r="AE406" s="912"/>
      <c r="AF406" s="1897"/>
      <c r="AG406" s="931"/>
      <c r="AH406" s="2038">
        <f t="shared" si="149"/>
        <v>0</v>
      </c>
      <c r="AI406" s="925">
        <f t="shared" si="150"/>
        <v>0</v>
      </c>
      <c r="AJ406" s="2053">
        <f t="shared" si="151"/>
        <v>0</v>
      </c>
      <c r="AK406" s="933">
        <f t="shared" si="152"/>
        <v>0</v>
      </c>
      <c r="AL406" s="2060">
        <f t="shared" si="153"/>
        <v>0</v>
      </c>
      <c r="AM406" s="1987">
        <f t="shared" si="154"/>
        <v>0</v>
      </c>
    </row>
    <row r="407" spans="1:41">
      <c r="A407" s="1590" t="s">
        <v>544</v>
      </c>
      <c r="B407" s="402" t="s">
        <v>734</v>
      </c>
      <c r="C407" s="230">
        <v>60</v>
      </c>
      <c r="D407" s="170" t="s">
        <v>142</v>
      </c>
      <c r="E407" s="1268">
        <v>110.56100000000001</v>
      </c>
      <c r="F407" s="1295">
        <v>77.510000000000005</v>
      </c>
      <c r="G407" s="1296" t="s">
        <v>106</v>
      </c>
      <c r="H407" s="1296"/>
      <c r="I407" s="1297"/>
      <c r="J407" s="170" t="s">
        <v>44</v>
      </c>
      <c r="K407" s="1100">
        <v>140.80000000000001</v>
      </c>
      <c r="L407" s="1101">
        <v>105.6</v>
      </c>
      <c r="M407" s="126"/>
      <c r="N407" s="97" t="s">
        <v>86</v>
      </c>
      <c r="O407" s="1852">
        <f>H410+K418</f>
        <v>1.68</v>
      </c>
      <c r="P407" s="1838">
        <f>I410+L418</f>
        <v>1.68</v>
      </c>
      <c r="Q407" s="1852"/>
      <c r="R407" s="1842"/>
      <c r="S407" s="1852">
        <f>H439</f>
        <v>2.2000000000000002</v>
      </c>
      <c r="T407" s="1842">
        <f>I439</f>
        <v>2.2000000000000002</v>
      </c>
      <c r="U407" s="1964">
        <f t="shared" si="143"/>
        <v>1.68</v>
      </c>
      <c r="V407" s="1940">
        <f t="shared" si="144"/>
        <v>1.68</v>
      </c>
      <c r="W407" s="1969">
        <f t="shared" si="145"/>
        <v>2.2000000000000002</v>
      </c>
      <c r="X407" s="1946">
        <f t="shared" si="146"/>
        <v>2.2000000000000002</v>
      </c>
      <c r="Y407" s="1960">
        <f t="shared" si="147"/>
        <v>3.88</v>
      </c>
      <c r="Z407" s="937">
        <f t="shared" si="148"/>
        <v>3.88</v>
      </c>
      <c r="AA407" s="173" t="s">
        <v>64</v>
      </c>
      <c r="AB407" s="1897"/>
      <c r="AC407" s="917"/>
      <c r="AD407" s="1897"/>
      <c r="AE407" s="912"/>
      <c r="AF407" s="1897"/>
      <c r="AG407" s="931"/>
      <c r="AH407" s="2038">
        <f t="shared" si="149"/>
        <v>0</v>
      </c>
      <c r="AI407" s="925">
        <f t="shared" si="150"/>
        <v>0</v>
      </c>
      <c r="AJ407" s="2053">
        <f t="shared" si="151"/>
        <v>0</v>
      </c>
      <c r="AK407" s="933">
        <f t="shared" si="152"/>
        <v>0</v>
      </c>
      <c r="AL407" s="2060">
        <f t="shared" si="153"/>
        <v>0</v>
      </c>
      <c r="AM407" s="1987">
        <f t="shared" si="154"/>
        <v>0</v>
      </c>
    </row>
    <row r="408" spans="1:41">
      <c r="A408" s="221" t="s">
        <v>772</v>
      </c>
      <c r="B408" s="402" t="s">
        <v>172</v>
      </c>
      <c r="C408" s="230" t="s">
        <v>353</v>
      </c>
      <c r="D408" s="262" t="s">
        <v>198</v>
      </c>
      <c r="E408" s="316">
        <v>18</v>
      </c>
      <c r="F408" s="1054">
        <v>16.2</v>
      </c>
      <c r="G408" s="346" t="s">
        <v>102</v>
      </c>
      <c r="H408" s="316">
        <v>4.9000000000000004</v>
      </c>
      <c r="I408" s="319">
        <v>4.9000000000000004</v>
      </c>
      <c r="J408" s="337" t="s">
        <v>88</v>
      </c>
      <c r="K408" s="338">
        <v>19.2</v>
      </c>
      <c r="L408" s="372">
        <v>18</v>
      </c>
      <c r="M408" s="126"/>
      <c r="N408" s="99" t="s">
        <v>157</v>
      </c>
      <c r="O408" s="1854">
        <f t="shared" ref="O408:T408" si="155">AB437</f>
        <v>0</v>
      </c>
      <c r="P408" s="1843">
        <f t="shared" si="155"/>
        <v>0</v>
      </c>
      <c r="Q408" s="1854">
        <f t="shared" si="155"/>
        <v>47.6</v>
      </c>
      <c r="R408" s="1843">
        <f t="shared" si="155"/>
        <v>47.6</v>
      </c>
      <c r="S408" s="1854">
        <f t="shared" si="155"/>
        <v>0</v>
      </c>
      <c r="T408" s="1843">
        <f t="shared" si="155"/>
        <v>0</v>
      </c>
      <c r="U408" s="1964">
        <f t="shared" si="143"/>
        <v>47.6</v>
      </c>
      <c r="V408" s="1940">
        <f t="shared" si="144"/>
        <v>47.6</v>
      </c>
      <c r="W408" s="1969">
        <f t="shared" si="145"/>
        <v>47.6</v>
      </c>
      <c r="X408" s="1946">
        <f t="shared" si="146"/>
        <v>47.6</v>
      </c>
      <c r="Y408" s="1960">
        <f t="shared" si="147"/>
        <v>47.6</v>
      </c>
      <c r="Z408" s="937">
        <f t="shared" si="148"/>
        <v>47.6</v>
      </c>
      <c r="AA408" s="173" t="s">
        <v>66</v>
      </c>
      <c r="AB408" s="1897"/>
      <c r="AC408" s="918"/>
      <c r="AD408" s="1897"/>
      <c r="AE408" s="912"/>
      <c r="AF408" s="1897"/>
      <c r="AG408" s="931"/>
      <c r="AH408" s="2038">
        <f t="shared" si="149"/>
        <v>0</v>
      </c>
      <c r="AI408" s="925">
        <f t="shared" si="150"/>
        <v>0</v>
      </c>
      <c r="AJ408" s="2053">
        <f t="shared" si="151"/>
        <v>0</v>
      </c>
      <c r="AK408" s="933">
        <f t="shared" si="152"/>
        <v>0</v>
      </c>
      <c r="AL408" s="2060">
        <f t="shared" si="153"/>
        <v>0</v>
      </c>
      <c r="AM408" s="1987">
        <f t="shared" si="154"/>
        <v>0</v>
      </c>
    </row>
    <row r="409" spans="1:41">
      <c r="A409" s="821"/>
      <c r="B409" s="1278" t="s">
        <v>467</v>
      </c>
      <c r="C409" s="2341"/>
      <c r="D409" s="1088" t="s">
        <v>175</v>
      </c>
      <c r="E409" s="380">
        <v>1.9</v>
      </c>
      <c r="F409" s="1030">
        <v>1.8</v>
      </c>
      <c r="G409" s="262" t="s">
        <v>108</v>
      </c>
      <c r="H409" s="1104">
        <v>2</v>
      </c>
      <c r="I409" s="1103">
        <v>2</v>
      </c>
      <c r="J409" s="337" t="s">
        <v>73</v>
      </c>
      <c r="K409" s="316">
        <v>3.6</v>
      </c>
      <c r="L409" s="1103">
        <v>3.6</v>
      </c>
      <c r="M409" s="126"/>
      <c r="N409" s="909" t="s">
        <v>119</v>
      </c>
      <c r="O409" s="1852"/>
      <c r="P409" s="1840"/>
      <c r="Q409" s="1852"/>
      <c r="R409" s="1840"/>
      <c r="S409" s="1852"/>
      <c r="T409" s="1840"/>
      <c r="U409" s="1964">
        <f t="shared" si="143"/>
        <v>0</v>
      </c>
      <c r="V409" s="1940">
        <f t="shared" si="144"/>
        <v>0</v>
      </c>
      <c r="W409" s="1969">
        <f t="shared" si="145"/>
        <v>0</v>
      </c>
      <c r="X409" s="1946">
        <f t="shared" si="146"/>
        <v>0</v>
      </c>
      <c r="Y409" s="1960">
        <f t="shared" si="147"/>
        <v>0</v>
      </c>
      <c r="Z409" s="937">
        <f t="shared" si="148"/>
        <v>0</v>
      </c>
      <c r="AA409" s="174" t="s">
        <v>108</v>
      </c>
      <c r="AB409" s="1897">
        <f>H409+K414</f>
        <v>3.8</v>
      </c>
      <c r="AC409" s="917">
        <f>I409+L414</f>
        <v>3.8</v>
      </c>
      <c r="AD409" s="1897">
        <f>E428+H429</f>
        <v>2.06</v>
      </c>
      <c r="AE409" s="912">
        <f>F428+I429</f>
        <v>2.06</v>
      </c>
      <c r="AF409" s="1897"/>
      <c r="AG409" s="931"/>
      <c r="AH409" s="2038">
        <f t="shared" si="149"/>
        <v>5.8599999999999994</v>
      </c>
      <c r="AI409" s="925">
        <f t="shared" si="150"/>
        <v>5.8599999999999994</v>
      </c>
      <c r="AJ409" s="2053">
        <f t="shared" si="151"/>
        <v>2.06</v>
      </c>
      <c r="AK409" s="933">
        <f t="shared" si="152"/>
        <v>2.06</v>
      </c>
      <c r="AL409" s="2060">
        <f t="shared" si="153"/>
        <v>5.8599999999999994</v>
      </c>
      <c r="AM409" s="1987">
        <f t="shared" si="154"/>
        <v>5.8599999999999994</v>
      </c>
    </row>
    <row r="410" spans="1:41">
      <c r="A410" s="2340" t="s">
        <v>773</v>
      </c>
      <c r="B410" s="2871" t="s">
        <v>771</v>
      </c>
      <c r="C410" s="2342" t="s">
        <v>342</v>
      </c>
      <c r="D410" s="254" t="s">
        <v>88</v>
      </c>
      <c r="E410" s="316">
        <v>7.2</v>
      </c>
      <c r="F410" s="1054">
        <v>7.2</v>
      </c>
      <c r="G410" s="262" t="s">
        <v>203</v>
      </c>
      <c r="H410" s="316">
        <v>1.38</v>
      </c>
      <c r="I410" s="319">
        <v>1.38</v>
      </c>
      <c r="J410" s="262" t="s">
        <v>53</v>
      </c>
      <c r="K410" s="1104">
        <v>0.25</v>
      </c>
      <c r="L410" s="1105">
        <v>0.25</v>
      </c>
      <c r="M410" s="126"/>
      <c r="N410" s="670" t="s">
        <v>44</v>
      </c>
      <c r="O410" s="1854">
        <f>K407</f>
        <v>140.80000000000001</v>
      </c>
      <c r="P410" s="1838">
        <f>L407</f>
        <v>105.6</v>
      </c>
      <c r="Q410" s="1854">
        <f>E425</f>
        <v>40.468000000000004</v>
      </c>
      <c r="R410" s="1842">
        <f>F425</f>
        <v>30.2</v>
      </c>
      <c r="S410" s="1852">
        <f>E438</f>
        <v>112</v>
      </c>
      <c r="T410" s="1840">
        <f>F438</f>
        <v>83.7</v>
      </c>
      <c r="U410" s="1964">
        <f t="shared" si="143"/>
        <v>181.26800000000003</v>
      </c>
      <c r="V410" s="1940">
        <f t="shared" si="144"/>
        <v>135.79999999999998</v>
      </c>
      <c r="W410" s="1969">
        <f t="shared" si="145"/>
        <v>152.46800000000002</v>
      </c>
      <c r="X410" s="1946">
        <f t="shared" si="146"/>
        <v>113.9</v>
      </c>
      <c r="Y410" s="1960">
        <f t="shared" si="147"/>
        <v>293.26800000000003</v>
      </c>
      <c r="Z410" s="937">
        <f t="shared" si="148"/>
        <v>219.5</v>
      </c>
      <c r="AA410" s="173" t="s">
        <v>153</v>
      </c>
      <c r="AB410" s="1897">
        <f>E409</f>
        <v>1.9</v>
      </c>
      <c r="AC410" s="917">
        <f>F409</f>
        <v>1.8</v>
      </c>
      <c r="AD410" s="1897"/>
      <c r="AE410" s="912"/>
      <c r="AF410" s="1897"/>
      <c r="AG410" s="931"/>
      <c r="AH410" s="2038">
        <f t="shared" si="149"/>
        <v>1.9</v>
      </c>
      <c r="AI410" s="925">
        <f t="shared" si="150"/>
        <v>1.8</v>
      </c>
      <c r="AJ410" s="2053">
        <f t="shared" si="151"/>
        <v>0</v>
      </c>
      <c r="AK410" s="933">
        <f t="shared" si="152"/>
        <v>0</v>
      </c>
      <c r="AL410" s="2060">
        <f t="shared" si="153"/>
        <v>1.9</v>
      </c>
      <c r="AM410" s="1987">
        <f t="shared" si="154"/>
        <v>1.8</v>
      </c>
    </row>
    <row r="411" spans="1:41">
      <c r="A411" s="509" t="s">
        <v>774</v>
      </c>
      <c r="B411" s="2872" t="s">
        <v>635</v>
      </c>
      <c r="C411" s="2343"/>
      <c r="D411" s="254" t="s">
        <v>537</v>
      </c>
      <c r="E411" s="1104" t="s">
        <v>194</v>
      </c>
      <c r="F411" s="1054">
        <v>3.6</v>
      </c>
      <c r="G411" s="346" t="s">
        <v>89</v>
      </c>
      <c r="H411" s="380">
        <v>13.8</v>
      </c>
      <c r="I411" s="894">
        <v>13.8</v>
      </c>
      <c r="J411" s="1298" t="s">
        <v>395</v>
      </c>
      <c r="K411" s="1239"/>
      <c r="L411" s="1299"/>
      <c r="M411" s="598"/>
      <c r="N411" s="105" t="s">
        <v>74</v>
      </c>
      <c r="O411" s="1852">
        <f t="shared" ref="O411:T411" si="156">AB420</f>
        <v>141.26</v>
      </c>
      <c r="P411" s="1844">
        <f t="shared" si="156"/>
        <v>121.95</v>
      </c>
      <c r="Q411" s="1852">
        <f t="shared" si="156"/>
        <v>173.51999999999998</v>
      </c>
      <c r="R411" s="1844">
        <f t="shared" si="156"/>
        <v>143.76</v>
      </c>
      <c r="S411" s="1852">
        <f t="shared" si="156"/>
        <v>38.700000000000003</v>
      </c>
      <c r="T411" s="1844">
        <f t="shared" si="156"/>
        <v>31.5</v>
      </c>
      <c r="U411" s="1964">
        <f t="shared" si="143"/>
        <v>314.77999999999997</v>
      </c>
      <c r="V411" s="1940">
        <f t="shared" si="144"/>
        <v>265.70999999999998</v>
      </c>
      <c r="W411" s="1969">
        <f t="shared" si="145"/>
        <v>212.21999999999997</v>
      </c>
      <c r="X411" s="1946">
        <f t="shared" si="146"/>
        <v>175.26</v>
      </c>
      <c r="Y411" s="1960">
        <f t="shared" si="147"/>
        <v>353.47999999999996</v>
      </c>
      <c r="Z411" s="937">
        <f t="shared" si="148"/>
        <v>297.20999999999998</v>
      </c>
      <c r="AA411" s="173" t="s">
        <v>147</v>
      </c>
      <c r="AB411" s="1897">
        <f>K412</f>
        <v>42.6</v>
      </c>
      <c r="AC411" s="917">
        <f>L412</f>
        <v>34.200000000000003</v>
      </c>
      <c r="AD411" s="1897"/>
      <c r="AE411" s="912"/>
      <c r="AF411" s="1897"/>
      <c r="AG411" s="931"/>
      <c r="AH411" s="2038">
        <f t="shared" si="149"/>
        <v>42.6</v>
      </c>
      <c r="AI411" s="925">
        <f t="shared" si="150"/>
        <v>34.200000000000003</v>
      </c>
      <c r="AJ411" s="2053">
        <f t="shared" si="151"/>
        <v>0</v>
      </c>
      <c r="AK411" s="933">
        <f t="shared" si="152"/>
        <v>0</v>
      </c>
      <c r="AL411" s="2060">
        <f t="shared" si="153"/>
        <v>42.6</v>
      </c>
      <c r="AM411" s="1987">
        <f t="shared" si="154"/>
        <v>34.200000000000003</v>
      </c>
    </row>
    <row r="412" spans="1:41">
      <c r="A412" s="332" t="s">
        <v>684</v>
      </c>
      <c r="B412" s="346" t="s">
        <v>143</v>
      </c>
      <c r="C412" s="324">
        <v>200</v>
      </c>
      <c r="D412" s="254" t="s">
        <v>112</v>
      </c>
      <c r="E412" s="316">
        <v>10.8</v>
      </c>
      <c r="F412" s="1054">
        <v>10.8</v>
      </c>
      <c r="G412" s="262" t="s">
        <v>204</v>
      </c>
      <c r="H412" s="316">
        <v>4.0000000000000002E-4</v>
      </c>
      <c r="I412" s="319">
        <v>4.0000000000000002E-4</v>
      </c>
      <c r="J412" s="254" t="s">
        <v>164</v>
      </c>
      <c r="K412" s="1300">
        <v>42.6</v>
      </c>
      <c r="L412" s="1103">
        <v>34.200000000000003</v>
      </c>
      <c r="M412" s="126"/>
      <c r="N412" s="909" t="s">
        <v>76</v>
      </c>
      <c r="O412" s="1853"/>
      <c r="P412" s="1838"/>
      <c r="Q412" s="1853">
        <f>K433+K425</f>
        <v>125.175</v>
      </c>
      <c r="R412" s="1840">
        <f>L433+L425</f>
        <v>110</v>
      </c>
      <c r="S412" s="1853">
        <f>K442</f>
        <v>7.5</v>
      </c>
      <c r="T412" s="1840">
        <f>L442</f>
        <v>7</v>
      </c>
      <c r="U412" s="1964">
        <f t="shared" si="143"/>
        <v>125.175</v>
      </c>
      <c r="V412" s="1940">
        <f t="shared" si="144"/>
        <v>110</v>
      </c>
      <c r="W412" s="1969">
        <f t="shared" si="145"/>
        <v>132.67500000000001</v>
      </c>
      <c r="X412" s="1946">
        <f t="shared" si="146"/>
        <v>117</v>
      </c>
      <c r="Y412" s="1960">
        <f t="shared" si="147"/>
        <v>132.67500000000001</v>
      </c>
      <c r="Z412" s="937">
        <f t="shared" si="148"/>
        <v>117</v>
      </c>
      <c r="AA412" s="173" t="s">
        <v>150</v>
      </c>
      <c r="AB412" s="1897"/>
      <c r="AC412" s="919"/>
      <c r="AD412" s="1897"/>
      <c r="AE412" s="912"/>
      <c r="AF412" s="1897"/>
      <c r="AG412" s="931"/>
      <c r="AH412" s="2038">
        <f t="shared" si="149"/>
        <v>0</v>
      </c>
      <c r="AI412" s="925">
        <f t="shared" si="150"/>
        <v>0</v>
      </c>
      <c r="AJ412" s="2053">
        <f t="shared" si="151"/>
        <v>0</v>
      </c>
      <c r="AK412" s="933">
        <f t="shared" si="152"/>
        <v>0</v>
      </c>
      <c r="AL412" s="2060">
        <f t="shared" si="153"/>
        <v>0</v>
      </c>
      <c r="AM412" s="1987">
        <f t="shared" si="154"/>
        <v>0</v>
      </c>
    </row>
    <row r="413" spans="1:41">
      <c r="A413" s="873" t="s">
        <v>9</v>
      </c>
      <c r="B413" s="346" t="s">
        <v>10</v>
      </c>
      <c r="C413" s="324">
        <v>30</v>
      </c>
      <c r="D413" s="254" t="s">
        <v>98</v>
      </c>
      <c r="E413" s="316">
        <v>9</v>
      </c>
      <c r="F413" s="1054">
        <v>9</v>
      </c>
      <c r="G413" s="346" t="s">
        <v>92</v>
      </c>
      <c r="H413" s="1104">
        <v>0.2</v>
      </c>
      <c r="I413" s="319">
        <v>0.2</v>
      </c>
      <c r="J413" s="254" t="s">
        <v>98</v>
      </c>
      <c r="K413" s="380">
        <v>1.2</v>
      </c>
      <c r="L413" s="894">
        <v>1.2</v>
      </c>
      <c r="M413" s="126"/>
      <c r="N413" s="910" t="s">
        <v>118</v>
      </c>
      <c r="O413" s="1852"/>
      <c r="P413" s="1845"/>
      <c r="Q413" s="1852"/>
      <c r="R413" s="1845"/>
      <c r="S413" s="1852"/>
      <c r="T413" s="1845"/>
      <c r="U413" s="1964">
        <f t="shared" si="143"/>
        <v>0</v>
      </c>
      <c r="V413" s="1940">
        <f t="shared" si="144"/>
        <v>0</v>
      </c>
      <c r="W413" s="1969">
        <f t="shared" si="145"/>
        <v>0</v>
      </c>
      <c r="X413" s="1946">
        <f t="shared" si="146"/>
        <v>0</v>
      </c>
      <c r="Y413" s="1960">
        <f t="shared" si="147"/>
        <v>0</v>
      </c>
      <c r="Z413" s="937">
        <f t="shared" si="148"/>
        <v>0</v>
      </c>
      <c r="AA413" s="173" t="s">
        <v>96</v>
      </c>
      <c r="AB413" s="1897">
        <f>E408+H414+K416</f>
        <v>24.259999999999998</v>
      </c>
      <c r="AC413" s="919">
        <f>F408+I414+L416</f>
        <v>21.4</v>
      </c>
      <c r="AD413" s="1897">
        <f>E427+H427</f>
        <v>16.8</v>
      </c>
      <c r="AE413" s="912">
        <f>F427+I427</f>
        <v>14</v>
      </c>
      <c r="AF413" s="1897">
        <f>E440</f>
        <v>21.6</v>
      </c>
      <c r="AG413" s="931">
        <f>F440</f>
        <v>18</v>
      </c>
      <c r="AH413" s="2038">
        <f t="shared" si="149"/>
        <v>41.06</v>
      </c>
      <c r="AI413" s="925">
        <f t="shared" si="150"/>
        <v>35.4</v>
      </c>
      <c r="AJ413" s="2053">
        <f t="shared" si="151"/>
        <v>38.400000000000006</v>
      </c>
      <c r="AK413" s="933">
        <f t="shared" si="152"/>
        <v>32</v>
      </c>
      <c r="AL413" s="2060">
        <f t="shared" si="153"/>
        <v>62.660000000000004</v>
      </c>
      <c r="AM413" s="1987">
        <f t="shared" si="154"/>
        <v>53.4</v>
      </c>
      <c r="AO413" s="141"/>
    </row>
    <row r="414" spans="1:41">
      <c r="A414" s="873" t="s">
        <v>9</v>
      </c>
      <c r="B414" s="346" t="s">
        <v>581</v>
      </c>
      <c r="C414" s="324">
        <v>20</v>
      </c>
      <c r="D414" s="337" t="s">
        <v>53</v>
      </c>
      <c r="E414" s="338">
        <v>0.7</v>
      </c>
      <c r="F414" s="1301">
        <v>0.7</v>
      </c>
      <c r="G414" s="346" t="s">
        <v>319</v>
      </c>
      <c r="H414" s="316">
        <v>4.76</v>
      </c>
      <c r="I414" s="319">
        <v>4</v>
      </c>
      <c r="J414" s="254" t="s">
        <v>396</v>
      </c>
      <c r="K414" s="316">
        <v>1.8</v>
      </c>
      <c r="L414" s="319">
        <v>1.8</v>
      </c>
      <c r="M414" s="126"/>
      <c r="N414" s="97" t="s">
        <v>154</v>
      </c>
      <c r="O414" s="1852">
        <f>C412</f>
        <v>200</v>
      </c>
      <c r="P414" s="1840">
        <f>C412</f>
        <v>200</v>
      </c>
      <c r="Q414" s="1852">
        <f>K427</f>
        <v>100</v>
      </c>
      <c r="R414" s="1840">
        <f>L427</f>
        <v>100</v>
      </c>
      <c r="S414" s="1852"/>
      <c r="T414" s="1840"/>
      <c r="U414" s="1964">
        <f t="shared" si="143"/>
        <v>300</v>
      </c>
      <c r="V414" s="1940">
        <f t="shared" si="144"/>
        <v>300</v>
      </c>
      <c r="W414" s="1969">
        <f t="shared" si="145"/>
        <v>100</v>
      </c>
      <c r="X414" s="1946">
        <f t="shared" si="146"/>
        <v>100</v>
      </c>
      <c r="Y414" s="1960">
        <f t="shared" si="147"/>
        <v>300</v>
      </c>
      <c r="Z414" s="937">
        <f t="shared" si="148"/>
        <v>300</v>
      </c>
      <c r="AA414" s="173" t="s">
        <v>72</v>
      </c>
      <c r="AB414" s="1897">
        <f>K415</f>
        <v>0.9</v>
      </c>
      <c r="AC414" s="917">
        <f>L415</f>
        <v>0.75</v>
      </c>
      <c r="AD414" s="1897">
        <f>E426+H428</f>
        <v>35.5</v>
      </c>
      <c r="AE414" s="912">
        <f>F426+I428</f>
        <v>28.4</v>
      </c>
      <c r="AF414" s="1897">
        <f>E441</f>
        <v>17.100000000000001</v>
      </c>
      <c r="AG414" s="931">
        <f>F441</f>
        <v>13.5</v>
      </c>
      <c r="AH414" s="2038">
        <f t="shared" si="149"/>
        <v>36.4</v>
      </c>
      <c r="AI414" s="925">
        <f t="shared" si="150"/>
        <v>29.15</v>
      </c>
      <c r="AJ414" s="2053">
        <f t="shared" si="151"/>
        <v>52.6</v>
      </c>
      <c r="AK414" s="933">
        <f t="shared" si="152"/>
        <v>41.9</v>
      </c>
      <c r="AL414" s="2060">
        <f t="shared" si="153"/>
        <v>53.5</v>
      </c>
      <c r="AM414" s="1987">
        <f t="shared" si="154"/>
        <v>42.65</v>
      </c>
    </row>
    <row r="415" spans="1:41" ht="15" thickBot="1">
      <c r="A415" s="138"/>
      <c r="B415" s="2344"/>
      <c r="C415" s="137"/>
      <c r="D415" s="1042"/>
      <c r="E415" s="1183"/>
      <c r="F415" s="1183"/>
      <c r="G415" s="402" t="s">
        <v>90</v>
      </c>
      <c r="H415" s="338">
        <v>1.4</v>
      </c>
      <c r="I415" s="372">
        <v>1.4</v>
      </c>
      <c r="J415" s="258" t="s">
        <v>72</v>
      </c>
      <c r="K415" s="1104">
        <v>0.9</v>
      </c>
      <c r="L415" s="319">
        <v>0.75</v>
      </c>
      <c r="M415" s="126"/>
      <c r="N415" s="262" t="s">
        <v>94</v>
      </c>
      <c r="O415" s="1852"/>
      <c r="P415" s="1840"/>
      <c r="Q415" s="1852">
        <f>E434+H424</f>
        <v>75.925999999999988</v>
      </c>
      <c r="R415" s="1840">
        <f>F434+I424</f>
        <v>65.2</v>
      </c>
      <c r="S415" s="1852"/>
      <c r="T415" s="1840"/>
      <c r="U415" s="1964">
        <f t="shared" si="143"/>
        <v>75.925999999999988</v>
      </c>
      <c r="V415" s="1940">
        <f t="shared" si="144"/>
        <v>65.2</v>
      </c>
      <c r="W415" s="1969">
        <f t="shared" si="145"/>
        <v>75.925999999999988</v>
      </c>
      <c r="X415" s="1946">
        <f t="shared" si="146"/>
        <v>65.2</v>
      </c>
      <c r="Y415" s="1960">
        <f t="shared" si="147"/>
        <v>75.925999999999988</v>
      </c>
      <c r="Z415" s="937">
        <f t="shared" si="148"/>
        <v>65.2</v>
      </c>
      <c r="AA415" s="173" t="s">
        <v>80</v>
      </c>
      <c r="AB415" s="1897"/>
      <c r="AC415" s="920"/>
      <c r="AD415" s="1897">
        <f>E424</f>
        <v>51.36</v>
      </c>
      <c r="AE415" s="912">
        <f>F424</f>
        <v>39.299999999999997</v>
      </c>
      <c r="AF415" s="1897"/>
      <c r="AG415" s="931"/>
      <c r="AH415" s="2038">
        <f t="shared" si="149"/>
        <v>51.36</v>
      </c>
      <c r="AI415" s="925">
        <f t="shared" si="150"/>
        <v>39.299999999999997</v>
      </c>
      <c r="AJ415" s="2053">
        <f t="shared" si="151"/>
        <v>51.36</v>
      </c>
      <c r="AK415" s="933">
        <f t="shared" si="152"/>
        <v>39.299999999999997</v>
      </c>
      <c r="AL415" s="2060">
        <f t="shared" si="153"/>
        <v>51.36</v>
      </c>
      <c r="AM415" s="1987">
        <f t="shared" si="154"/>
        <v>39.299999999999997</v>
      </c>
    </row>
    <row r="416" spans="1:41" ht="15" thickBot="1">
      <c r="A416" s="138"/>
      <c r="B416" s="1280"/>
      <c r="C416" s="137"/>
      <c r="D416" s="138"/>
      <c r="E416" s="126"/>
      <c r="F416" s="126"/>
      <c r="G416" s="1116" t="s">
        <v>477</v>
      </c>
      <c r="H416" s="1117"/>
      <c r="I416" s="147"/>
      <c r="J416" s="258" t="s">
        <v>124</v>
      </c>
      <c r="K416" s="316">
        <v>1.5</v>
      </c>
      <c r="L416" s="319">
        <v>1.2</v>
      </c>
      <c r="M416" s="126"/>
      <c r="N416" s="909" t="s">
        <v>386</v>
      </c>
      <c r="O416" s="1852"/>
      <c r="P416" s="1838"/>
      <c r="Q416" s="1852"/>
      <c r="R416" s="1838"/>
      <c r="S416" s="1852"/>
      <c r="T416" s="1838"/>
      <c r="U416" s="1964">
        <f t="shared" si="143"/>
        <v>0</v>
      </c>
      <c r="V416" s="1940">
        <f t="shared" si="144"/>
        <v>0</v>
      </c>
      <c r="W416" s="1969">
        <f t="shared" si="145"/>
        <v>0</v>
      </c>
      <c r="X416" s="1946">
        <f t="shared" si="146"/>
        <v>0</v>
      </c>
      <c r="Y416" s="1960">
        <f t="shared" si="147"/>
        <v>0</v>
      </c>
      <c r="Z416" s="937">
        <f t="shared" si="148"/>
        <v>0</v>
      </c>
      <c r="AA416" s="173" t="s">
        <v>152</v>
      </c>
      <c r="AB416" s="1897">
        <f>H418</f>
        <v>67.8</v>
      </c>
      <c r="AC416" s="921">
        <f>I418</f>
        <v>60</v>
      </c>
      <c r="AD416" s="1897"/>
      <c r="AE416" s="912"/>
      <c r="AF416" s="1897"/>
      <c r="AG416" s="931"/>
      <c r="AH416" s="2038">
        <f t="shared" si="149"/>
        <v>67.8</v>
      </c>
      <c r="AI416" s="925">
        <f t="shared" si="150"/>
        <v>60</v>
      </c>
      <c r="AJ416" s="2053">
        <f t="shared" si="151"/>
        <v>0</v>
      </c>
      <c r="AK416" s="933">
        <f t="shared" si="152"/>
        <v>0</v>
      </c>
      <c r="AL416" s="2060">
        <f t="shared" si="153"/>
        <v>67.8</v>
      </c>
      <c r="AM416" s="1987">
        <f t="shared" si="154"/>
        <v>60</v>
      </c>
    </row>
    <row r="417" spans="1:39" ht="15" thickBot="1">
      <c r="A417" s="1043"/>
      <c r="B417" s="1564"/>
      <c r="C417" s="1045"/>
      <c r="G417" s="525" t="s">
        <v>114</v>
      </c>
      <c r="H417" s="216" t="s">
        <v>115</v>
      </c>
      <c r="I417" s="1256" t="s">
        <v>116</v>
      </c>
      <c r="J417" s="1266" t="s">
        <v>398</v>
      </c>
      <c r="K417" s="316">
        <v>2.3999999999999998E-3</v>
      </c>
      <c r="L417" s="319">
        <v>2.3999999999999998E-3</v>
      </c>
      <c r="M417" s="126"/>
      <c r="N417" s="909" t="s">
        <v>142</v>
      </c>
      <c r="O417" s="1853">
        <f>E407</f>
        <v>110.56100000000001</v>
      </c>
      <c r="P417" s="1838">
        <f>F407</f>
        <v>77.510000000000005</v>
      </c>
      <c r="Q417" s="1852"/>
      <c r="R417" s="1840"/>
      <c r="S417" s="1852"/>
      <c r="T417" s="1840"/>
      <c r="U417" s="1964">
        <f t="shared" si="143"/>
        <v>110.56100000000001</v>
      </c>
      <c r="V417" s="1940">
        <f t="shared" si="144"/>
        <v>77.510000000000005</v>
      </c>
      <c r="W417" s="1969">
        <f t="shared" si="145"/>
        <v>0</v>
      </c>
      <c r="X417" s="1946">
        <f t="shared" si="146"/>
        <v>0</v>
      </c>
      <c r="Y417" s="1960">
        <f t="shared" si="147"/>
        <v>110.56100000000001</v>
      </c>
      <c r="Z417" s="937">
        <f t="shared" si="148"/>
        <v>77.510000000000005</v>
      </c>
      <c r="AA417" s="173" t="s">
        <v>149</v>
      </c>
      <c r="AB417" s="1897"/>
      <c r="AC417" s="921"/>
      <c r="AD417" s="1899">
        <f>H434</f>
        <v>67.8</v>
      </c>
      <c r="AE417" s="912">
        <f>I434</f>
        <v>60</v>
      </c>
      <c r="AF417" s="1897"/>
      <c r="AG417" s="931"/>
      <c r="AH417" s="2038">
        <f t="shared" si="149"/>
        <v>67.8</v>
      </c>
      <c r="AI417" s="925">
        <f t="shared" si="150"/>
        <v>60</v>
      </c>
      <c r="AJ417" s="2053">
        <f t="shared" si="151"/>
        <v>67.8</v>
      </c>
      <c r="AK417" s="933">
        <f t="shared" si="152"/>
        <v>60</v>
      </c>
      <c r="AL417" s="2060">
        <f t="shared" si="153"/>
        <v>67.8</v>
      </c>
      <c r="AM417" s="1987">
        <f t="shared" si="154"/>
        <v>60</v>
      </c>
    </row>
    <row r="418" spans="1:39">
      <c r="A418" s="138"/>
      <c r="B418" s="1280"/>
      <c r="C418" s="137"/>
      <c r="D418" s="138"/>
      <c r="E418" s="126"/>
      <c r="F418" s="126"/>
      <c r="G418" s="1302" t="s">
        <v>152</v>
      </c>
      <c r="H418" s="1303">
        <v>67.8</v>
      </c>
      <c r="I418" s="1304">
        <v>60</v>
      </c>
      <c r="J418" s="262" t="s">
        <v>86</v>
      </c>
      <c r="K418" s="316">
        <v>0.3</v>
      </c>
      <c r="L418" s="319">
        <v>0.3</v>
      </c>
      <c r="M418" s="126"/>
      <c r="N418" s="909" t="s">
        <v>67</v>
      </c>
      <c r="O418" s="1852"/>
      <c r="P418" s="1840"/>
      <c r="Q418" s="1852"/>
      <c r="R418" s="1840"/>
      <c r="S418" s="1852"/>
      <c r="T418" s="1840"/>
      <c r="U418" s="1964">
        <f t="shared" si="143"/>
        <v>0</v>
      </c>
      <c r="V418" s="1940">
        <f t="shared" si="144"/>
        <v>0</v>
      </c>
      <c r="W418" s="1969">
        <f t="shared" si="145"/>
        <v>0</v>
      </c>
      <c r="X418" s="1946">
        <f t="shared" si="146"/>
        <v>0</v>
      </c>
      <c r="Y418" s="1960">
        <f t="shared" si="147"/>
        <v>0</v>
      </c>
      <c r="Z418" s="937">
        <f t="shared" si="148"/>
        <v>0</v>
      </c>
      <c r="AA418" s="173" t="s">
        <v>148</v>
      </c>
      <c r="AB418" s="1897"/>
      <c r="AC418" s="920"/>
      <c r="AD418" s="1897"/>
      <c r="AE418" s="912"/>
      <c r="AF418" s="1897"/>
      <c r="AG418" s="931"/>
      <c r="AH418" s="2038">
        <f t="shared" si="149"/>
        <v>0</v>
      </c>
      <c r="AI418" s="925">
        <f t="shared" si="150"/>
        <v>0</v>
      </c>
      <c r="AJ418" s="2053">
        <f t="shared" si="151"/>
        <v>0</v>
      </c>
      <c r="AK418" s="933">
        <f t="shared" si="152"/>
        <v>0</v>
      </c>
      <c r="AL418" s="2060">
        <f t="shared" si="153"/>
        <v>0</v>
      </c>
      <c r="AM418" s="1987">
        <f t="shared" si="154"/>
        <v>0</v>
      </c>
    </row>
    <row r="419" spans="1:39">
      <c r="A419" s="138"/>
      <c r="B419" s="1280"/>
      <c r="C419" s="137"/>
      <c r="D419" s="138"/>
      <c r="E419" s="126"/>
      <c r="F419" s="126"/>
      <c r="G419" s="974"/>
      <c r="H419" s="1305"/>
      <c r="I419" s="1195"/>
      <c r="J419" s="1288" t="s">
        <v>49</v>
      </c>
      <c r="K419" s="338">
        <v>0.9</v>
      </c>
      <c r="L419" s="1255">
        <v>0.9</v>
      </c>
      <c r="M419" s="126"/>
      <c r="N419" s="911" t="s">
        <v>60</v>
      </c>
      <c r="O419" s="1852">
        <f>E410+K408</f>
        <v>26.4</v>
      </c>
      <c r="P419" s="1846">
        <f>F410+L408</f>
        <v>25.2</v>
      </c>
      <c r="Q419" s="1852"/>
      <c r="R419" s="1846"/>
      <c r="S419" s="1852">
        <f>H438</f>
        <v>16.7</v>
      </c>
      <c r="T419" s="1842">
        <f>I438</f>
        <v>16.7</v>
      </c>
      <c r="U419" s="1964">
        <f t="shared" si="143"/>
        <v>26.4</v>
      </c>
      <c r="V419" s="1940">
        <f t="shared" si="144"/>
        <v>25.2</v>
      </c>
      <c r="W419" s="1969">
        <f t="shared" si="145"/>
        <v>16.7</v>
      </c>
      <c r="X419" s="1946">
        <f t="shared" si="146"/>
        <v>16.7</v>
      </c>
      <c r="Y419" s="1960">
        <f t="shared" si="147"/>
        <v>43.099999999999994</v>
      </c>
      <c r="Z419" s="937">
        <f t="shared" si="148"/>
        <v>41.9</v>
      </c>
      <c r="AA419" s="176" t="s">
        <v>457</v>
      </c>
      <c r="AB419" s="1897"/>
      <c r="AC419" s="922"/>
      <c r="AD419" s="1897"/>
      <c r="AE419" s="912"/>
      <c r="AF419" s="1897"/>
      <c r="AG419" s="931"/>
      <c r="AH419" s="2038">
        <f t="shared" si="149"/>
        <v>0</v>
      </c>
      <c r="AI419" s="925">
        <f t="shared" si="150"/>
        <v>0</v>
      </c>
      <c r="AJ419" s="2053">
        <f t="shared" si="151"/>
        <v>0</v>
      </c>
      <c r="AK419" s="933">
        <f t="shared" si="152"/>
        <v>0</v>
      </c>
      <c r="AL419" s="2060">
        <f t="shared" si="153"/>
        <v>0</v>
      </c>
      <c r="AM419" s="1987">
        <f t="shared" si="154"/>
        <v>0</v>
      </c>
    </row>
    <row r="420" spans="1:39">
      <c r="A420" s="138"/>
      <c r="B420" s="1280"/>
      <c r="C420" s="137"/>
      <c r="D420" s="138"/>
      <c r="E420" s="126"/>
      <c r="F420" s="126"/>
      <c r="G420" s="1306"/>
      <c r="H420" s="140"/>
      <c r="I420" s="137"/>
      <c r="J420" s="1142" t="s">
        <v>399</v>
      </c>
      <c r="K420" s="316">
        <v>2.7E-2</v>
      </c>
      <c r="L420" s="321">
        <v>2.7E-2</v>
      </c>
      <c r="M420" s="126"/>
      <c r="N420" s="168" t="s">
        <v>162</v>
      </c>
      <c r="O420" s="1852"/>
      <c r="P420" s="1840"/>
      <c r="Q420" s="1852"/>
      <c r="R420" s="1840"/>
      <c r="S420" s="1852"/>
      <c r="T420" s="1840"/>
      <c r="U420" s="1964">
        <f t="shared" si="143"/>
        <v>0</v>
      </c>
      <c r="V420" s="1940">
        <f t="shared" si="144"/>
        <v>0</v>
      </c>
      <c r="W420" s="1969">
        <f t="shared" si="145"/>
        <v>0</v>
      </c>
      <c r="X420" s="1946">
        <f t="shared" si="146"/>
        <v>0</v>
      </c>
      <c r="Y420" s="1961">
        <f t="shared" si="147"/>
        <v>0</v>
      </c>
      <c r="Z420" s="935">
        <f t="shared" si="148"/>
        <v>0</v>
      </c>
      <c r="AA420" s="247" t="s">
        <v>91</v>
      </c>
      <c r="AB420" s="1897">
        <f t="shared" ref="AB420:AK420" si="157">SUM(AB405:AB419)</f>
        <v>141.26</v>
      </c>
      <c r="AC420" s="1780">
        <f t="shared" si="157"/>
        <v>121.95</v>
      </c>
      <c r="AD420" s="1897">
        <f t="shared" si="157"/>
        <v>173.51999999999998</v>
      </c>
      <c r="AE420" s="912">
        <f t="shared" si="157"/>
        <v>143.76</v>
      </c>
      <c r="AF420" s="1897">
        <f t="shared" si="157"/>
        <v>38.700000000000003</v>
      </c>
      <c r="AG420" s="931">
        <f t="shared" si="157"/>
        <v>31.5</v>
      </c>
      <c r="AH420" s="2039">
        <f t="shared" si="157"/>
        <v>314.78000000000003</v>
      </c>
      <c r="AI420" s="913">
        <f t="shared" si="157"/>
        <v>265.70999999999998</v>
      </c>
      <c r="AJ420" s="2054">
        <f t="shared" si="157"/>
        <v>212.22000000000003</v>
      </c>
      <c r="AK420" s="296">
        <f t="shared" si="157"/>
        <v>175.26</v>
      </c>
      <c r="AL420" s="2060">
        <f t="shared" si="153"/>
        <v>353.47999999999996</v>
      </c>
      <c r="AM420" s="1987">
        <f t="shared" si="154"/>
        <v>297.20999999999998</v>
      </c>
    </row>
    <row r="421" spans="1:39" ht="15" thickBot="1">
      <c r="A421" s="2303" t="s">
        <v>262</v>
      </c>
      <c r="B421" s="2311"/>
      <c r="C421" s="2329">
        <f>C407+C412+C413+C414+90+20+120+30</f>
        <v>570</v>
      </c>
      <c r="D421" s="1126"/>
      <c r="E421" s="312"/>
      <c r="F421" s="312"/>
      <c r="G421" s="1126"/>
      <c r="H421" s="312"/>
      <c r="I421" s="1127"/>
      <c r="J421" s="1307" t="s">
        <v>89</v>
      </c>
      <c r="K421" s="1162">
        <v>0.873</v>
      </c>
      <c r="L421" s="1192">
        <v>0.873</v>
      </c>
      <c r="M421" s="126"/>
      <c r="N421" s="168" t="s">
        <v>65</v>
      </c>
      <c r="O421" s="1852"/>
      <c r="P421" s="1847"/>
      <c r="Q421" s="1852"/>
      <c r="R421" s="1847"/>
      <c r="S421" s="1852"/>
      <c r="T421" s="1847"/>
      <c r="U421" s="1964">
        <f t="shared" si="143"/>
        <v>0</v>
      </c>
      <c r="V421" s="1940">
        <f t="shared" si="144"/>
        <v>0</v>
      </c>
      <c r="W421" s="1969">
        <f t="shared" si="145"/>
        <v>0</v>
      </c>
      <c r="X421" s="1946">
        <f t="shared" si="146"/>
        <v>0</v>
      </c>
      <c r="Y421" s="1961">
        <f t="shared" si="147"/>
        <v>0</v>
      </c>
      <c r="Z421" s="935">
        <f t="shared" si="148"/>
        <v>0</v>
      </c>
      <c r="AA421" s="607" t="s">
        <v>158</v>
      </c>
      <c r="AB421" s="1897"/>
      <c r="AC421" s="908">
        <f>F408+F409+I409+I414+I418+L412+L414+L415+L416</f>
        <v>121.95</v>
      </c>
      <c r="AD421" s="1897"/>
      <c r="AE421" s="968">
        <f>F424+F426+F427+F428+I427+I428+I429+I434</f>
        <v>143.76</v>
      </c>
      <c r="AF421" s="1897"/>
      <c r="AG421" s="912"/>
      <c r="AH421" s="2040"/>
      <c r="AI421" s="309"/>
      <c r="AJ421" s="2054"/>
      <c r="AK421" s="296"/>
      <c r="AL421" s="2061"/>
      <c r="AM421" s="1988"/>
    </row>
    <row r="422" spans="1:39" ht="16.2" thickBot="1">
      <c r="A422" s="905"/>
      <c r="B422" s="506" t="s">
        <v>144</v>
      </c>
      <c r="C422" s="311"/>
      <c r="D422" s="1308" t="s">
        <v>201</v>
      </c>
      <c r="E422" s="161"/>
      <c r="F422" s="147"/>
      <c r="G422" s="160" t="s">
        <v>777</v>
      </c>
      <c r="H422" s="161"/>
      <c r="I422" s="161"/>
      <c r="J422" s="2345" t="s">
        <v>568</v>
      </c>
      <c r="K422" s="1213"/>
      <c r="L422" s="1214"/>
      <c r="M422" s="126"/>
      <c r="N422" s="168" t="s">
        <v>46</v>
      </c>
      <c r="O422" s="1852"/>
      <c r="P422" s="1847"/>
      <c r="Q422" s="1852"/>
      <c r="R422" s="1847"/>
      <c r="S422" s="1852"/>
      <c r="T422" s="1847"/>
      <c r="U422" s="1964">
        <f t="shared" si="143"/>
        <v>0</v>
      </c>
      <c r="V422" s="1940">
        <f t="shared" si="144"/>
        <v>0</v>
      </c>
      <c r="W422" s="1969">
        <f t="shared" si="145"/>
        <v>0</v>
      </c>
      <c r="X422" s="1946">
        <f t="shared" si="146"/>
        <v>0</v>
      </c>
      <c r="Y422" s="1961">
        <f t="shared" si="147"/>
        <v>0</v>
      </c>
      <c r="Z422" s="935">
        <f t="shared" si="148"/>
        <v>0</v>
      </c>
      <c r="AB422" s="1897"/>
      <c r="AD422" s="1897"/>
      <c r="AF422" s="1897"/>
      <c r="AH422" s="2036"/>
      <c r="AJ422" s="2036"/>
      <c r="AL422" s="2033"/>
      <c r="AM422" s="134"/>
    </row>
    <row r="423" spans="1:39" ht="15" thickBot="1">
      <c r="A423" s="1590" t="s">
        <v>543</v>
      </c>
      <c r="B423" s="346" t="s">
        <v>732</v>
      </c>
      <c r="C423" s="230">
        <v>60</v>
      </c>
      <c r="D423" s="1211" t="s">
        <v>114</v>
      </c>
      <c r="E423" s="1122" t="s">
        <v>115</v>
      </c>
      <c r="F423" s="1123" t="s">
        <v>116</v>
      </c>
      <c r="G423" s="527" t="s">
        <v>114</v>
      </c>
      <c r="H423" s="218" t="s">
        <v>115</v>
      </c>
      <c r="I423" s="271" t="s">
        <v>116</v>
      </c>
      <c r="J423" s="525" t="s">
        <v>114</v>
      </c>
      <c r="K423" s="216" t="s">
        <v>115</v>
      </c>
      <c r="L423" s="217" t="s">
        <v>116</v>
      </c>
      <c r="M423" s="126"/>
      <c r="N423" s="168" t="s">
        <v>70</v>
      </c>
      <c r="O423" s="1852">
        <f>H408</f>
        <v>4.9000000000000004</v>
      </c>
      <c r="P423" s="1894">
        <f>I408</f>
        <v>4.9000000000000004</v>
      </c>
      <c r="Q423" s="1852">
        <f>E435</f>
        <v>4</v>
      </c>
      <c r="R423" s="1847">
        <f>F435</f>
        <v>4</v>
      </c>
      <c r="S423" s="1852"/>
      <c r="T423" s="1847"/>
      <c r="U423" s="1964">
        <f t="shared" si="143"/>
        <v>8.9</v>
      </c>
      <c r="V423" s="1940">
        <f t="shared" si="144"/>
        <v>8.9</v>
      </c>
      <c r="W423" s="1969">
        <f t="shared" si="145"/>
        <v>4</v>
      </c>
      <c r="X423" s="1946">
        <f t="shared" si="146"/>
        <v>4</v>
      </c>
      <c r="Y423" s="1961">
        <f t="shared" si="147"/>
        <v>8.9</v>
      </c>
      <c r="Z423" s="935">
        <f t="shared" si="148"/>
        <v>8.9</v>
      </c>
      <c r="AA423" s="90" t="s">
        <v>360</v>
      </c>
      <c r="AB423" s="1897"/>
      <c r="AC423" s="923"/>
      <c r="AD423" s="1897"/>
      <c r="AE423" s="924"/>
      <c r="AF423" s="1897"/>
      <c r="AG423" s="924"/>
      <c r="AH423" s="2034"/>
      <c r="AI423" s="924"/>
      <c r="AJ423" s="2034"/>
      <c r="AK423" s="924"/>
      <c r="AL423" s="2033"/>
      <c r="AM423" s="134"/>
    </row>
    <row r="424" spans="1:39">
      <c r="A424" s="1692" t="s">
        <v>776</v>
      </c>
      <c r="B424" s="380" t="s">
        <v>201</v>
      </c>
      <c r="C424" s="1264" t="s">
        <v>660</v>
      </c>
      <c r="D424" s="170" t="s">
        <v>80</v>
      </c>
      <c r="E424" s="181">
        <v>51.36</v>
      </c>
      <c r="F424" s="183">
        <v>39.299999999999997</v>
      </c>
      <c r="G424" s="1309" t="s">
        <v>94</v>
      </c>
      <c r="H424" s="315">
        <v>73.569999999999993</v>
      </c>
      <c r="I424" s="1034">
        <v>63.2</v>
      </c>
      <c r="J424" s="170" t="s">
        <v>49</v>
      </c>
      <c r="K424" s="169">
        <v>7</v>
      </c>
      <c r="L424" s="1219">
        <v>7</v>
      </c>
      <c r="M424" s="126"/>
      <c r="N424" s="168" t="s">
        <v>90</v>
      </c>
      <c r="O424" s="1852">
        <f>H415+K409</f>
        <v>5</v>
      </c>
      <c r="P424" s="1838">
        <f>I415+L409</f>
        <v>5</v>
      </c>
      <c r="Q424" s="1852"/>
      <c r="R424" s="1838"/>
      <c r="S424" s="1852">
        <f>E442</f>
        <v>2.7</v>
      </c>
      <c r="T424" s="1838">
        <f>F442</f>
        <v>2.7</v>
      </c>
      <c r="U424" s="1964">
        <f t="shared" si="143"/>
        <v>5</v>
      </c>
      <c r="V424" s="1940">
        <f t="shared" si="144"/>
        <v>5</v>
      </c>
      <c r="W424" s="1969">
        <f t="shared" si="145"/>
        <v>2.7</v>
      </c>
      <c r="X424" s="1946">
        <f t="shared" si="146"/>
        <v>2.7</v>
      </c>
      <c r="Y424" s="2023">
        <f t="shared" si="147"/>
        <v>7.7</v>
      </c>
      <c r="Z424" s="1090">
        <f t="shared" si="148"/>
        <v>7.7</v>
      </c>
      <c r="AA424" s="93" t="s">
        <v>117</v>
      </c>
      <c r="AB424" s="1897"/>
      <c r="AC424" s="298"/>
      <c r="AD424" s="1897"/>
      <c r="AE424" s="298"/>
      <c r="AF424" s="1897"/>
      <c r="AG424" s="298"/>
      <c r="AH424" s="2041">
        <f t="shared" ref="AH424:AH437" si="158">AB424+AD424</f>
        <v>0</v>
      </c>
      <c r="AI424" s="914">
        <f t="shared" ref="AI424:AI437" si="159">AC424+AE424</f>
        <v>0</v>
      </c>
      <c r="AJ424" s="2055">
        <f t="shared" ref="AJ424:AJ437" si="160">AD424+AF424</f>
        <v>0</v>
      </c>
      <c r="AK424" s="310">
        <f t="shared" ref="AK424:AK437" si="161">AE424+AG424</f>
        <v>0</v>
      </c>
      <c r="AL424" s="2064"/>
      <c r="AM424" s="112"/>
    </row>
    <row r="425" spans="1:39">
      <c r="A425" s="221" t="s">
        <v>735</v>
      </c>
      <c r="B425" s="402" t="s">
        <v>109</v>
      </c>
      <c r="C425" s="582" t="s">
        <v>405</v>
      </c>
      <c r="D425" s="254" t="s">
        <v>44</v>
      </c>
      <c r="E425" s="1223">
        <v>40.468000000000004</v>
      </c>
      <c r="F425" s="1310">
        <v>30.2</v>
      </c>
      <c r="G425" s="258" t="s">
        <v>110</v>
      </c>
      <c r="H425" s="516">
        <v>47.6</v>
      </c>
      <c r="I425" s="1035">
        <v>47.6</v>
      </c>
      <c r="J425" s="256" t="s">
        <v>295</v>
      </c>
      <c r="K425" s="316">
        <v>6</v>
      </c>
      <c r="L425" s="1103">
        <v>5</v>
      </c>
      <c r="M425" s="126"/>
      <c r="N425" s="168" t="s">
        <v>98</v>
      </c>
      <c r="O425" s="1852">
        <f>E413+K413</f>
        <v>10.199999999999999</v>
      </c>
      <c r="P425" s="1840">
        <f>F413+L413</f>
        <v>10.199999999999999</v>
      </c>
      <c r="Q425" s="1852">
        <f>H426+E430</f>
        <v>11</v>
      </c>
      <c r="R425" s="1840">
        <f>I426+F430</f>
        <v>11</v>
      </c>
      <c r="S425" s="1852">
        <f>E444</f>
        <v>4</v>
      </c>
      <c r="T425" s="1840">
        <f>F444</f>
        <v>4</v>
      </c>
      <c r="U425" s="1964">
        <f t="shared" si="143"/>
        <v>21.2</v>
      </c>
      <c r="V425" s="1940">
        <f t="shared" si="144"/>
        <v>21.2</v>
      </c>
      <c r="W425" s="1969">
        <f t="shared" si="145"/>
        <v>15</v>
      </c>
      <c r="X425" s="1946">
        <f t="shared" si="146"/>
        <v>15</v>
      </c>
      <c r="Y425" s="2023">
        <f t="shared" si="147"/>
        <v>25.2</v>
      </c>
      <c r="Z425" s="1090">
        <f t="shared" si="148"/>
        <v>25.2</v>
      </c>
      <c r="AA425" s="96" t="s">
        <v>361</v>
      </c>
      <c r="AB425" s="1897"/>
      <c r="AC425" s="296">
        <f>SUM(AC423:AC424)</f>
        <v>0</v>
      </c>
      <c r="AD425" s="1897"/>
      <c r="AE425" s="296">
        <f>SUM(AE423:AE424)</f>
        <v>0</v>
      </c>
      <c r="AF425" s="1897"/>
      <c r="AG425" s="296">
        <f>SUM(AG423:AG424)</f>
        <v>0</v>
      </c>
      <c r="AH425" s="2041">
        <f t="shared" si="158"/>
        <v>0</v>
      </c>
      <c r="AI425" s="914">
        <f t="shared" si="159"/>
        <v>0</v>
      </c>
      <c r="AJ425" s="2055">
        <f t="shared" si="160"/>
        <v>0</v>
      </c>
      <c r="AK425" s="310">
        <f t="shared" si="161"/>
        <v>0</v>
      </c>
      <c r="AL425" s="2063"/>
      <c r="AM425" s="275"/>
    </row>
    <row r="426" spans="1:39">
      <c r="A426" s="1692" t="s">
        <v>787</v>
      </c>
      <c r="B426" s="402" t="s">
        <v>568</v>
      </c>
      <c r="C426" s="582">
        <v>200</v>
      </c>
      <c r="D426" s="254" t="s">
        <v>72</v>
      </c>
      <c r="E426" s="316">
        <v>8.75</v>
      </c>
      <c r="F426" s="319">
        <v>7</v>
      </c>
      <c r="G426" s="258" t="s">
        <v>98</v>
      </c>
      <c r="H426" s="317">
        <v>7</v>
      </c>
      <c r="I426" s="502">
        <v>7</v>
      </c>
      <c r="J426" s="256" t="s">
        <v>169</v>
      </c>
      <c r="K426" s="1104">
        <v>10</v>
      </c>
      <c r="L426" s="1105">
        <v>10</v>
      </c>
      <c r="M426" s="126"/>
      <c r="N426" s="168" t="s">
        <v>629</v>
      </c>
      <c r="O426" s="1853">
        <f>P426/1000/0.04</f>
        <v>0.09</v>
      </c>
      <c r="P426" s="1838">
        <f>F411</f>
        <v>3.6</v>
      </c>
      <c r="Q426" s="1852"/>
      <c r="R426" s="1838"/>
      <c r="S426" s="1852">
        <f>T426/1000/0.04</f>
        <v>2.5000000000000001E-2</v>
      </c>
      <c r="T426" s="1838">
        <f>F439</f>
        <v>1</v>
      </c>
      <c r="U426" s="1964">
        <f t="shared" si="143"/>
        <v>0.09</v>
      </c>
      <c r="V426" s="1940">
        <f t="shared" si="144"/>
        <v>3.6</v>
      </c>
      <c r="W426" s="1969">
        <f t="shared" si="145"/>
        <v>2.5000000000000001E-2</v>
      </c>
      <c r="X426" s="1946">
        <f t="shared" si="146"/>
        <v>1</v>
      </c>
      <c r="Y426" s="2023">
        <f t="shared" si="147"/>
        <v>0.11499999999999999</v>
      </c>
      <c r="Z426" s="1090">
        <f t="shared" si="148"/>
        <v>4.5999999999999996</v>
      </c>
      <c r="AA426" s="98" t="s">
        <v>362</v>
      </c>
      <c r="AB426" s="1897"/>
      <c r="AC426" s="299"/>
      <c r="AD426" s="1897"/>
      <c r="AE426" s="299"/>
      <c r="AF426" s="1897"/>
      <c r="AG426" s="299"/>
      <c r="AH426" s="2041">
        <f t="shared" si="158"/>
        <v>0</v>
      </c>
      <c r="AI426" s="914">
        <f t="shared" si="159"/>
        <v>0</v>
      </c>
      <c r="AJ426" s="2055">
        <f t="shared" si="160"/>
        <v>0</v>
      </c>
      <c r="AK426" s="310">
        <f t="shared" si="161"/>
        <v>0</v>
      </c>
      <c r="AL426" s="2063"/>
      <c r="AM426" s="275"/>
    </row>
    <row r="427" spans="1:39">
      <c r="A427" s="1220" t="s">
        <v>9</v>
      </c>
      <c r="B427" s="346" t="s">
        <v>10</v>
      </c>
      <c r="C427" s="379">
        <v>50</v>
      </c>
      <c r="D427" s="254" t="s">
        <v>198</v>
      </c>
      <c r="E427" s="316">
        <v>8.4</v>
      </c>
      <c r="F427" s="319">
        <v>7</v>
      </c>
      <c r="G427" s="1266" t="s">
        <v>210</v>
      </c>
      <c r="H427" s="444">
        <v>8.4</v>
      </c>
      <c r="I427" s="502">
        <v>7</v>
      </c>
      <c r="J427" s="255" t="s">
        <v>786</v>
      </c>
      <c r="K427" s="333">
        <v>100</v>
      </c>
      <c r="L427" s="334">
        <v>100</v>
      </c>
      <c r="M427" s="126"/>
      <c r="N427" s="168" t="s">
        <v>49</v>
      </c>
      <c r="O427" s="1852">
        <f>K419</f>
        <v>0.9</v>
      </c>
      <c r="P427" s="1842">
        <f>L419</f>
        <v>0.9</v>
      </c>
      <c r="Q427" s="1852">
        <f>E429+K424</f>
        <v>8</v>
      </c>
      <c r="R427" s="1842">
        <f>F429+L424</f>
        <v>8</v>
      </c>
      <c r="S427" s="1852">
        <f>K440</f>
        <v>7</v>
      </c>
      <c r="T427" s="1842">
        <f>L440</f>
        <v>7</v>
      </c>
      <c r="U427" s="1964">
        <f t="shared" si="143"/>
        <v>8.9</v>
      </c>
      <c r="V427" s="1940">
        <f t="shared" si="144"/>
        <v>8.9</v>
      </c>
      <c r="W427" s="1969">
        <f t="shared" si="145"/>
        <v>15</v>
      </c>
      <c r="X427" s="1946">
        <f t="shared" si="146"/>
        <v>15</v>
      </c>
      <c r="Y427" s="2023">
        <f t="shared" si="147"/>
        <v>15.9</v>
      </c>
      <c r="Z427" s="1090">
        <f t="shared" si="148"/>
        <v>15.9</v>
      </c>
      <c r="AA427" s="98" t="s">
        <v>179</v>
      </c>
      <c r="AB427" s="1897"/>
      <c r="AC427" s="299"/>
      <c r="AD427" s="1897"/>
      <c r="AE427" s="299"/>
      <c r="AF427" s="1897"/>
      <c r="AG427" s="299"/>
      <c r="AH427" s="2041">
        <f t="shared" si="158"/>
        <v>0</v>
      </c>
      <c r="AI427" s="914">
        <f t="shared" si="159"/>
        <v>0</v>
      </c>
      <c r="AJ427" s="2055">
        <f t="shared" si="160"/>
        <v>0</v>
      </c>
      <c r="AK427" s="310">
        <f t="shared" si="161"/>
        <v>0</v>
      </c>
      <c r="AL427" s="2033"/>
      <c r="AM427" s="134"/>
    </row>
    <row r="428" spans="1:39">
      <c r="A428" s="261" t="s">
        <v>9</v>
      </c>
      <c r="B428" s="346" t="s">
        <v>581</v>
      </c>
      <c r="C428" s="379">
        <v>30</v>
      </c>
      <c r="D428" s="254" t="s">
        <v>108</v>
      </c>
      <c r="E428" s="316">
        <v>1.06</v>
      </c>
      <c r="F428" s="319">
        <v>1.06</v>
      </c>
      <c r="G428" s="1266" t="s">
        <v>72</v>
      </c>
      <c r="H428" s="444">
        <v>26.75</v>
      </c>
      <c r="I428" s="1036">
        <v>21.4</v>
      </c>
      <c r="J428" s="256" t="s">
        <v>89</v>
      </c>
      <c r="K428" s="316">
        <v>118</v>
      </c>
      <c r="L428" s="1103">
        <v>118</v>
      </c>
      <c r="M428" s="126"/>
      <c r="N428" s="168" t="s">
        <v>163</v>
      </c>
      <c r="O428" s="1852"/>
      <c r="P428" s="1840"/>
      <c r="Q428" s="1852"/>
      <c r="R428" s="1840"/>
      <c r="S428" s="1852"/>
      <c r="T428" s="1840"/>
      <c r="U428" s="1964">
        <f t="shared" si="143"/>
        <v>0</v>
      </c>
      <c r="V428" s="1940">
        <f t="shared" si="144"/>
        <v>0</v>
      </c>
      <c r="W428" s="1969">
        <f t="shared" si="145"/>
        <v>0</v>
      </c>
      <c r="X428" s="1946">
        <f t="shared" si="146"/>
        <v>0</v>
      </c>
      <c r="Y428" s="2023">
        <f t="shared" si="147"/>
        <v>0</v>
      </c>
      <c r="Z428" s="1090">
        <f t="shared" si="148"/>
        <v>0</v>
      </c>
      <c r="AA428" s="100" t="s">
        <v>71</v>
      </c>
      <c r="AB428" s="1897"/>
      <c r="AC428" s="296">
        <f>SUM(AC426:AC427)</f>
        <v>0</v>
      </c>
      <c r="AD428" s="1897"/>
      <c r="AE428" s="296">
        <f>SUM(AE426:AE427)</f>
        <v>0</v>
      </c>
      <c r="AF428" s="1897"/>
      <c r="AG428" s="296">
        <f>SUM(AG426:AG427)</f>
        <v>0</v>
      </c>
      <c r="AH428" s="2041">
        <f t="shared" si="158"/>
        <v>0</v>
      </c>
      <c r="AI428" s="914">
        <f t="shared" si="159"/>
        <v>0</v>
      </c>
      <c r="AJ428" s="2055">
        <f t="shared" si="160"/>
        <v>0</v>
      </c>
      <c r="AK428" s="310">
        <f t="shared" si="161"/>
        <v>0</v>
      </c>
      <c r="AL428" s="2033"/>
      <c r="AM428" s="134"/>
    </row>
    <row r="429" spans="1:39">
      <c r="A429" s="1692" t="s">
        <v>642</v>
      </c>
      <c r="B429" s="346" t="s">
        <v>637</v>
      </c>
      <c r="C429" s="379">
        <v>105</v>
      </c>
      <c r="D429" s="256" t="s">
        <v>49</v>
      </c>
      <c r="E429" s="316">
        <v>1</v>
      </c>
      <c r="F429" s="319">
        <v>1</v>
      </c>
      <c r="G429" s="254" t="s">
        <v>108</v>
      </c>
      <c r="H429" s="317">
        <v>1</v>
      </c>
      <c r="I429" s="502">
        <v>1</v>
      </c>
      <c r="J429" s="68"/>
      <c r="K429" s="11"/>
      <c r="L429" s="78"/>
      <c r="M429" s="126"/>
      <c r="N429" s="168" t="s">
        <v>51</v>
      </c>
      <c r="O429" s="1852"/>
      <c r="P429" s="1840"/>
      <c r="Q429" s="1852"/>
      <c r="R429" s="1840"/>
      <c r="S429" s="1852">
        <f>K438</f>
        <v>0.5</v>
      </c>
      <c r="T429" s="1840">
        <f>L438</f>
        <v>0.5</v>
      </c>
      <c r="U429" s="1964">
        <f t="shared" si="143"/>
        <v>0</v>
      </c>
      <c r="V429" s="1940">
        <f t="shared" si="144"/>
        <v>0</v>
      </c>
      <c r="W429" s="1969">
        <f t="shared" si="145"/>
        <v>0.5</v>
      </c>
      <c r="X429" s="1946">
        <f t="shared" si="146"/>
        <v>0.5</v>
      </c>
      <c r="Y429" s="1961">
        <f t="shared" si="147"/>
        <v>0.5</v>
      </c>
      <c r="Z429" s="935">
        <f t="shared" si="148"/>
        <v>0.5</v>
      </c>
      <c r="AA429" s="103" t="s">
        <v>191</v>
      </c>
      <c r="AB429" s="1897"/>
      <c r="AC429" s="294"/>
      <c r="AD429" s="1897"/>
      <c r="AE429" s="294"/>
      <c r="AF429" s="1897"/>
      <c r="AG429" s="294"/>
      <c r="AH429" s="2041">
        <f t="shared" si="158"/>
        <v>0</v>
      </c>
      <c r="AI429" s="914">
        <f t="shared" si="159"/>
        <v>0</v>
      </c>
      <c r="AJ429" s="2055">
        <f t="shared" si="160"/>
        <v>0</v>
      </c>
      <c r="AK429" s="310">
        <f t="shared" si="161"/>
        <v>0</v>
      </c>
      <c r="AL429" s="2033"/>
      <c r="AM429" s="134"/>
    </row>
    <row r="430" spans="1:39" ht="15" thickBot="1">
      <c r="A430" s="138"/>
      <c r="B430" s="1280"/>
      <c r="C430" s="141"/>
      <c r="D430" s="254" t="s">
        <v>98</v>
      </c>
      <c r="E430" s="380">
        <v>4</v>
      </c>
      <c r="F430" s="894">
        <v>4</v>
      </c>
      <c r="G430" s="904" t="s">
        <v>576</v>
      </c>
      <c r="H430" s="317"/>
      <c r="I430" s="502">
        <v>1</v>
      </c>
      <c r="J430" s="2269"/>
      <c r="K430" s="1208"/>
      <c r="L430" s="2293"/>
      <c r="M430" s="126"/>
      <c r="N430" s="168" t="s">
        <v>161</v>
      </c>
      <c r="O430" s="1852"/>
      <c r="P430" s="1840"/>
      <c r="Q430" s="1852"/>
      <c r="R430" s="1840"/>
      <c r="S430" s="1852"/>
      <c r="T430" s="1840"/>
      <c r="U430" s="1964">
        <f t="shared" si="143"/>
        <v>0</v>
      </c>
      <c r="V430" s="1940">
        <f t="shared" si="144"/>
        <v>0</v>
      </c>
      <c r="W430" s="1969">
        <f t="shared" si="145"/>
        <v>0</v>
      </c>
      <c r="X430" s="1946">
        <f t="shared" si="146"/>
        <v>0</v>
      </c>
      <c r="Y430" s="1961">
        <f t="shared" si="147"/>
        <v>0</v>
      </c>
      <c r="Z430" s="935">
        <f t="shared" si="148"/>
        <v>0</v>
      </c>
      <c r="AA430" s="103" t="s">
        <v>75</v>
      </c>
      <c r="AB430" s="1897"/>
      <c r="AC430" s="294"/>
      <c r="AD430" s="1897"/>
      <c r="AE430" s="294"/>
      <c r="AF430" s="1897"/>
      <c r="AG430" s="294"/>
      <c r="AH430" s="2041">
        <f t="shared" si="158"/>
        <v>0</v>
      </c>
      <c r="AI430" s="914">
        <f t="shared" si="159"/>
        <v>0</v>
      </c>
      <c r="AJ430" s="2055">
        <f t="shared" si="160"/>
        <v>0</v>
      </c>
      <c r="AK430" s="310">
        <f t="shared" si="161"/>
        <v>0</v>
      </c>
      <c r="AL430" s="2033"/>
      <c r="AM430" s="134"/>
    </row>
    <row r="431" spans="1:39" ht="15" thickBot="1">
      <c r="A431" s="138"/>
      <c r="B431" s="1280"/>
      <c r="C431" s="141"/>
      <c r="D431" s="1311" t="s">
        <v>92</v>
      </c>
      <c r="E431" s="721">
        <v>0.9</v>
      </c>
      <c r="F431" s="722">
        <v>0.9</v>
      </c>
      <c r="G431" s="226" t="s">
        <v>89</v>
      </c>
      <c r="H431" s="1232">
        <v>112</v>
      </c>
      <c r="I431" s="263"/>
      <c r="J431" s="2195" t="s">
        <v>637</v>
      </c>
      <c r="K431" s="312"/>
      <c r="L431" s="1127"/>
      <c r="M431" s="126"/>
      <c r="N431" s="168" t="s">
        <v>160</v>
      </c>
      <c r="O431" s="1852"/>
      <c r="P431" s="1848"/>
      <c r="Q431" s="1852"/>
      <c r="R431" s="1848"/>
      <c r="S431" s="1852"/>
      <c r="T431" s="1848"/>
      <c r="U431" s="1964">
        <f t="shared" si="143"/>
        <v>0</v>
      </c>
      <c r="V431" s="1940">
        <f t="shared" si="144"/>
        <v>0</v>
      </c>
      <c r="W431" s="1969">
        <f t="shared" si="145"/>
        <v>0</v>
      </c>
      <c r="X431" s="1946">
        <f t="shared" si="146"/>
        <v>0</v>
      </c>
      <c r="Y431" s="1961">
        <f t="shared" si="147"/>
        <v>0</v>
      </c>
      <c r="Z431" s="935">
        <f t="shared" si="148"/>
        <v>0</v>
      </c>
      <c r="AA431" s="103" t="s">
        <v>77</v>
      </c>
      <c r="AB431" s="1897"/>
      <c r="AC431" s="107"/>
      <c r="AD431" s="1899"/>
      <c r="AE431" s="107"/>
      <c r="AF431" s="1899"/>
      <c r="AG431" s="107"/>
      <c r="AH431" s="2041">
        <f t="shared" si="158"/>
        <v>0</v>
      </c>
      <c r="AI431" s="914">
        <f t="shared" si="159"/>
        <v>0</v>
      </c>
      <c r="AJ431" s="2055">
        <f t="shared" si="160"/>
        <v>0</v>
      </c>
      <c r="AK431" s="310">
        <f t="shared" si="161"/>
        <v>0</v>
      </c>
      <c r="AL431" s="2033"/>
      <c r="AM431" s="134"/>
    </row>
    <row r="432" spans="1:39" ht="15" thickBot="1">
      <c r="A432" s="138"/>
      <c r="B432" s="1280"/>
      <c r="C432" s="141"/>
      <c r="D432" s="258" t="s">
        <v>199</v>
      </c>
      <c r="E432" s="317">
        <v>8.0000000000000002E-3</v>
      </c>
      <c r="F432" s="320">
        <v>8.0000000000000002E-3</v>
      </c>
      <c r="G432" s="525" t="s">
        <v>392</v>
      </c>
      <c r="H432" s="161"/>
      <c r="I432" s="161"/>
      <c r="J432" s="525" t="s">
        <v>114</v>
      </c>
      <c r="K432" s="216" t="s">
        <v>115</v>
      </c>
      <c r="L432" s="217" t="s">
        <v>116</v>
      </c>
      <c r="M432" s="126"/>
      <c r="N432" s="168" t="s">
        <v>83</v>
      </c>
      <c r="O432" s="1852"/>
      <c r="P432" s="1848"/>
      <c r="Q432" s="1852"/>
      <c r="R432" s="1848"/>
      <c r="S432" s="1852"/>
      <c r="T432" s="1848"/>
      <c r="U432" s="1964">
        <f t="shared" si="143"/>
        <v>0</v>
      </c>
      <c r="V432" s="1940">
        <f t="shared" si="144"/>
        <v>0</v>
      </c>
      <c r="W432" s="1969">
        <f t="shared" si="145"/>
        <v>0</v>
      </c>
      <c r="X432" s="1946">
        <f t="shared" si="146"/>
        <v>0</v>
      </c>
      <c r="Y432" s="1961">
        <f t="shared" si="147"/>
        <v>0</v>
      </c>
      <c r="Z432" s="935">
        <f t="shared" si="148"/>
        <v>0</v>
      </c>
      <c r="AA432" s="103" t="s">
        <v>78</v>
      </c>
      <c r="AB432" s="1897"/>
      <c r="AC432" s="107"/>
      <c r="AD432" s="1897"/>
      <c r="AE432" s="107"/>
      <c r="AF432" s="1897"/>
      <c r="AG432" s="107"/>
      <c r="AH432" s="2041">
        <f t="shared" si="158"/>
        <v>0</v>
      </c>
      <c r="AI432" s="914">
        <f t="shared" si="159"/>
        <v>0</v>
      </c>
      <c r="AJ432" s="2055">
        <f t="shared" si="160"/>
        <v>0</v>
      </c>
      <c r="AK432" s="310">
        <f t="shared" si="161"/>
        <v>0</v>
      </c>
      <c r="AL432" s="2033"/>
      <c r="AM432" s="134"/>
    </row>
    <row r="433" spans="1:41" ht="15" thickBot="1">
      <c r="A433" s="138"/>
      <c r="B433" s="1280"/>
      <c r="C433" s="141"/>
      <c r="D433" s="1670" t="s">
        <v>634</v>
      </c>
      <c r="E433" s="316">
        <v>160</v>
      </c>
      <c r="F433" s="319">
        <v>160</v>
      </c>
      <c r="G433" s="525" t="s">
        <v>114</v>
      </c>
      <c r="H433" s="216" t="s">
        <v>115</v>
      </c>
      <c r="I433" s="1176" t="s">
        <v>116</v>
      </c>
      <c r="J433" s="170" t="s">
        <v>205</v>
      </c>
      <c r="K433" s="1312">
        <v>119.175</v>
      </c>
      <c r="L433" s="179">
        <v>105</v>
      </c>
      <c r="M433" s="126"/>
      <c r="N433" s="168" t="s">
        <v>53</v>
      </c>
      <c r="O433" s="1852">
        <f>E414+H413+K410</f>
        <v>1.1499999999999999</v>
      </c>
      <c r="P433" s="1848">
        <f>F414+I413+L410</f>
        <v>1.1499999999999999</v>
      </c>
      <c r="Q433" s="1852">
        <f>E431</f>
        <v>0.9</v>
      </c>
      <c r="R433" s="1848">
        <f>F431</f>
        <v>0.9</v>
      </c>
      <c r="S433" s="1852">
        <f>H441</f>
        <v>0.2</v>
      </c>
      <c r="T433" s="1848">
        <f>I441</f>
        <v>0.2</v>
      </c>
      <c r="U433" s="1964">
        <f t="shared" si="143"/>
        <v>2.0499999999999998</v>
      </c>
      <c r="V433" s="1940">
        <f t="shared" si="144"/>
        <v>2.0499999999999998</v>
      </c>
      <c r="W433" s="1969">
        <f t="shared" si="145"/>
        <v>1.1000000000000001</v>
      </c>
      <c r="X433" s="1946">
        <f t="shared" si="146"/>
        <v>1.1000000000000001</v>
      </c>
      <c r="Y433" s="1961">
        <f t="shared" si="147"/>
        <v>2.25</v>
      </c>
      <c r="Z433" s="935">
        <f t="shared" si="148"/>
        <v>2.25</v>
      </c>
      <c r="AA433" s="103" t="s">
        <v>79</v>
      </c>
      <c r="AB433" s="1897"/>
      <c r="AC433" s="104"/>
      <c r="AD433" s="1897"/>
      <c r="AE433" s="104"/>
      <c r="AF433" s="1897"/>
      <c r="AG433" s="104"/>
      <c r="AH433" s="2041">
        <f t="shared" si="158"/>
        <v>0</v>
      </c>
      <c r="AI433" s="914">
        <f t="shared" si="159"/>
        <v>0</v>
      </c>
      <c r="AJ433" s="2055">
        <f t="shared" si="160"/>
        <v>0</v>
      </c>
      <c r="AK433" s="310">
        <f t="shared" si="161"/>
        <v>0</v>
      </c>
      <c r="AL433" s="2033"/>
      <c r="AM433" s="134"/>
      <c r="AO433" s="141"/>
    </row>
    <row r="434" spans="1:41">
      <c r="A434" s="138"/>
      <c r="B434" s="1280"/>
      <c r="C434" s="141"/>
      <c r="D434" s="254" t="s">
        <v>94</v>
      </c>
      <c r="E434" s="316">
        <v>2.3559999999999999</v>
      </c>
      <c r="F434" s="321">
        <v>2</v>
      </c>
      <c r="G434" s="1313" t="s">
        <v>58</v>
      </c>
      <c r="H434" s="1314">
        <v>67.8</v>
      </c>
      <c r="I434" s="1205">
        <v>60</v>
      </c>
      <c r="J434" s="1315"/>
      <c r="K434" s="141"/>
      <c r="L434" s="137"/>
      <c r="M434" s="126"/>
      <c r="N434" s="168" t="s">
        <v>135</v>
      </c>
      <c r="O434" s="1852"/>
      <c r="P434" s="1848"/>
      <c r="Q434" s="1852">
        <f>K426</f>
        <v>10</v>
      </c>
      <c r="R434" s="1848">
        <f>L426</f>
        <v>10</v>
      </c>
      <c r="S434" s="1852"/>
      <c r="T434" s="1848"/>
      <c r="U434" s="1964">
        <f t="shared" si="143"/>
        <v>10</v>
      </c>
      <c r="V434" s="1940">
        <f t="shared" si="144"/>
        <v>10</v>
      </c>
      <c r="W434" s="1969">
        <f t="shared" si="145"/>
        <v>10</v>
      </c>
      <c r="X434" s="1946">
        <f t="shared" si="146"/>
        <v>10</v>
      </c>
      <c r="Y434" s="1961">
        <f t="shared" si="147"/>
        <v>10</v>
      </c>
      <c r="Z434" s="935">
        <f t="shared" si="148"/>
        <v>10</v>
      </c>
      <c r="AA434" s="103" t="s">
        <v>81</v>
      </c>
      <c r="AB434" s="1897"/>
      <c r="AC434" s="110"/>
      <c r="AD434" s="1897"/>
      <c r="AE434" s="104"/>
      <c r="AF434" s="1897"/>
      <c r="AG434" s="104"/>
      <c r="AH434" s="2041">
        <f t="shared" si="158"/>
        <v>0</v>
      </c>
      <c r="AI434" s="914">
        <f t="shared" si="159"/>
        <v>0</v>
      </c>
      <c r="AJ434" s="2055">
        <f t="shared" si="160"/>
        <v>0</v>
      </c>
      <c r="AK434" s="310">
        <f t="shared" si="161"/>
        <v>0</v>
      </c>
      <c r="AL434" s="2033"/>
      <c r="AM434" s="134"/>
      <c r="AO434" s="271"/>
    </row>
    <row r="435" spans="1:41" ht="15" thickBot="1">
      <c r="A435" s="2303" t="s">
        <v>249</v>
      </c>
      <c r="B435" s="2349"/>
      <c r="C435" s="2329">
        <f>C423+C426+C427+C428+C429+40+140+204</f>
        <v>829</v>
      </c>
      <c r="D435" s="2858" t="s">
        <v>102</v>
      </c>
      <c r="E435" s="1346">
        <v>4</v>
      </c>
      <c r="F435" s="2359">
        <v>4</v>
      </c>
      <c r="G435" s="1042"/>
      <c r="H435" s="1183"/>
      <c r="I435" s="1183"/>
      <c r="J435" s="1316"/>
      <c r="K435" s="1317"/>
      <c r="L435" s="1127"/>
      <c r="M435" s="126"/>
      <c r="N435" s="589" t="s">
        <v>206</v>
      </c>
      <c r="O435" s="1896">
        <f t="shared" ref="O435:T435" si="162">O436+O437+O438+O439</f>
        <v>2.98E-2</v>
      </c>
      <c r="P435" s="1891">
        <f t="shared" si="162"/>
        <v>2.98E-2</v>
      </c>
      <c r="Q435" s="1896">
        <f t="shared" si="162"/>
        <v>1.008</v>
      </c>
      <c r="R435" s="1891">
        <f t="shared" si="162"/>
        <v>1.008</v>
      </c>
      <c r="S435" s="1896">
        <f t="shared" si="162"/>
        <v>4.0000000000000001E-3</v>
      </c>
      <c r="T435" s="1891">
        <f t="shared" si="162"/>
        <v>4.0000000000000001E-3</v>
      </c>
      <c r="U435" s="1964">
        <f t="shared" si="143"/>
        <v>1.0378000000000001</v>
      </c>
      <c r="V435" s="1940">
        <f t="shared" si="144"/>
        <v>1.0378000000000001</v>
      </c>
      <c r="W435" s="2010">
        <f t="shared" si="145"/>
        <v>1.012</v>
      </c>
      <c r="X435" s="1952">
        <f t="shared" si="146"/>
        <v>1.012</v>
      </c>
      <c r="Y435" s="1961">
        <f t="shared" si="147"/>
        <v>1.0418000000000001</v>
      </c>
      <c r="Z435" s="935">
        <f t="shared" si="148"/>
        <v>1.0418000000000001</v>
      </c>
      <c r="AA435" s="103" t="s">
        <v>82</v>
      </c>
      <c r="AB435" s="1897"/>
      <c r="AC435" s="294"/>
      <c r="AD435" s="1897"/>
      <c r="AE435" s="294"/>
      <c r="AF435" s="1897"/>
      <c r="AG435" s="294"/>
      <c r="AH435" s="2041">
        <f t="shared" si="158"/>
        <v>0</v>
      </c>
      <c r="AI435" s="914">
        <f t="shared" si="159"/>
        <v>0</v>
      </c>
      <c r="AJ435" s="2055">
        <f t="shared" si="160"/>
        <v>0</v>
      </c>
      <c r="AK435" s="310">
        <f t="shared" si="161"/>
        <v>0</v>
      </c>
      <c r="AL435" s="2033"/>
      <c r="AM435" s="134"/>
      <c r="AO435" s="172"/>
    </row>
    <row r="436" spans="1:41" ht="15" thickBot="1">
      <c r="A436" s="905"/>
      <c r="B436" s="506" t="s">
        <v>304</v>
      </c>
      <c r="C436" s="1318"/>
      <c r="D436" s="1319" t="s">
        <v>430</v>
      </c>
      <c r="E436" s="161"/>
      <c r="F436" s="161"/>
      <c r="G436" s="1156" t="s">
        <v>424</v>
      </c>
      <c r="H436" s="161"/>
      <c r="I436" s="147"/>
      <c r="J436" s="2327" t="s">
        <v>760</v>
      </c>
      <c r="K436" s="1365"/>
      <c r="L436" s="311"/>
      <c r="M436" s="126"/>
      <c r="N436" s="590" t="s">
        <v>199</v>
      </c>
      <c r="O436" s="1852">
        <f>H412+K417</f>
        <v>2.8E-3</v>
      </c>
      <c r="P436" s="1849">
        <f>I412+L417</f>
        <v>2.8E-3</v>
      </c>
      <c r="Q436" s="1852">
        <f>E432</f>
        <v>8.0000000000000002E-3</v>
      </c>
      <c r="R436" s="1849">
        <f>F432</f>
        <v>8.0000000000000002E-3</v>
      </c>
      <c r="S436" s="1852">
        <f>H440</f>
        <v>4.0000000000000001E-3</v>
      </c>
      <c r="T436" s="1849">
        <f>I440</f>
        <v>4.0000000000000001E-3</v>
      </c>
      <c r="U436" s="1965"/>
      <c r="V436" s="1849"/>
      <c r="W436" s="1970"/>
      <c r="X436" s="1947"/>
      <c r="Y436" s="1962"/>
      <c r="Z436" s="936"/>
      <c r="AA436" s="103" t="s">
        <v>84</v>
      </c>
      <c r="AB436" s="1898"/>
      <c r="AC436" s="295"/>
      <c r="AD436" s="1898">
        <f>H425</f>
        <v>47.6</v>
      </c>
      <c r="AE436" s="295">
        <f>I425</f>
        <v>47.6</v>
      </c>
      <c r="AF436" s="1898"/>
      <c r="AG436" s="295"/>
      <c r="AH436" s="2041">
        <f t="shared" si="158"/>
        <v>47.6</v>
      </c>
      <c r="AI436" s="914">
        <f t="shared" si="159"/>
        <v>47.6</v>
      </c>
      <c r="AJ436" s="2055">
        <f t="shared" si="160"/>
        <v>47.6</v>
      </c>
      <c r="AK436" s="310">
        <f t="shared" si="161"/>
        <v>47.6</v>
      </c>
      <c r="AL436" s="2033"/>
      <c r="AM436" s="134"/>
      <c r="AO436" s="141"/>
    </row>
    <row r="437" spans="1:41" ht="15" thickBot="1">
      <c r="A437" s="1692" t="s">
        <v>778</v>
      </c>
      <c r="B437" s="373" t="s">
        <v>779</v>
      </c>
      <c r="C437" s="1140">
        <v>200</v>
      </c>
      <c r="D437" s="1134" t="s">
        <v>114</v>
      </c>
      <c r="E437" s="216" t="s">
        <v>115</v>
      </c>
      <c r="F437" s="1176" t="s">
        <v>116</v>
      </c>
      <c r="G437" s="553" t="s">
        <v>114</v>
      </c>
      <c r="H437" s="1122" t="s">
        <v>115</v>
      </c>
      <c r="I437" s="1150" t="s">
        <v>116</v>
      </c>
      <c r="J437" s="553" t="s">
        <v>114</v>
      </c>
      <c r="K437" s="216" t="s">
        <v>115</v>
      </c>
      <c r="L437" s="1136" t="s">
        <v>116</v>
      </c>
      <c r="M437" s="126"/>
      <c r="N437" s="591" t="s">
        <v>200</v>
      </c>
      <c r="O437" s="1852"/>
      <c r="P437" s="1850"/>
      <c r="Q437" s="1852"/>
      <c r="R437" s="1850"/>
      <c r="S437" s="1852"/>
      <c r="T437" s="1850"/>
      <c r="U437" s="1966"/>
      <c r="V437" s="1850"/>
      <c r="W437" s="1971"/>
      <c r="X437" s="1948"/>
      <c r="Y437" s="2019"/>
      <c r="AA437" s="1915" t="s">
        <v>87</v>
      </c>
      <c r="AB437" s="1913">
        <f t="shared" ref="AB437:AG437" si="163">SUM(AB429:AB436)</f>
        <v>0</v>
      </c>
      <c r="AC437" s="1916">
        <f t="shared" si="163"/>
        <v>0</v>
      </c>
      <c r="AD437" s="1897">
        <f t="shared" si="163"/>
        <v>47.6</v>
      </c>
      <c r="AE437" s="296">
        <f t="shared" si="163"/>
        <v>47.6</v>
      </c>
      <c r="AF437" s="1897">
        <f t="shared" si="163"/>
        <v>0</v>
      </c>
      <c r="AG437" s="296">
        <f t="shared" si="163"/>
        <v>0</v>
      </c>
      <c r="AH437" s="2041">
        <f t="shared" si="158"/>
        <v>47.6</v>
      </c>
      <c r="AI437" s="914">
        <f t="shared" si="159"/>
        <v>47.6</v>
      </c>
      <c r="AJ437" s="2055">
        <f t="shared" si="160"/>
        <v>47.6</v>
      </c>
      <c r="AK437" s="310">
        <f t="shared" si="161"/>
        <v>47.6</v>
      </c>
      <c r="AL437" s="2033"/>
      <c r="AM437" s="134"/>
    </row>
    <row r="438" spans="1:41">
      <c r="A438" s="332" t="s">
        <v>780</v>
      </c>
      <c r="B438" s="2876" t="s">
        <v>430</v>
      </c>
      <c r="C438" s="376" t="s">
        <v>353</v>
      </c>
      <c r="D438" s="175" t="s">
        <v>44</v>
      </c>
      <c r="E438" s="169">
        <v>112</v>
      </c>
      <c r="F438" s="1246">
        <v>83.7</v>
      </c>
      <c r="G438" s="1098" t="s">
        <v>88</v>
      </c>
      <c r="H438" s="169">
        <v>16.7</v>
      </c>
      <c r="I438" s="1219">
        <v>16.7</v>
      </c>
      <c r="J438" s="1099" t="s">
        <v>101</v>
      </c>
      <c r="K438" s="169">
        <v>0.5</v>
      </c>
      <c r="L438" s="179">
        <v>0.5</v>
      </c>
      <c r="M438" s="126"/>
      <c r="N438" s="1782" t="s">
        <v>576</v>
      </c>
      <c r="O438" s="1852"/>
      <c r="P438" s="1839"/>
      <c r="Q438" s="1852">
        <f>I430</f>
        <v>1</v>
      </c>
      <c r="R438" s="1839">
        <f>I430</f>
        <v>1</v>
      </c>
      <c r="S438" s="1852"/>
      <c r="T438" s="1839"/>
      <c r="U438" s="1967"/>
      <c r="V438" s="1839"/>
      <c r="W438" s="1972"/>
      <c r="X438" s="1949"/>
      <c r="Y438" s="2019"/>
      <c r="AA438" s="822"/>
      <c r="AB438" s="1183"/>
      <c r="AC438" s="1183"/>
      <c r="AH438" s="2036"/>
      <c r="AJ438" s="2036"/>
      <c r="AL438" s="2033"/>
      <c r="AM438" s="134"/>
    </row>
    <row r="439" spans="1:41">
      <c r="A439" s="332" t="s">
        <v>9</v>
      </c>
      <c r="B439" s="346" t="s">
        <v>10</v>
      </c>
      <c r="C439" s="324">
        <v>30</v>
      </c>
      <c r="D439" s="254" t="s">
        <v>537</v>
      </c>
      <c r="E439" s="1104" t="s">
        <v>538</v>
      </c>
      <c r="F439" s="1054">
        <v>1</v>
      </c>
      <c r="G439" s="231" t="s">
        <v>86</v>
      </c>
      <c r="H439" s="316">
        <v>2.2000000000000002</v>
      </c>
      <c r="I439" s="319">
        <v>2.2000000000000002</v>
      </c>
      <c r="J439" s="1111" t="s">
        <v>89</v>
      </c>
      <c r="K439" s="338">
        <v>66</v>
      </c>
      <c r="L439" s="372">
        <v>66</v>
      </c>
      <c r="M439" s="126"/>
      <c r="N439" s="606" t="s">
        <v>159</v>
      </c>
      <c r="O439" s="1852">
        <f>K420</f>
        <v>2.7E-2</v>
      </c>
      <c r="P439" s="1839">
        <f>L420</f>
        <v>2.7E-2</v>
      </c>
      <c r="Q439" s="1851"/>
      <c r="R439" s="1839"/>
      <c r="S439" s="1851"/>
      <c r="T439" s="1839"/>
      <c r="U439" s="1967"/>
      <c r="V439" s="1839"/>
      <c r="W439" s="1972"/>
      <c r="X439" s="1949"/>
      <c r="Y439" s="2019"/>
      <c r="AA439" s="141"/>
      <c r="AB439" s="141"/>
      <c r="AC439" s="141"/>
      <c r="AH439" s="2036"/>
      <c r="AJ439" s="2036"/>
      <c r="AL439" s="2033"/>
      <c r="AM439" s="134"/>
    </row>
    <row r="440" spans="1:41">
      <c r="A440" s="138"/>
      <c r="B440" s="1280"/>
      <c r="C440" s="137"/>
      <c r="D440" s="256" t="s">
        <v>124</v>
      </c>
      <c r="E440" s="316">
        <v>21.6</v>
      </c>
      <c r="F440" s="263">
        <v>18</v>
      </c>
      <c r="G440" s="1270" t="s">
        <v>93</v>
      </c>
      <c r="H440" s="316">
        <v>4.0000000000000001E-3</v>
      </c>
      <c r="I440" s="1103">
        <v>4.0000000000000001E-3</v>
      </c>
      <c r="J440" s="1142" t="s">
        <v>49</v>
      </c>
      <c r="K440" s="1118">
        <v>7</v>
      </c>
      <c r="L440" s="1110">
        <v>7</v>
      </c>
      <c r="M440" s="126"/>
      <c r="N440" s="325" t="s">
        <v>112</v>
      </c>
      <c r="O440" s="1852">
        <f>E412</f>
        <v>10.8</v>
      </c>
      <c r="P440" s="1900">
        <f>F412</f>
        <v>10.8</v>
      </c>
      <c r="Q440" s="309"/>
      <c r="R440" s="1900"/>
      <c r="S440" s="309">
        <f>E443</f>
        <v>9</v>
      </c>
      <c r="T440" s="1900">
        <f>F443</f>
        <v>9</v>
      </c>
      <c r="U440" s="2002"/>
      <c r="V440" s="1900"/>
      <c r="W440" s="2012"/>
      <c r="X440" s="1950"/>
      <c r="Y440" s="2024"/>
      <c r="Z440" s="139"/>
      <c r="AA440" s="136"/>
      <c r="AB440" s="141"/>
      <c r="AC440" s="135"/>
      <c r="AH440" s="2036"/>
      <c r="AJ440" s="2036"/>
      <c r="AL440" s="2033"/>
      <c r="AM440" s="134"/>
    </row>
    <row r="441" spans="1:41">
      <c r="A441" s="138"/>
      <c r="B441" s="1280"/>
      <c r="C441" s="137"/>
      <c r="D441" s="254" t="s">
        <v>437</v>
      </c>
      <c r="E441" s="316">
        <v>17.100000000000001</v>
      </c>
      <c r="F441" s="263">
        <v>13.5</v>
      </c>
      <c r="G441" s="402" t="s">
        <v>92</v>
      </c>
      <c r="H441" s="338">
        <v>0.2</v>
      </c>
      <c r="I441" s="1110">
        <v>0.2</v>
      </c>
      <c r="J441" s="1111" t="s">
        <v>89</v>
      </c>
      <c r="K441" s="338">
        <v>145</v>
      </c>
      <c r="L441" s="372">
        <v>145</v>
      </c>
      <c r="M441" s="126"/>
      <c r="O441" s="1895"/>
      <c r="P441" s="1893"/>
      <c r="R441" s="1893"/>
      <c r="T441" s="1893"/>
      <c r="U441" s="2005"/>
      <c r="V441" s="1893"/>
      <c r="W441" s="2015"/>
      <c r="X441" s="1951"/>
      <c r="Y441" s="2019"/>
      <c r="AA441" s="141"/>
      <c r="AB441" s="141"/>
      <c r="AC441" s="141"/>
      <c r="AH441" s="2036"/>
      <c r="AJ441" s="2036"/>
      <c r="AL441" s="2033"/>
      <c r="AM441" s="134"/>
    </row>
    <row r="442" spans="1:41">
      <c r="A442" s="138"/>
      <c r="B442" s="1280"/>
      <c r="C442" s="137"/>
      <c r="D442" s="254" t="s">
        <v>90</v>
      </c>
      <c r="E442" s="316">
        <v>2.7</v>
      </c>
      <c r="F442" s="1102">
        <v>2.7</v>
      </c>
      <c r="G442" s="1361" t="s">
        <v>89</v>
      </c>
      <c r="H442" s="316">
        <v>5.5</v>
      </c>
      <c r="I442" s="1103">
        <v>5.5</v>
      </c>
      <c r="J442" s="262" t="s">
        <v>474</v>
      </c>
      <c r="K442" s="1104">
        <v>7.5</v>
      </c>
      <c r="L442" s="1105">
        <v>7</v>
      </c>
      <c r="M442" s="126"/>
      <c r="O442" s="1895"/>
      <c r="P442" s="1893"/>
      <c r="R442" s="1893"/>
      <c r="T442" s="1893"/>
      <c r="U442" s="2005"/>
      <c r="V442" s="1893"/>
      <c r="W442" s="2015"/>
      <c r="X442" s="1951"/>
      <c r="Y442" s="2019"/>
      <c r="AH442" s="2036"/>
      <c r="AJ442" s="2036"/>
      <c r="AL442" s="2033"/>
      <c r="AM442" s="134"/>
    </row>
    <row r="443" spans="1:41">
      <c r="A443" s="138"/>
      <c r="B443" s="1280"/>
      <c r="C443" s="137"/>
      <c r="D443" s="1132" t="s">
        <v>409</v>
      </c>
      <c r="E443" s="316">
        <v>9</v>
      </c>
      <c r="F443" s="1102">
        <v>9</v>
      </c>
      <c r="G443" s="1271"/>
      <c r="H443" s="135"/>
      <c r="I443" s="1120"/>
      <c r="J443" s="136"/>
      <c r="K443" s="143"/>
      <c r="L443" s="1161"/>
      <c r="M443" s="126"/>
      <c r="O443" s="1895"/>
      <c r="P443" s="1893"/>
      <c r="R443" s="1893"/>
      <c r="T443" s="1893"/>
      <c r="U443" s="2005"/>
      <c r="V443" s="1893"/>
      <c r="W443" s="2015"/>
      <c r="X443" s="1951"/>
      <c r="Y443" s="2019"/>
      <c r="AH443" s="2036"/>
      <c r="AJ443" s="2036"/>
      <c r="AL443" s="2033"/>
      <c r="AM443" s="134"/>
    </row>
    <row r="444" spans="1:41" ht="15" thickBot="1">
      <c r="A444" s="2303" t="s">
        <v>332</v>
      </c>
      <c r="B444" s="1151"/>
      <c r="C444" s="2304">
        <f>C437+C439+90+20</f>
        <v>340</v>
      </c>
      <c r="D444" s="1320" t="s">
        <v>98</v>
      </c>
      <c r="E444" s="1162">
        <v>4</v>
      </c>
      <c r="F444" s="1321">
        <v>4</v>
      </c>
      <c r="G444" s="1322"/>
      <c r="H444" s="1208"/>
      <c r="I444" s="1209"/>
      <c r="J444" s="1800"/>
      <c r="K444" s="1323"/>
      <c r="L444" s="1324"/>
      <c r="M444" s="126"/>
      <c r="N444" s="2362"/>
      <c r="O444" s="1895"/>
      <c r="P444" s="1893"/>
      <c r="R444" s="1893"/>
      <c r="T444" s="1893"/>
      <c r="U444" s="2005"/>
      <c r="V444" s="1893"/>
      <c r="W444" s="2015"/>
      <c r="X444" s="1951"/>
      <c r="Y444" s="2019"/>
      <c r="AH444" s="2036"/>
      <c r="AJ444" s="2036"/>
      <c r="AL444" s="2033"/>
      <c r="AM444" s="134"/>
    </row>
    <row r="445" spans="1:41">
      <c r="A445" s="141"/>
      <c r="B445" s="150"/>
      <c r="C445" s="141"/>
      <c r="D445" s="136"/>
      <c r="E445" s="135"/>
      <c r="F445" s="196"/>
      <c r="G445" s="141"/>
      <c r="H445" s="141"/>
      <c r="I445" s="141"/>
      <c r="J445" s="126"/>
      <c r="K445" s="126"/>
      <c r="L445" s="126"/>
      <c r="M445" s="126"/>
      <c r="O445" s="1895"/>
      <c r="P445" s="1893"/>
      <c r="R445" s="1893"/>
      <c r="T445" s="1893"/>
      <c r="U445" s="2005"/>
      <c r="V445" s="1893"/>
      <c r="W445" s="2015"/>
      <c r="X445" s="1951"/>
      <c r="Y445" s="2019"/>
      <c r="AH445" s="2036"/>
      <c r="AJ445" s="2036"/>
      <c r="AL445" s="2033"/>
      <c r="AM445" s="134"/>
    </row>
    <row r="446" spans="1:41">
      <c r="A446" s="141"/>
      <c r="B446" s="150"/>
      <c r="C446" s="141"/>
      <c r="D446" s="136"/>
      <c r="E446" s="135"/>
      <c r="F446" s="196"/>
      <c r="G446" s="141"/>
      <c r="H446" s="141"/>
      <c r="I446" s="141"/>
      <c r="J446" s="126"/>
      <c r="K446" s="126"/>
      <c r="L446" s="126"/>
      <c r="M446" s="126"/>
      <c r="O446" s="1895"/>
      <c r="P446" s="1893"/>
      <c r="R446" s="1893"/>
      <c r="T446" s="1893"/>
      <c r="U446" s="2005"/>
      <c r="V446" s="1893"/>
      <c r="W446" s="2015"/>
      <c r="X446" s="1951"/>
      <c r="Y446" s="2019"/>
      <c r="AH446" s="2036"/>
      <c r="AJ446" s="2036"/>
      <c r="AL446" s="2033"/>
      <c r="AM446" s="134"/>
    </row>
    <row r="447" spans="1:41">
      <c r="A447" s="126"/>
      <c r="B447" s="1164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O447" s="1895"/>
      <c r="P447" s="1893"/>
      <c r="R447" s="1893"/>
      <c r="T447" s="1893"/>
      <c r="U447" s="2005"/>
      <c r="V447" s="1893"/>
      <c r="W447" s="2015"/>
      <c r="X447" s="1951"/>
      <c r="Y447" s="2019"/>
      <c r="AH447" s="2036"/>
      <c r="AJ447" s="2036"/>
      <c r="AL447" s="2033"/>
      <c r="AM447" s="134"/>
    </row>
    <row r="448" spans="1:41">
      <c r="A448" s="126"/>
      <c r="B448" s="1164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O448" s="1895"/>
      <c r="P448" s="1893"/>
      <c r="R448" s="1893"/>
      <c r="T448" s="1893"/>
      <c r="U448" s="2005"/>
      <c r="V448" s="1893"/>
      <c r="W448" s="2015"/>
      <c r="X448" s="1951"/>
      <c r="Y448" s="2019"/>
      <c r="AH448" s="2036"/>
      <c r="AJ448" s="2036"/>
      <c r="AL448" s="2033"/>
      <c r="AM448" s="134"/>
    </row>
    <row r="449" spans="1:39">
      <c r="A449" s="126"/>
      <c r="B449" s="1164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O449" s="1895"/>
      <c r="P449" s="1893"/>
      <c r="R449" s="1893"/>
      <c r="T449" s="1893"/>
      <c r="U449" s="2005"/>
      <c r="V449" s="1893"/>
      <c r="W449" s="2015"/>
      <c r="X449" s="1951"/>
      <c r="Y449" s="2019"/>
      <c r="AH449" s="2036"/>
      <c r="AJ449" s="2036"/>
      <c r="AL449" s="2033"/>
      <c r="AM449" s="134"/>
    </row>
    <row r="450" spans="1:39">
      <c r="A450" s="126"/>
      <c r="B450" s="1164"/>
      <c r="C450" s="126"/>
      <c r="D450" s="1325"/>
      <c r="E450" s="126"/>
      <c r="F450" s="126"/>
      <c r="G450" s="126"/>
      <c r="H450" s="126"/>
      <c r="I450" s="126"/>
      <c r="J450" s="126"/>
      <c r="K450" s="126"/>
      <c r="L450" s="126"/>
      <c r="M450" s="126"/>
      <c r="O450" s="1895"/>
      <c r="P450" s="1893"/>
      <c r="R450" s="1893"/>
      <c r="T450" s="1893"/>
      <c r="U450" s="2005"/>
      <c r="V450" s="1893"/>
      <c r="W450" s="2015"/>
      <c r="X450" s="1951"/>
      <c r="Y450" s="2019"/>
      <c r="AH450" s="2036"/>
      <c r="AJ450" s="2036"/>
      <c r="AL450" s="2033"/>
      <c r="AM450" s="134"/>
    </row>
    <row r="451" spans="1:39">
      <c r="A451" s="126"/>
      <c r="B451" s="1164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O451" s="1895"/>
      <c r="P451" s="1893"/>
      <c r="R451" s="1893"/>
      <c r="T451" s="1893"/>
      <c r="U451" s="2005"/>
      <c r="V451" s="1893"/>
      <c r="W451" s="2015"/>
      <c r="X451" s="1951"/>
      <c r="Y451" s="2019"/>
      <c r="AH451" s="2036"/>
      <c r="AJ451" s="2036"/>
      <c r="AL451" s="2033"/>
      <c r="AM451" s="134"/>
    </row>
    <row r="452" spans="1:39">
      <c r="A452" s="126"/>
      <c r="B452" s="1164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O452" s="1895"/>
      <c r="P452" s="1893"/>
      <c r="R452" s="1893"/>
      <c r="T452" s="1893"/>
      <c r="U452" s="2005"/>
      <c r="V452" s="1893"/>
      <c r="W452" s="2015"/>
      <c r="X452" s="1951"/>
      <c r="Y452" s="2019"/>
      <c r="AH452" s="2036"/>
      <c r="AJ452" s="2036"/>
      <c r="AL452" s="2033"/>
      <c r="AM452" s="134"/>
    </row>
    <row r="453" spans="1:39">
      <c r="A453" s="126"/>
      <c r="B453" s="1164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O453" s="1895"/>
      <c r="P453" s="1893"/>
      <c r="R453" s="1893"/>
      <c r="T453" s="1893"/>
      <c r="U453" s="2005"/>
      <c r="V453" s="1893"/>
      <c r="W453" s="2015"/>
      <c r="X453" s="1951"/>
      <c r="Y453" s="2019"/>
      <c r="AH453" s="2036"/>
      <c r="AJ453" s="2036"/>
      <c r="AL453" s="2033"/>
      <c r="AM453" s="134"/>
    </row>
    <row r="454" spans="1:39">
      <c r="M454" s="126"/>
      <c r="O454" s="1895"/>
      <c r="P454" s="1893"/>
      <c r="R454" s="1893"/>
      <c r="T454" s="1893"/>
      <c r="U454" s="2005"/>
      <c r="V454" s="1893"/>
      <c r="W454" s="2015"/>
      <c r="X454" s="1951"/>
      <c r="Y454" s="2019"/>
      <c r="AH454" s="2036"/>
      <c r="AJ454" s="2036"/>
      <c r="AL454" s="2033"/>
      <c r="AM454" s="134"/>
    </row>
    <row r="455" spans="1:39">
      <c r="B455" s="1165" t="s">
        <v>324</v>
      </c>
      <c r="M455" s="126"/>
      <c r="N455" s="803" t="s">
        <v>840</v>
      </c>
      <c r="V455" s="1893"/>
      <c r="W455" s="2015"/>
      <c r="X455" s="1951"/>
      <c r="Y455" s="2019"/>
      <c r="AH455" s="2036"/>
      <c r="AJ455" s="2036"/>
      <c r="AL455" s="2033"/>
      <c r="AM455" s="134"/>
    </row>
    <row r="456" spans="1:39" ht="16.2" thickBot="1">
      <c r="A456" s="126"/>
      <c r="B456" s="1164"/>
      <c r="C456" s="1249" t="s">
        <v>323</v>
      </c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2072" t="s">
        <v>618</v>
      </c>
      <c r="Q456" s="807" t="s">
        <v>620</v>
      </c>
      <c r="U456" t="s">
        <v>619</v>
      </c>
      <c r="V456" s="1893"/>
      <c r="W456" s="2015"/>
      <c r="X456" s="1951"/>
      <c r="Y456" s="2019"/>
      <c r="AH456" s="2036"/>
      <c r="AJ456" s="2036"/>
      <c r="AL456" s="2033"/>
      <c r="AM456" s="134"/>
    </row>
    <row r="457" spans="1:39" ht="15" thickBot="1">
      <c r="A457" s="126"/>
      <c r="B457" s="1164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2" t="s">
        <v>290</v>
      </c>
      <c r="P457" s="934"/>
      <c r="Q457" s="1921"/>
      <c r="R457" s="235" t="s">
        <v>631</v>
      </c>
      <c r="S457" s="1921"/>
      <c r="T457" s="1921"/>
      <c r="U457" s="1921"/>
      <c r="V457" s="1892"/>
      <c r="X457" s="562"/>
      <c r="Y457" s="408" t="s">
        <v>628</v>
      </c>
      <c r="Z457" s="147"/>
      <c r="AB457" s="141"/>
      <c r="AC457" s="141"/>
      <c r="AE457" s="141"/>
      <c r="AG457" s="141"/>
      <c r="AI457" s="141"/>
      <c r="AK457" s="141"/>
      <c r="AL457" s="408" t="s">
        <v>628</v>
      </c>
      <c r="AM457" s="2068"/>
    </row>
    <row r="458" spans="1:39" ht="16.2" thickBot="1">
      <c r="A458" s="1166" t="s">
        <v>290</v>
      </c>
      <c r="B458" s="1166"/>
      <c r="C458" s="1170"/>
      <c r="D458" s="126"/>
      <c r="E458" s="1171" t="s">
        <v>166</v>
      </c>
      <c r="F458" s="126"/>
      <c r="G458" s="126"/>
      <c r="H458" s="1172"/>
      <c r="I458" s="126"/>
      <c r="J458" s="1173" t="s">
        <v>840</v>
      </c>
      <c r="K458" s="126"/>
      <c r="L458" s="126"/>
      <c r="M458" s="126"/>
      <c r="N458" s="2076" t="s">
        <v>402</v>
      </c>
      <c r="O458" s="1856" t="s">
        <v>615</v>
      </c>
      <c r="P458" s="1855"/>
      <c r="Q458" s="1856" t="s">
        <v>617</v>
      </c>
      <c r="R458" s="1855"/>
      <c r="S458" s="1856" t="s">
        <v>627</v>
      </c>
      <c r="T458" s="1855"/>
      <c r="U458" s="1856" t="s">
        <v>625</v>
      </c>
      <c r="V458" s="1855"/>
      <c r="W458" s="1856" t="s">
        <v>626</v>
      </c>
      <c r="X458" s="1855"/>
      <c r="Y458" s="1932" t="s">
        <v>508</v>
      </c>
      <c r="Z458" s="63"/>
      <c r="AA458" s="2069" t="s">
        <v>469</v>
      </c>
      <c r="AB458" s="1856" t="s">
        <v>615</v>
      </c>
      <c r="AC458" s="1855"/>
      <c r="AD458" s="1856" t="s">
        <v>617</v>
      </c>
      <c r="AE458" s="1855"/>
      <c r="AF458" s="1856" t="s">
        <v>624</v>
      </c>
      <c r="AG458" s="1855"/>
      <c r="AH458" s="1856" t="s">
        <v>625</v>
      </c>
      <c r="AI458" s="1855"/>
      <c r="AJ458" s="1856" t="s">
        <v>626</v>
      </c>
      <c r="AK458" s="1855"/>
      <c r="AL458" s="1932" t="s">
        <v>508</v>
      </c>
      <c r="AM458" s="63"/>
    </row>
    <row r="459" spans="1:39" ht="15" thickBot="1">
      <c r="A459" s="126"/>
      <c r="B459" s="1164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917" t="s">
        <v>469</v>
      </c>
      <c r="O459" s="1933" t="s">
        <v>115</v>
      </c>
      <c r="P459" s="1934" t="s">
        <v>116</v>
      </c>
      <c r="Q459" s="1933" t="s">
        <v>115</v>
      </c>
      <c r="R459" s="1934" t="s">
        <v>116</v>
      </c>
      <c r="S459" s="1933" t="s">
        <v>115</v>
      </c>
      <c r="T459" s="1934" t="s">
        <v>116</v>
      </c>
      <c r="U459" s="1933" t="s">
        <v>115</v>
      </c>
      <c r="V459" s="1959" t="s">
        <v>116</v>
      </c>
      <c r="W459" s="1933" t="s">
        <v>115</v>
      </c>
      <c r="X459" s="1934" t="s">
        <v>116</v>
      </c>
      <c r="Y459" s="115" t="s">
        <v>115</v>
      </c>
      <c r="Z459" s="186" t="s">
        <v>116</v>
      </c>
      <c r="AA459" s="89" t="s">
        <v>59</v>
      </c>
      <c r="AB459" s="119" t="s">
        <v>115</v>
      </c>
      <c r="AC459" s="405" t="s">
        <v>116</v>
      </c>
      <c r="AD459" s="119" t="s">
        <v>115</v>
      </c>
      <c r="AE459" s="405" t="s">
        <v>116</v>
      </c>
      <c r="AF459" s="119" t="s">
        <v>115</v>
      </c>
      <c r="AG459" s="405" t="s">
        <v>116</v>
      </c>
      <c r="AH459" s="119" t="s">
        <v>115</v>
      </c>
      <c r="AI459" s="405" t="s">
        <v>116</v>
      </c>
      <c r="AJ459" s="119" t="s">
        <v>115</v>
      </c>
      <c r="AK459" s="405" t="s">
        <v>116</v>
      </c>
      <c r="AL459" s="1935" t="s">
        <v>115</v>
      </c>
      <c r="AM459" s="1936" t="s">
        <v>116</v>
      </c>
    </row>
    <row r="460" spans="1:39">
      <c r="A460" s="520" t="s">
        <v>2</v>
      </c>
      <c r="B460" s="521" t="s">
        <v>3</v>
      </c>
      <c r="C460" s="891" t="s">
        <v>4</v>
      </c>
      <c r="D460" s="327" t="s">
        <v>61</v>
      </c>
      <c r="E460" s="148"/>
      <c r="F460" s="148"/>
      <c r="G460" s="148"/>
      <c r="H460" s="148"/>
      <c r="I460" s="148"/>
      <c r="J460" s="148"/>
      <c r="K460" s="148"/>
      <c r="L460" s="311"/>
      <c r="M460" s="126"/>
      <c r="N460" s="909" t="s">
        <v>156</v>
      </c>
      <c r="O460" s="1852">
        <f>C471</f>
        <v>20</v>
      </c>
      <c r="P460" s="1840">
        <f>C471</f>
        <v>20</v>
      </c>
      <c r="Q460" s="1852">
        <f>C486</f>
        <v>20</v>
      </c>
      <c r="R460" s="1840">
        <f>C486</f>
        <v>20</v>
      </c>
      <c r="S460" s="1955">
        <f>C492</f>
        <v>20</v>
      </c>
      <c r="T460" s="1840">
        <f>C492</f>
        <v>20</v>
      </c>
      <c r="U460" s="1964">
        <f t="shared" ref="U460:U490" si="164">O460+Q460</f>
        <v>40</v>
      </c>
      <c r="V460" s="1940">
        <f t="shared" ref="V460:V490" si="165">P460+R460</f>
        <v>40</v>
      </c>
      <c r="W460" s="1969">
        <f t="shared" ref="W460:W490" si="166">Q460+S460</f>
        <v>40</v>
      </c>
      <c r="X460" s="1946">
        <f t="shared" ref="X460:X490" si="167">R460+T460</f>
        <v>40</v>
      </c>
      <c r="Y460" s="1960">
        <f t="shared" ref="Y460:Y490" si="168">O460+Q460+S460</f>
        <v>60</v>
      </c>
      <c r="Z460" s="937">
        <f t="shared" ref="Z460:Z490" si="169">P460+R460+T460</f>
        <v>60</v>
      </c>
      <c r="AA460" s="245" t="s">
        <v>151</v>
      </c>
      <c r="AB460" s="1897"/>
      <c r="AC460" s="915"/>
      <c r="AD460" s="1897">
        <f>H487</f>
        <v>93</v>
      </c>
      <c r="AE460" s="912">
        <f>I487</f>
        <v>60</v>
      </c>
      <c r="AF460" s="1897"/>
      <c r="AG460" s="931"/>
      <c r="AH460" s="2038">
        <f t="shared" ref="AH460:AH474" si="170">AB460+AD460</f>
        <v>93</v>
      </c>
      <c r="AI460" s="925">
        <f t="shared" ref="AI460:AI474" si="171">AC460+AE460</f>
        <v>60</v>
      </c>
      <c r="AJ460" s="2053">
        <f t="shared" ref="AJ460:AJ474" si="172">AD460+AF460</f>
        <v>93</v>
      </c>
      <c r="AK460" s="933">
        <f t="shared" ref="AK460:AK474" si="173">AE460+AG460</f>
        <v>60</v>
      </c>
      <c r="AL460" s="2060">
        <f t="shared" ref="AL460:AL475" si="174">AB460+AD460+AF460</f>
        <v>93</v>
      </c>
      <c r="AM460" s="1987">
        <f t="shared" ref="AM460:AM475" si="175">AC460+AE460+AG460</f>
        <v>60</v>
      </c>
    </row>
    <row r="461" spans="1:39" ht="15" thickBot="1">
      <c r="A461" s="523" t="s">
        <v>5</v>
      </c>
      <c r="B461" s="552"/>
      <c r="C461" s="892" t="s">
        <v>63</v>
      </c>
      <c r="D461" s="138"/>
      <c r="E461" s="141"/>
      <c r="F461" s="141"/>
      <c r="G461" s="141"/>
      <c r="H461" s="141"/>
      <c r="I461" s="141"/>
      <c r="J461" s="312"/>
      <c r="K461" s="312"/>
      <c r="L461" s="1127"/>
      <c r="M461" s="126"/>
      <c r="N461" s="909" t="s">
        <v>155</v>
      </c>
      <c r="O461" s="1852">
        <f>C470</f>
        <v>40</v>
      </c>
      <c r="P461" s="1841">
        <f>C470</f>
        <v>40</v>
      </c>
      <c r="Q461" s="1852">
        <f>K477+C485</f>
        <v>73.400000000000006</v>
      </c>
      <c r="R461" s="1841">
        <f>L477+C485</f>
        <v>73.400000000000006</v>
      </c>
      <c r="S461" s="1852"/>
      <c r="T461" s="1841"/>
      <c r="U461" s="1964">
        <f t="shared" si="164"/>
        <v>113.4</v>
      </c>
      <c r="V461" s="1940">
        <f t="shared" si="165"/>
        <v>113.4</v>
      </c>
      <c r="W461" s="1969">
        <f t="shared" si="166"/>
        <v>73.400000000000006</v>
      </c>
      <c r="X461" s="1946">
        <f t="shared" si="167"/>
        <v>73.400000000000006</v>
      </c>
      <c r="Y461" s="1960">
        <f t="shared" si="168"/>
        <v>113.4</v>
      </c>
      <c r="Z461" s="937">
        <f t="shared" si="169"/>
        <v>113.4</v>
      </c>
      <c r="AA461" s="245" t="s">
        <v>62</v>
      </c>
      <c r="AB461" s="1897"/>
      <c r="AC461" s="916"/>
      <c r="AD461" s="1897"/>
      <c r="AE461" s="912"/>
      <c r="AF461" s="1897"/>
      <c r="AG461" s="931"/>
      <c r="AH461" s="2038">
        <f t="shared" si="170"/>
        <v>0</v>
      </c>
      <c r="AI461" s="925">
        <f t="shared" si="171"/>
        <v>0</v>
      </c>
      <c r="AJ461" s="2053">
        <f t="shared" si="172"/>
        <v>0</v>
      </c>
      <c r="AK461" s="933">
        <f t="shared" si="173"/>
        <v>0</v>
      </c>
      <c r="AL461" s="2060">
        <f t="shared" si="174"/>
        <v>0</v>
      </c>
      <c r="AM461" s="1987">
        <f t="shared" si="175"/>
        <v>0</v>
      </c>
    </row>
    <row r="462" spans="1:39" ht="16.2" thickBot="1">
      <c r="A462" s="1364" t="s">
        <v>402</v>
      </c>
      <c r="B462" s="1048"/>
      <c r="C462" s="1015"/>
      <c r="D462" s="601" t="s">
        <v>338</v>
      </c>
      <c r="E462" s="1227"/>
      <c r="F462" s="1326"/>
      <c r="G462" s="1609" t="s">
        <v>556</v>
      </c>
      <c r="H462" s="75"/>
      <c r="I462" s="63"/>
      <c r="J462" s="1046" t="s">
        <v>653</v>
      </c>
      <c r="K462" s="1235"/>
      <c r="L462" s="1211"/>
      <c r="M462" s="126"/>
      <c r="N462" s="97" t="s">
        <v>86</v>
      </c>
      <c r="O462" s="1852"/>
      <c r="P462" s="1842"/>
      <c r="Q462" s="1852">
        <f>E475+E476+H479</f>
        <v>17.05</v>
      </c>
      <c r="R462" s="1838">
        <f>F475+I479+F476</f>
        <v>17.05</v>
      </c>
      <c r="S462" s="1854">
        <f>K492</f>
        <v>1.22</v>
      </c>
      <c r="T462" s="1838">
        <f>L492</f>
        <v>1.22</v>
      </c>
      <c r="U462" s="1964">
        <f t="shared" si="164"/>
        <v>17.05</v>
      </c>
      <c r="V462" s="1940">
        <f t="shared" si="165"/>
        <v>17.05</v>
      </c>
      <c r="W462" s="1969">
        <f t="shared" si="166"/>
        <v>18.27</v>
      </c>
      <c r="X462" s="1946">
        <f t="shared" si="167"/>
        <v>18.27</v>
      </c>
      <c r="Y462" s="1960">
        <f t="shared" si="168"/>
        <v>18.27</v>
      </c>
      <c r="Z462" s="937">
        <f t="shared" si="169"/>
        <v>18.27</v>
      </c>
      <c r="AA462" s="173" t="s">
        <v>64</v>
      </c>
      <c r="AB462" s="1897"/>
      <c r="AC462" s="917"/>
      <c r="AD462" s="1897"/>
      <c r="AE462" s="912"/>
      <c r="AF462" s="1897"/>
      <c r="AG462" s="931"/>
      <c r="AH462" s="2038">
        <f t="shared" si="170"/>
        <v>0</v>
      </c>
      <c r="AI462" s="925">
        <f t="shared" si="171"/>
        <v>0</v>
      </c>
      <c r="AJ462" s="2053">
        <f t="shared" si="172"/>
        <v>0</v>
      </c>
      <c r="AK462" s="933">
        <f t="shared" si="173"/>
        <v>0</v>
      </c>
      <c r="AL462" s="2060">
        <f t="shared" si="174"/>
        <v>0</v>
      </c>
      <c r="AM462" s="1987">
        <f t="shared" si="175"/>
        <v>0</v>
      </c>
    </row>
    <row r="463" spans="1:39" ht="15" thickBot="1">
      <c r="A463" s="327"/>
      <c r="B463" s="506" t="s">
        <v>189</v>
      </c>
      <c r="C463" s="311"/>
      <c r="D463" s="1328" t="s">
        <v>401</v>
      </c>
      <c r="E463" s="1215"/>
      <c r="F463" s="1216"/>
      <c r="G463" s="1194" t="s">
        <v>557</v>
      </c>
      <c r="H463" s="38"/>
      <c r="I463" s="81"/>
      <c r="J463" s="585" t="s">
        <v>654</v>
      </c>
      <c r="K463" s="38"/>
      <c r="L463" s="81"/>
      <c r="M463" s="126"/>
      <c r="N463" s="99" t="s">
        <v>157</v>
      </c>
      <c r="O463" s="1854">
        <f t="shared" ref="O463:T463" si="176">AB492</f>
        <v>29.45</v>
      </c>
      <c r="P463" s="1843">
        <f t="shared" si="176"/>
        <v>29.45</v>
      </c>
      <c r="Q463" s="1854">
        <f t="shared" si="176"/>
        <v>0</v>
      </c>
      <c r="R463" s="1843">
        <f t="shared" si="176"/>
        <v>0</v>
      </c>
      <c r="S463" s="1854">
        <f t="shared" si="176"/>
        <v>3.68</v>
      </c>
      <c r="T463" s="1843">
        <f t="shared" si="176"/>
        <v>3.68</v>
      </c>
      <c r="U463" s="1964">
        <f t="shared" si="164"/>
        <v>29.45</v>
      </c>
      <c r="V463" s="1940">
        <f t="shared" si="165"/>
        <v>29.45</v>
      </c>
      <c r="W463" s="1969">
        <f t="shared" si="166"/>
        <v>3.68</v>
      </c>
      <c r="X463" s="1946">
        <f t="shared" si="167"/>
        <v>3.68</v>
      </c>
      <c r="Y463" s="1960">
        <f t="shared" si="168"/>
        <v>33.130000000000003</v>
      </c>
      <c r="Z463" s="937">
        <f t="shared" si="169"/>
        <v>33.130000000000003</v>
      </c>
      <c r="AA463" s="173" t="s">
        <v>66</v>
      </c>
      <c r="AB463" s="1897"/>
      <c r="AC463" s="918"/>
      <c r="AD463" s="1897"/>
      <c r="AE463" s="912"/>
      <c r="AF463" s="1897"/>
      <c r="AG463" s="931"/>
      <c r="AH463" s="2038">
        <f t="shared" si="170"/>
        <v>0</v>
      </c>
      <c r="AI463" s="925">
        <f t="shared" si="171"/>
        <v>0</v>
      </c>
      <c r="AJ463" s="2053">
        <f t="shared" si="172"/>
        <v>0</v>
      </c>
      <c r="AK463" s="933">
        <f t="shared" si="173"/>
        <v>0</v>
      </c>
      <c r="AL463" s="2060">
        <f t="shared" si="174"/>
        <v>0</v>
      </c>
      <c r="AM463" s="1987">
        <f t="shared" si="175"/>
        <v>0</v>
      </c>
    </row>
    <row r="464" spans="1:39" ht="15" thickBot="1">
      <c r="A464" s="2134" t="s">
        <v>781</v>
      </c>
      <c r="B464" s="402" t="s">
        <v>338</v>
      </c>
      <c r="C464" s="230">
        <v>200</v>
      </c>
      <c r="D464" s="1218" t="s">
        <v>114</v>
      </c>
      <c r="E464" s="218" t="s">
        <v>115</v>
      </c>
      <c r="F464" s="1329" t="s">
        <v>116</v>
      </c>
      <c r="G464" s="400" t="s">
        <v>114</v>
      </c>
      <c r="H464" s="115" t="s">
        <v>115</v>
      </c>
      <c r="I464" s="186" t="s">
        <v>116</v>
      </c>
      <c r="J464" s="1256" t="s">
        <v>114</v>
      </c>
      <c r="K464" s="216" t="s">
        <v>115</v>
      </c>
      <c r="L464" s="217" t="s">
        <v>116</v>
      </c>
      <c r="M464" s="126"/>
      <c r="N464" s="909" t="s">
        <v>119</v>
      </c>
      <c r="O464" s="1852"/>
      <c r="P464" s="1840"/>
      <c r="Q464" s="1852"/>
      <c r="R464" s="1840"/>
      <c r="S464" s="1852"/>
      <c r="T464" s="1840"/>
      <c r="U464" s="1964">
        <f t="shared" si="164"/>
        <v>0</v>
      </c>
      <c r="V464" s="1940">
        <f t="shared" si="165"/>
        <v>0</v>
      </c>
      <c r="W464" s="1969">
        <f t="shared" si="166"/>
        <v>0</v>
      </c>
      <c r="X464" s="1946">
        <f t="shared" si="167"/>
        <v>0</v>
      </c>
      <c r="Y464" s="1960">
        <f t="shared" si="168"/>
        <v>0</v>
      </c>
      <c r="Z464" s="937">
        <f t="shared" si="169"/>
        <v>0</v>
      </c>
      <c r="AA464" s="174" t="s">
        <v>108</v>
      </c>
      <c r="AB464" s="1897"/>
      <c r="AC464" s="917"/>
      <c r="AD464" s="1897"/>
      <c r="AE464" s="912"/>
      <c r="AF464" s="1897"/>
      <c r="AG464" s="931"/>
      <c r="AH464" s="2038">
        <f t="shared" si="170"/>
        <v>0</v>
      </c>
      <c r="AI464" s="925">
        <f t="shared" si="171"/>
        <v>0</v>
      </c>
      <c r="AJ464" s="2053">
        <f t="shared" si="172"/>
        <v>0</v>
      </c>
      <c r="AK464" s="933">
        <f t="shared" si="173"/>
        <v>0</v>
      </c>
      <c r="AL464" s="2060">
        <f t="shared" si="174"/>
        <v>0</v>
      </c>
      <c r="AM464" s="1987">
        <f t="shared" si="175"/>
        <v>0</v>
      </c>
    </row>
    <row r="465" spans="1:44">
      <c r="A465" s="821"/>
      <c r="B465" s="231" t="s">
        <v>401</v>
      </c>
      <c r="C465" s="526"/>
      <c r="D465" s="1330" t="s">
        <v>110</v>
      </c>
      <c r="E465" s="1100">
        <v>29.45</v>
      </c>
      <c r="F465" s="1101">
        <v>29.45</v>
      </c>
      <c r="G465" s="1610" t="s">
        <v>558</v>
      </c>
      <c r="H465" s="1232">
        <v>15.6</v>
      </c>
      <c r="I465" s="1343">
        <v>15</v>
      </c>
      <c r="J465" s="1330" t="s">
        <v>403</v>
      </c>
      <c r="K465" s="181">
        <v>2.33</v>
      </c>
      <c r="L465" s="183">
        <v>2.33</v>
      </c>
      <c r="M465" s="126"/>
      <c r="N465" s="670" t="s">
        <v>44</v>
      </c>
      <c r="O465" s="1852"/>
      <c r="P465" s="1838"/>
      <c r="Q465" s="1852">
        <f>H476</f>
        <v>207</v>
      </c>
      <c r="R465" s="1840">
        <f>I476</f>
        <v>154.5</v>
      </c>
      <c r="S465" s="1852"/>
      <c r="T465" s="1840"/>
      <c r="U465" s="1964">
        <f t="shared" si="164"/>
        <v>207</v>
      </c>
      <c r="V465" s="1940">
        <f t="shared" si="165"/>
        <v>154.5</v>
      </c>
      <c r="W465" s="1969">
        <f t="shared" si="166"/>
        <v>207</v>
      </c>
      <c r="X465" s="1946">
        <f t="shared" si="167"/>
        <v>154.5</v>
      </c>
      <c r="Y465" s="1960">
        <f t="shared" si="168"/>
        <v>207</v>
      </c>
      <c r="Z465" s="937">
        <f t="shared" si="169"/>
        <v>154.5</v>
      </c>
      <c r="AA465" s="173" t="s">
        <v>153</v>
      </c>
      <c r="AB465" s="1897"/>
      <c r="AC465" s="917"/>
      <c r="AD465" s="1897"/>
      <c r="AE465" s="912"/>
      <c r="AF465" s="1897"/>
      <c r="AG465" s="931"/>
      <c r="AH465" s="2038">
        <f t="shared" si="170"/>
        <v>0</v>
      </c>
      <c r="AI465" s="925">
        <f t="shared" si="171"/>
        <v>0</v>
      </c>
      <c r="AJ465" s="2053">
        <f t="shared" si="172"/>
        <v>0</v>
      </c>
      <c r="AK465" s="933">
        <f t="shared" si="173"/>
        <v>0</v>
      </c>
      <c r="AL465" s="2060">
        <f t="shared" si="174"/>
        <v>0</v>
      </c>
      <c r="AM465" s="1987">
        <f t="shared" si="175"/>
        <v>0</v>
      </c>
    </row>
    <row r="466" spans="1:44" ht="15" thickBot="1">
      <c r="A466" s="1050" t="s">
        <v>751</v>
      </c>
      <c r="B466" s="231" t="s">
        <v>291</v>
      </c>
      <c r="C466" s="1051">
        <v>10</v>
      </c>
      <c r="D466" s="262" t="s">
        <v>88</v>
      </c>
      <c r="E466" s="318">
        <v>95</v>
      </c>
      <c r="F466" s="321">
        <v>95</v>
      </c>
      <c r="G466" s="138"/>
      <c r="H466" s="126"/>
      <c r="I466" s="137"/>
      <c r="J466" s="1142" t="s">
        <v>60</v>
      </c>
      <c r="K466" s="316">
        <v>200</v>
      </c>
      <c r="L466" s="319">
        <v>200</v>
      </c>
      <c r="M466" s="126"/>
      <c r="N466" s="105" t="s">
        <v>74</v>
      </c>
      <c r="O466" s="1852">
        <f t="shared" ref="O466:T466" si="177">AB475</f>
        <v>0</v>
      </c>
      <c r="P466" s="1844">
        <f t="shared" si="177"/>
        <v>0</v>
      </c>
      <c r="Q466" s="1852">
        <f t="shared" si="177"/>
        <v>102.6</v>
      </c>
      <c r="R466" s="1844">
        <f t="shared" si="177"/>
        <v>68</v>
      </c>
      <c r="S466" s="1852">
        <f t="shared" si="177"/>
        <v>42.78</v>
      </c>
      <c r="T466" s="1844">
        <f t="shared" si="177"/>
        <v>33.909999999999997</v>
      </c>
      <c r="U466" s="1964">
        <f t="shared" si="164"/>
        <v>102.6</v>
      </c>
      <c r="V466" s="1940">
        <f t="shared" si="165"/>
        <v>68</v>
      </c>
      <c r="W466" s="1969">
        <f t="shared" si="166"/>
        <v>145.38</v>
      </c>
      <c r="X466" s="1946">
        <f t="shared" si="167"/>
        <v>101.91</v>
      </c>
      <c r="Y466" s="1960">
        <f t="shared" si="168"/>
        <v>145.38</v>
      </c>
      <c r="Z466" s="937">
        <f t="shared" si="169"/>
        <v>101.91</v>
      </c>
      <c r="AA466" s="173" t="s">
        <v>147</v>
      </c>
      <c r="AB466" s="1897"/>
      <c r="AC466" s="917"/>
      <c r="AD466" s="1897"/>
      <c r="AE466" s="912"/>
      <c r="AF466" s="1897">
        <f>E492</f>
        <v>27.86</v>
      </c>
      <c r="AG466" s="931">
        <f>F492</f>
        <v>22.22</v>
      </c>
      <c r="AH466" s="2038">
        <f t="shared" si="170"/>
        <v>0</v>
      </c>
      <c r="AI466" s="925">
        <f t="shared" si="171"/>
        <v>0</v>
      </c>
      <c r="AJ466" s="2053">
        <f t="shared" si="172"/>
        <v>27.86</v>
      </c>
      <c r="AK466" s="933">
        <f t="shared" si="173"/>
        <v>22.22</v>
      </c>
      <c r="AL466" s="2060">
        <f t="shared" si="174"/>
        <v>27.86</v>
      </c>
      <c r="AM466" s="1987">
        <f t="shared" si="175"/>
        <v>22.22</v>
      </c>
    </row>
    <row r="467" spans="1:44" ht="15" thickBot="1">
      <c r="A467" s="1590" t="s">
        <v>555</v>
      </c>
      <c r="B467" s="1608" t="s">
        <v>554</v>
      </c>
      <c r="C467" s="534">
        <v>15</v>
      </c>
      <c r="D467" s="1111" t="s">
        <v>49</v>
      </c>
      <c r="E467" s="1147">
        <v>5</v>
      </c>
      <c r="F467" s="1255">
        <v>5</v>
      </c>
      <c r="G467" s="1331" t="s">
        <v>374</v>
      </c>
      <c r="H467" s="161"/>
      <c r="I467" s="147"/>
      <c r="J467" s="1288" t="s">
        <v>49</v>
      </c>
      <c r="K467" s="338">
        <v>7</v>
      </c>
      <c r="L467" s="372">
        <v>7</v>
      </c>
      <c r="M467" s="126"/>
      <c r="N467" s="909" t="s">
        <v>76</v>
      </c>
      <c r="O467" s="1853">
        <f>K471</f>
        <v>113.5</v>
      </c>
      <c r="P467" s="1838">
        <f>C472</f>
        <v>100</v>
      </c>
      <c r="Q467" s="1853"/>
      <c r="R467" s="1840"/>
      <c r="S467" s="1853"/>
      <c r="T467" s="1840"/>
      <c r="U467" s="1964">
        <f t="shared" si="164"/>
        <v>113.5</v>
      </c>
      <c r="V467" s="1940">
        <f t="shared" si="165"/>
        <v>100</v>
      </c>
      <c r="W467" s="1969">
        <f t="shared" si="166"/>
        <v>0</v>
      </c>
      <c r="X467" s="1946">
        <f t="shared" si="167"/>
        <v>0</v>
      </c>
      <c r="Y467" s="1960">
        <f t="shared" si="168"/>
        <v>113.5</v>
      </c>
      <c r="Z467" s="937">
        <f t="shared" si="169"/>
        <v>100</v>
      </c>
      <c r="AA467" s="173" t="s">
        <v>150</v>
      </c>
      <c r="AB467" s="1897"/>
      <c r="AC467" s="919"/>
      <c r="AD467" s="1897"/>
      <c r="AE467" s="912"/>
      <c r="AF467" s="1897"/>
      <c r="AG467" s="931"/>
      <c r="AH467" s="2038">
        <f t="shared" si="170"/>
        <v>0</v>
      </c>
      <c r="AI467" s="925">
        <f t="shared" si="171"/>
        <v>0</v>
      </c>
      <c r="AJ467" s="2053">
        <f t="shared" si="172"/>
        <v>0</v>
      </c>
      <c r="AK467" s="933">
        <f t="shared" si="173"/>
        <v>0</v>
      </c>
      <c r="AL467" s="2060">
        <f t="shared" si="174"/>
        <v>0</v>
      </c>
      <c r="AM467" s="1987">
        <f t="shared" si="175"/>
        <v>0</v>
      </c>
      <c r="AO467" s="141"/>
    </row>
    <row r="468" spans="1:44" ht="15" thickBot="1">
      <c r="A468" s="221" t="s">
        <v>454</v>
      </c>
      <c r="B468" s="402" t="s">
        <v>653</v>
      </c>
      <c r="C468" s="230">
        <v>200</v>
      </c>
      <c r="D468" s="1142" t="s">
        <v>89</v>
      </c>
      <c r="E468" s="316">
        <v>71.25</v>
      </c>
      <c r="F468" s="319">
        <v>71.25</v>
      </c>
      <c r="G468" s="1197" t="s">
        <v>114</v>
      </c>
      <c r="H468" s="1144" t="s">
        <v>115</v>
      </c>
      <c r="I468" s="1198" t="s">
        <v>116</v>
      </c>
      <c r="J468" s="1288" t="s">
        <v>89</v>
      </c>
      <c r="K468" s="1240">
        <v>10</v>
      </c>
      <c r="L468" s="1241">
        <v>10</v>
      </c>
      <c r="M468" s="126"/>
      <c r="N468" s="910" t="s">
        <v>118</v>
      </c>
      <c r="O468" s="1852"/>
      <c r="P468" s="1845"/>
      <c r="Q468" s="1852">
        <f>K485</f>
        <v>26.5</v>
      </c>
      <c r="R468" s="1845">
        <f>L485</f>
        <v>25</v>
      </c>
      <c r="S468" s="1852"/>
      <c r="T468" s="1845"/>
      <c r="U468" s="1964">
        <f t="shared" si="164"/>
        <v>26.5</v>
      </c>
      <c r="V468" s="1940">
        <f t="shared" si="165"/>
        <v>25</v>
      </c>
      <c r="W468" s="1969">
        <f t="shared" si="166"/>
        <v>26.5</v>
      </c>
      <c r="X468" s="1946">
        <f t="shared" si="167"/>
        <v>25</v>
      </c>
      <c r="Y468" s="1960">
        <f t="shared" si="168"/>
        <v>26.5</v>
      </c>
      <c r="Z468" s="937">
        <f t="shared" si="169"/>
        <v>25</v>
      </c>
      <c r="AA468" s="173" t="s">
        <v>96</v>
      </c>
      <c r="AB468" s="1897"/>
      <c r="AC468" s="919"/>
      <c r="AD468" s="1897">
        <f>E481</f>
        <v>9.6</v>
      </c>
      <c r="AE468" s="912">
        <f>F481</f>
        <v>8</v>
      </c>
      <c r="AF468" s="1897">
        <f>E493</f>
        <v>9.94</v>
      </c>
      <c r="AG468" s="931">
        <f>F493</f>
        <v>7.69</v>
      </c>
      <c r="AH468" s="2038">
        <f t="shared" si="170"/>
        <v>9.6</v>
      </c>
      <c r="AI468" s="925">
        <f t="shared" si="171"/>
        <v>8</v>
      </c>
      <c r="AJ468" s="2053">
        <f t="shared" si="172"/>
        <v>19.54</v>
      </c>
      <c r="AK468" s="933">
        <f t="shared" si="173"/>
        <v>15.690000000000001</v>
      </c>
      <c r="AL468" s="2060">
        <f t="shared" si="174"/>
        <v>19.54</v>
      </c>
      <c r="AM468" s="1987">
        <f t="shared" si="175"/>
        <v>15.690000000000001</v>
      </c>
    </row>
    <row r="469" spans="1:44" ht="15" thickBot="1">
      <c r="A469" s="1699" t="s">
        <v>650</v>
      </c>
      <c r="B469" s="2135" t="s">
        <v>654</v>
      </c>
      <c r="C469" s="421"/>
      <c r="D469" s="1142" t="s">
        <v>53</v>
      </c>
      <c r="E469" s="318">
        <v>0.3</v>
      </c>
      <c r="F469" s="1024">
        <v>0.3</v>
      </c>
      <c r="G469" s="1302" t="s">
        <v>47</v>
      </c>
      <c r="H469" s="1332">
        <v>10</v>
      </c>
      <c r="I469" s="1304">
        <v>10</v>
      </c>
      <c r="J469" s="2276" t="s">
        <v>637</v>
      </c>
      <c r="K469" s="161"/>
      <c r="L469" s="147"/>
      <c r="M469" s="126"/>
      <c r="N469" s="97" t="s">
        <v>154</v>
      </c>
      <c r="O469" s="1852"/>
      <c r="P469" s="1840"/>
      <c r="Q469" s="1852"/>
      <c r="R469" s="1840"/>
      <c r="S469" s="1852">
        <f>C489</f>
        <v>200</v>
      </c>
      <c r="T469" s="1840">
        <f>C489</f>
        <v>200</v>
      </c>
      <c r="U469" s="1964">
        <f t="shared" si="164"/>
        <v>0</v>
      </c>
      <c r="V469" s="1940">
        <f t="shared" si="165"/>
        <v>0</v>
      </c>
      <c r="W469" s="1969">
        <f t="shared" si="166"/>
        <v>200</v>
      </c>
      <c r="X469" s="1946">
        <f t="shared" si="167"/>
        <v>200</v>
      </c>
      <c r="Y469" s="1960">
        <f t="shared" si="168"/>
        <v>200</v>
      </c>
      <c r="Z469" s="937">
        <f t="shared" si="169"/>
        <v>200</v>
      </c>
      <c r="AA469" s="173" t="s">
        <v>72</v>
      </c>
      <c r="AB469" s="1897"/>
      <c r="AC469" s="917"/>
      <c r="AD469" s="1897"/>
      <c r="AE469" s="912"/>
      <c r="AF469" s="1897">
        <f>E495</f>
        <v>4.9800000000000004</v>
      </c>
      <c r="AG469" s="931">
        <f>F495</f>
        <v>4</v>
      </c>
      <c r="AH469" s="2038">
        <f t="shared" si="170"/>
        <v>0</v>
      </c>
      <c r="AI469" s="925">
        <f t="shared" si="171"/>
        <v>0</v>
      </c>
      <c r="AJ469" s="2053">
        <f t="shared" si="172"/>
        <v>4.9800000000000004</v>
      </c>
      <c r="AK469" s="933">
        <f t="shared" si="173"/>
        <v>4</v>
      </c>
      <c r="AL469" s="2060">
        <f t="shared" si="174"/>
        <v>4.9800000000000004</v>
      </c>
      <c r="AM469" s="1987">
        <f t="shared" si="175"/>
        <v>4</v>
      </c>
    </row>
    <row r="470" spans="1:44" ht="15" thickBot="1">
      <c r="A470" s="1581" t="s">
        <v>9</v>
      </c>
      <c r="B470" s="231" t="s">
        <v>10</v>
      </c>
      <c r="C470" s="1051">
        <v>40</v>
      </c>
      <c r="D470" s="256" t="s">
        <v>90</v>
      </c>
      <c r="E470" s="318">
        <v>10</v>
      </c>
      <c r="F470" s="321">
        <v>10</v>
      </c>
      <c r="G470" s="974"/>
      <c r="H470" s="1305"/>
      <c r="I470" s="1333"/>
      <c r="J470" s="1134" t="s">
        <v>114</v>
      </c>
      <c r="K470" s="216" t="s">
        <v>115</v>
      </c>
      <c r="L470" s="217" t="s">
        <v>116</v>
      </c>
      <c r="M470" s="126"/>
      <c r="N470" s="262" t="s">
        <v>94</v>
      </c>
      <c r="O470" s="1852"/>
      <c r="P470" s="1840"/>
      <c r="Q470" s="1852"/>
      <c r="R470" s="1840"/>
      <c r="S470" s="1852">
        <f>E490</f>
        <v>26.88</v>
      </c>
      <c r="T470" s="1840">
        <f>F490</f>
        <v>23.24</v>
      </c>
      <c r="U470" s="1964">
        <f t="shared" si="164"/>
        <v>0</v>
      </c>
      <c r="V470" s="1940">
        <f t="shared" si="165"/>
        <v>0</v>
      </c>
      <c r="W470" s="1969">
        <f t="shared" si="166"/>
        <v>26.88</v>
      </c>
      <c r="X470" s="1946">
        <f t="shared" si="167"/>
        <v>23.24</v>
      </c>
      <c r="Y470" s="1960">
        <f t="shared" si="168"/>
        <v>26.88</v>
      </c>
      <c r="Z470" s="937">
        <f t="shared" si="169"/>
        <v>23.24</v>
      </c>
      <c r="AA470" s="173" t="s">
        <v>80</v>
      </c>
      <c r="AB470" s="1897"/>
      <c r="AC470" s="920"/>
      <c r="AD470" s="1897"/>
      <c r="AE470" s="912"/>
      <c r="AF470" s="1897"/>
      <c r="AG470" s="931"/>
      <c r="AH470" s="2038">
        <f t="shared" si="170"/>
        <v>0</v>
      </c>
      <c r="AI470" s="925">
        <f t="shared" si="171"/>
        <v>0</v>
      </c>
      <c r="AJ470" s="2053">
        <f t="shared" si="172"/>
        <v>0</v>
      </c>
      <c r="AK470" s="933">
        <f t="shared" si="173"/>
        <v>0</v>
      </c>
      <c r="AL470" s="2060">
        <f t="shared" si="174"/>
        <v>0</v>
      </c>
      <c r="AM470" s="1987">
        <f t="shared" si="175"/>
        <v>0</v>
      </c>
    </row>
    <row r="471" spans="1:44">
      <c r="A471" s="871" t="s">
        <v>9</v>
      </c>
      <c r="B471" s="346" t="s">
        <v>581</v>
      </c>
      <c r="C471" s="324">
        <v>20</v>
      </c>
      <c r="D471" s="1306"/>
      <c r="E471" s="140"/>
      <c r="F471" s="2249"/>
      <c r="G471" s="1306"/>
      <c r="H471" s="140"/>
      <c r="I471" s="2249"/>
      <c r="J471" s="170" t="s">
        <v>308</v>
      </c>
      <c r="K471" s="1268">
        <v>113.5</v>
      </c>
      <c r="L471" s="179">
        <v>100</v>
      </c>
      <c r="M471" s="126"/>
      <c r="N471" s="909" t="s">
        <v>438</v>
      </c>
      <c r="O471" s="1852"/>
      <c r="P471" s="1838"/>
      <c r="Q471" s="1854">
        <f>E486+K476</f>
        <v>121.18599999999999</v>
      </c>
      <c r="R471" s="1838">
        <f>F486+L476</f>
        <v>65.5</v>
      </c>
      <c r="S471" s="1854">
        <f>E491</f>
        <v>31.69</v>
      </c>
      <c r="T471" s="1838">
        <f>F491</f>
        <v>17.760000000000002</v>
      </c>
      <c r="U471" s="1964">
        <f t="shared" si="164"/>
        <v>121.18599999999999</v>
      </c>
      <c r="V471" s="1940">
        <f t="shared" si="165"/>
        <v>65.5</v>
      </c>
      <c r="W471" s="1969">
        <f t="shared" si="166"/>
        <v>152.876</v>
      </c>
      <c r="X471" s="1946">
        <f t="shared" si="167"/>
        <v>83.26</v>
      </c>
      <c r="Y471" s="1960">
        <f t="shared" si="168"/>
        <v>152.876</v>
      </c>
      <c r="Z471" s="937">
        <f t="shared" si="169"/>
        <v>83.26</v>
      </c>
      <c r="AA471" s="173" t="s">
        <v>152</v>
      </c>
      <c r="AB471" s="1897"/>
      <c r="AC471" s="921"/>
      <c r="AD471" s="1897"/>
      <c r="AE471" s="912"/>
      <c r="AF471" s="1897"/>
      <c r="AG471" s="931"/>
      <c r="AH471" s="2038">
        <f t="shared" si="170"/>
        <v>0</v>
      </c>
      <c r="AI471" s="925">
        <f t="shared" si="171"/>
        <v>0</v>
      </c>
      <c r="AJ471" s="2053">
        <f t="shared" si="172"/>
        <v>0</v>
      </c>
      <c r="AK471" s="933">
        <f t="shared" si="173"/>
        <v>0</v>
      </c>
      <c r="AL471" s="2060">
        <f t="shared" si="174"/>
        <v>0</v>
      </c>
      <c r="AM471" s="1987">
        <f t="shared" si="175"/>
        <v>0</v>
      </c>
    </row>
    <row r="472" spans="1:44" ht="15" thickBot="1">
      <c r="A472" s="2126" t="s">
        <v>640</v>
      </c>
      <c r="B472" s="325" t="s">
        <v>637</v>
      </c>
      <c r="C472" s="230">
        <v>100</v>
      </c>
      <c r="D472" s="1126"/>
      <c r="E472" s="312"/>
      <c r="F472" s="1127"/>
      <c r="G472" s="1126"/>
      <c r="H472" s="312"/>
      <c r="I472" s="1127"/>
      <c r="J472" s="68"/>
      <c r="K472" s="11"/>
      <c r="L472" s="78"/>
      <c r="M472" s="126"/>
      <c r="N472" s="909" t="s">
        <v>142</v>
      </c>
      <c r="O472" s="1852"/>
      <c r="P472" s="1838"/>
      <c r="Q472" s="1852"/>
      <c r="R472" s="1840"/>
      <c r="S472" s="1852"/>
      <c r="T472" s="1840"/>
      <c r="U472" s="1964">
        <f t="shared" si="164"/>
        <v>0</v>
      </c>
      <c r="V472" s="1940">
        <f t="shared" si="165"/>
        <v>0</v>
      </c>
      <c r="W472" s="1969">
        <f t="shared" si="166"/>
        <v>0</v>
      </c>
      <c r="X472" s="1946">
        <f t="shared" si="167"/>
        <v>0</v>
      </c>
      <c r="Y472" s="1960">
        <f t="shared" si="168"/>
        <v>0</v>
      </c>
      <c r="Z472" s="937">
        <f t="shared" si="169"/>
        <v>0</v>
      </c>
      <c r="AA472" s="173" t="s">
        <v>149</v>
      </c>
      <c r="AB472" s="1897"/>
      <c r="AC472" s="921"/>
      <c r="AD472" s="1897"/>
      <c r="AE472" s="912"/>
      <c r="AF472" s="1897"/>
      <c r="AG472" s="931"/>
      <c r="AH472" s="2038">
        <f t="shared" si="170"/>
        <v>0</v>
      </c>
      <c r="AI472" s="925">
        <f t="shared" si="171"/>
        <v>0</v>
      </c>
      <c r="AJ472" s="2053">
        <f t="shared" si="172"/>
        <v>0</v>
      </c>
      <c r="AK472" s="933">
        <f t="shared" si="173"/>
        <v>0</v>
      </c>
      <c r="AL472" s="2060">
        <f t="shared" si="174"/>
        <v>0</v>
      </c>
      <c r="AM472" s="1987">
        <f t="shared" si="175"/>
        <v>0</v>
      </c>
    </row>
    <row r="473" spans="1:44" ht="15" thickBot="1">
      <c r="A473" s="2303" t="s">
        <v>262</v>
      </c>
      <c r="B473" s="2311"/>
      <c r="C473" s="2350">
        <f>SUM(C464:C472)</f>
        <v>585</v>
      </c>
      <c r="D473" s="1327" t="s">
        <v>195</v>
      </c>
      <c r="E473" s="1117"/>
      <c r="F473" s="147"/>
      <c r="G473" s="2227" t="s">
        <v>722</v>
      </c>
      <c r="H473" s="1228"/>
      <c r="I473" s="1228"/>
      <c r="J473" s="1609" t="s">
        <v>111</v>
      </c>
      <c r="K473" s="979"/>
      <c r="L473" s="980"/>
      <c r="M473" s="126"/>
      <c r="N473" s="909" t="s">
        <v>67</v>
      </c>
      <c r="O473" s="1852"/>
      <c r="P473" s="1840"/>
      <c r="Q473" s="1852"/>
      <c r="R473" s="1840"/>
      <c r="S473" s="1852"/>
      <c r="T473" s="1840"/>
      <c r="U473" s="1964">
        <f t="shared" si="164"/>
        <v>0</v>
      </c>
      <c r="V473" s="1940">
        <f t="shared" si="165"/>
        <v>0</v>
      </c>
      <c r="W473" s="1969">
        <f t="shared" si="166"/>
        <v>0</v>
      </c>
      <c r="X473" s="1946">
        <f t="shared" si="167"/>
        <v>0</v>
      </c>
      <c r="Y473" s="1960">
        <f t="shared" si="168"/>
        <v>0</v>
      </c>
      <c r="Z473" s="937">
        <f t="shared" si="169"/>
        <v>0</v>
      </c>
      <c r="AA473" s="173" t="s">
        <v>148</v>
      </c>
      <c r="AB473" s="1897"/>
      <c r="AC473" s="920"/>
      <c r="AD473" s="1897"/>
      <c r="AE473" s="912"/>
      <c r="AF473" s="1897"/>
      <c r="AG473" s="931"/>
      <c r="AH473" s="2038">
        <f t="shared" si="170"/>
        <v>0</v>
      </c>
      <c r="AI473" s="925">
        <f t="shared" si="171"/>
        <v>0</v>
      </c>
      <c r="AJ473" s="2053">
        <f t="shared" si="172"/>
        <v>0</v>
      </c>
      <c r="AK473" s="933">
        <f t="shared" si="173"/>
        <v>0</v>
      </c>
      <c r="AL473" s="2060">
        <f t="shared" si="174"/>
        <v>0</v>
      </c>
      <c r="AM473" s="1987">
        <f t="shared" si="175"/>
        <v>0</v>
      </c>
    </row>
    <row r="474" spans="1:44" ht="15" thickBot="1">
      <c r="A474" s="905"/>
      <c r="B474" s="506" t="s">
        <v>144</v>
      </c>
      <c r="C474" s="311"/>
      <c r="D474" s="1134" t="s">
        <v>114</v>
      </c>
      <c r="E474" s="216" t="s">
        <v>115</v>
      </c>
      <c r="F474" s="217" t="s">
        <v>116</v>
      </c>
      <c r="G474" s="2280" t="s">
        <v>725</v>
      </c>
      <c r="H474" s="1229"/>
      <c r="I474" s="1229"/>
      <c r="J474" s="1194" t="s">
        <v>121</v>
      </c>
      <c r="K474" s="2190"/>
      <c r="L474" s="2191"/>
      <c r="M474" s="126"/>
      <c r="N474" s="911" t="s">
        <v>60</v>
      </c>
      <c r="O474" s="1852">
        <f>E466+K466</f>
        <v>295</v>
      </c>
      <c r="P474" s="1846">
        <f>F466+L466</f>
        <v>295</v>
      </c>
      <c r="Q474" s="1854">
        <f>K478</f>
        <v>20.399999999999999</v>
      </c>
      <c r="R474" s="1838">
        <f>L478</f>
        <v>20.399999999999999</v>
      </c>
      <c r="S474" s="1852">
        <f>K490</f>
        <v>14.81</v>
      </c>
      <c r="T474" s="1846">
        <f>L490</f>
        <v>14.81</v>
      </c>
      <c r="U474" s="1964">
        <f t="shared" si="164"/>
        <v>315.39999999999998</v>
      </c>
      <c r="V474" s="1940">
        <f t="shared" si="165"/>
        <v>315.39999999999998</v>
      </c>
      <c r="W474" s="1969">
        <f t="shared" si="166"/>
        <v>35.21</v>
      </c>
      <c r="X474" s="1946">
        <f t="shared" si="167"/>
        <v>35.21</v>
      </c>
      <c r="Y474" s="1960">
        <f t="shared" si="168"/>
        <v>330.21</v>
      </c>
      <c r="Z474" s="937">
        <f t="shared" si="169"/>
        <v>330.21</v>
      </c>
      <c r="AA474" s="176" t="s">
        <v>192</v>
      </c>
      <c r="AB474" s="1897"/>
      <c r="AC474" s="922"/>
      <c r="AD474" s="1897"/>
      <c r="AE474" s="912"/>
      <c r="AF474" s="1897"/>
      <c r="AG474" s="931"/>
      <c r="AH474" s="2038">
        <f t="shared" si="170"/>
        <v>0</v>
      </c>
      <c r="AI474" s="925">
        <f t="shared" si="171"/>
        <v>0</v>
      </c>
      <c r="AJ474" s="2053">
        <f t="shared" si="172"/>
        <v>0</v>
      </c>
      <c r="AK474" s="933">
        <f t="shared" si="173"/>
        <v>0</v>
      </c>
      <c r="AL474" s="2060">
        <f t="shared" si="174"/>
        <v>0</v>
      </c>
      <c r="AM474" s="1987">
        <f t="shared" si="175"/>
        <v>0</v>
      </c>
    </row>
    <row r="475" spans="1:44" ht="15" thickBot="1">
      <c r="A475" s="587" t="s">
        <v>552</v>
      </c>
      <c r="B475" s="1619" t="s">
        <v>213</v>
      </c>
      <c r="C475" s="519">
        <v>60</v>
      </c>
      <c r="D475" s="1152" t="s">
        <v>174</v>
      </c>
      <c r="E475" s="1334">
        <v>14</v>
      </c>
      <c r="F475" s="1335">
        <v>14</v>
      </c>
      <c r="G475" s="1038" t="s">
        <v>114</v>
      </c>
      <c r="H475" s="1122" t="s">
        <v>115</v>
      </c>
      <c r="I475" s="1583" t="s">
        <v>116</v>
      </c>
      <c r="J475" s="2277" t="s">
        <v>114</v>
      </c>
      <c r="K475" s="2278" t="s">
        <v>115</v>
      </c>
      <c r="L475" s="2279" t="s">
        <v>116</v>
      </c>
      <c r="M475" s="126"/>
      <c r="N475" s="168" t="s">
        <v>162</v>
      </c>
      <c r="O475" s="1852"/>
      <c r="P475" s="1840"/>
      <c r="Q475" s="1852"/>
      <c r="R475" s="1840"/>
      <c r="S475" s="1852"/>
      <c r="T475" s="1840"/>
      <c r="U475" s="1964">
        <f t="shared" si="164"/>
        <v>0</v>
      </c>
      <c r="V475" s="1940">
        <f t="shared" si="165"/>
        <v>0</v>
      </c>
      <c r="W475" s="1969">
        <f t="shared" si="166"/>
        <v>0</v>
      </c>
      <c r="X475" s="1946">
        <f t="shared" si="167"/>
        <v>0</v>
      </c>
      <c r="Y475" s="1961">
        <f t="shared" si="168"/>
        <v>0</v>
      </c>
      <c r="Z475" s="935">
        <f t="shared" si="169"/>
        <v>0</v>
      </c>
      <c r="AA475" s="247" t="s">
        <v>91</v>
      </c>
      <c r="AB475" s="1897">
        <f t="shared" ref="AB475:AK475" si="178">SUM(AB460:AB474)</f>
        <v>0</v>
      </c>
      <c r="AC475" s="1780">
        <f t="shared" si="178"/>
        <v>0</v>
      </c>
      <c r="AD475" s="1897">
        <f t="shared" si="178"/>
        <v>102.6</v>
      </c>
      <c r="AE475" s="912">
        <f t="shared" si="178"/>
        <v>68</v>
      </c>
      <c r="AF475" s="1897">
        <f t="shared" si="178"/>
        <v>42.78</v>
      </c>
      <c r="AG475" s="931">
        <f t="shared" si="178"/>
        <v>33.909999999999997</v>
      </c>
      <c r="AH475" s="2039">
        <f t="shared" si="178"/>
        <v>102.6</v>
      </c>
      <c r="AI475" s="913">
        <f t="shared" si="178"/>
        <v>68</v>
      </c>
      <c r="AJ475" s="2054">
        <f t="shared" si="178"/>
        <v>145.38</v>
      </c>
      <c r="AK475" s="296">
        <f t="shared" si="178"/>
        <v>101.91</v>
      </c>
      <c r="AL475" s="2060">
        <f t="shared" si="174"/>
        <v>145.38</v>
      </c>
      <c r="AM475" s="1987">
        <f t="shared" si="175"/>
        <v>101.91</v>
      </c>
    </row>
    <row r="476" spans="1:44">
      <c r="A476" s="232"/>
      <c r="B476" s="1278" t="s">
        <v>541</v>
      </c>
      <c r="C476" s="421"/>
      <c r="D476" s="256" t="s">
        <v>188</v>
      </c>
      <c r="E476" s="318">
        <v>0.8</v>
      </c>
      <c r="F476" s="321">
        <v>0.8</v>
      </c>
      <c r="G476" s="117" t="s">
        <v>296</v>
      </c>
      <c r="H476" s="171">
        <v>207</v>
      </c>
      <c r="I476" s="2240">
        <v>154.5</v>
      </c>
      <c r="J476" s="1081" t="s">
        <v>211</v>
      </c>
      <c r="K476" s="981">
        <v>118.83</v>
      </c>
      <c r="L476" s="982">
        <v>63.5</v>
      </c>
      <c r="M476" s="141"/>
      <c r="N476" s="168" t="s">
        <v>65</v>
      </c>
      <c r="O476" s="1852"/>
      <c r="P476" s="1847"/>
      <c r="Q476" s="1852"/>
      <c r="R476" s="1847"/>
      <c r="S476" s="1852"/>
      <c r="T476" s="1847"/>
      <c r="U476" s="1964">
        <f t="shared" si="164"/>
        <v>0</v>
      </c>
      <c r="V476" s="1940">
        <f t="shared" si="165"/>
        <v>0</v>
      </c>
      <c r="W476" s="1969">
        <f t="shared" si="166"/>
        <v>0</v>
      </c>
      <c r="X476" s="1946">
        <f t="shared" si="167"/>
        <v>0</v>
      </c>
      <c r="Y476" s="1961">
        <f t="shared" si="168"/>
        <v>0</v>
      </c>
      <c r="Z476" s="935">
        <f t="shared" si="169"/>
        <v>0</v>
      </c>
      <c r="AA476" s="607" t="s">
        <v>158</v>
      </c>
      <c r="AB476" s="1897"/>
      <c r="AC476" s="908"/>
      <c r="AD476" s="1897"/>
      <c r="AE476" s="912">
        <f>F481+I487</f>
        <v>68</v>
      </c>
      <c r="AF476" s="1897"/>
      <c r="AG476" s="912"/>
      <c r="AH476" s="2040"/>
      <c r="AI476" s="309"/>
      <c r="AJ476" s="2054"/>
      <c r="AK476" s="296"/>
      <c r="AL476" s="2061"/>
      <c r="AM476" s="1988"/>
    </row>
    <row r="477" spans="1:44">
      <c r="A477" s="1581" t="s">
        <v>9</v>
      </c>
      <c r="B477" s="231" t="s">
        <v>662</v>
      </c>
      <c r="C477" s="1051">
        <v>15</v>
      </c>
      <c r="D477" s="254" t="s">
        <v>202</v>
      </c>
      <c r="E477" s="380" t="s">
        <v>181</v>
      </c>
      <c r="F477" s="894">
        <v>4</v>
      </c>
      <c r="G477" s="1238" t="s">
        <v>482</v>
      </c>
      <c r="H477" s="1361"/>
      <c r="I477" s="2281"/>
      <c r="J477" s="254" t="s">
        <v>85</v>
      </c>
      <c r="K477" s="983">
        <v>23.4</v>
      </c>
      <c r="L477" s="319">
        <v>23.4</v>
      </c>
      <c r="M477" s="126"/>
      <c r="N477" s="168" t="s">
        <v>46</v>
      </c>
      <c r="O477" s="1852">
        <f>H465</f>
        <v>15.6</v>
      </c>
      <c r="P477" s="1847">
        <f>I465</f>
        <v>15</v>
      </c>
      <c r="Q477" s="1852"/>
      <c r="R477" s="1847"/>
      <c r="S477" s="1852"/>
      <c r="T477" s="1847"/>
      <c r="U477" s="1964">
        <f t="shared" si="164"/>
        <v>15.6</v>
      </c>
      <c r="V477" s="1940">
        <f t="shared" si="165"/>
        <v>15</v>
      </c>
      <c r="W477" s="1969">
        <f t="shared" si="166"/>
        <v>0</v>
      </c>
      <c r="X477" s="1946">
        <f t="shared" si="167"/>
        <v>0</v>
      </c>
      <c r="Y477" s="1961">
        <f t="shared" si="168"/>
        <v>15.6</v>
      </c>
      <c r="Z477" s="935">
        <f t="shared" si="169"/>
        <v>15</v>
      </c>
      <c r="AB477" s="1897"/>
      <c r="AD477" s="1897"/>
      <c r="AF477" s="1897"/>
      <c r="AH477" s="2036"/>
      <c r="AJ477" s="2036"/>
      <c r="AL477" s="2033"/>
      <c r="AM477" s="134"/>
    </row>
    <row r="478" spans="1:44">
      <c r="A478" s="1692" t="s">
        <v>783</v>
      </c>
      <c r="B478" s="346" t="s">
        <v>195</v>
      </c>
      <c r="C478" s="1204">
        <v>200</v>
      </c>
      <c r="D478" s="254" t="s">
        <v>89</v>
      </c>
      <c r="E478" s="316">
        <v>2.8</v>
      </c>
      <c r="F478" s="319">
        <v>2.8</v>
      </c>
      <c r="G478" s="335" t="s">
        <v>102</v>
      </c>
      <c r="H478" s="333">
        <v>7.5</v>
      </c>
      <c r="I478" s="264">
        <v>7.5</v>
      </c>
      <c r="J478" s="254" t="s">
        <v>88</v>
      </c>
      <c r="K478" s="983">
        <v>20.399999999999999</v>
      </c>
      <c r="L478" s="319">
        <v>20.399999999999999</v>
      </c>
      <c r="M478" s="586"/>
      <c r="N478" s="168" t="s">
        <v>70</v>
      </c>
      <c r="O478" s="1852"/>
      <c r="P478" s="1894"/>
      <c r="Q478" s="1852">
        <f>H478</f>
        <v>7.5</v>
      </c>
      <c r="R478" s="1847">
        <f>I478</f>
        <v>7.5</v>
      </c>
      <c r="S478" s="1852">
        <f>K491</f>
        <v>3.42</v>
      </c>
      <c r="T478" s="1847">
        <f>L491</f>
        <v>3.42</v>
      </c>
      <c r="U478" s="1964">
        <f t="shared" si="164"/>
        <v>7.5</v>
      </c>
      <c r="V478" s="1940">
        <f t="shared" si="165"/>
        <v>7.5</v>
      </c>
      <c r="W478" s="1969">
        <f t="shared" si="166"/>
        <v>10.92</v>
      </c>
      <c r="X478" s="1946">
        <f t="shared" si="167"/>
        <v>10.92</v>
      </c>
      <c r="Y478" s="1961">
        <f t="shared" si="168"/>
        <v>10.92</v>
      </c>
      <c r="Z478" s="935">
        <f t="shared" si="169"/>
        <v>10.92</v>
      </c>
      <c r="AA478" s="90" t="s">
        <v>360</v>
      </c>
      <c r="AB478" s="1897"/>
      <c r="AC478" s="923"/>
      <c r="AD478" s="1897"/>
      <c r="AE478" s="924"/>
      <c r="AF478" s="1897"/>
      <c r="AG478" s="924"/>
      <c r="AH478" s="2034"/>
      <c r="AI478" s="924"/>
      <c r="AJ478" s="2034"/>
      <c r="AK478" s="924"/>
      <c r="AL478" s="2033"/>
      <c r="AM478" s="134"/>
    </row>
    <row r="479" spans="1:44">
      <c r="A479" s="221" t="s">
        <v>782</v>
      </c>
      <c r="B479" s="402" t="s">
        <v>111</v>
      </c>
      <c r="C479" s="230">
        <v>90</v>
      </c>
      <c r="D479" s="1266" t="s">
        <v>92</v>
      </c>
      <c r="E479" s="1033">
        <v>0.2</v>
      </c>
      <c r="F479" s="2282">
        <v>0.2</v>
      </c>
      <c r="G479" s="335" t="s">
        <v>107</v>
      </c>
      <c r="H479" s="333">
        <v>2.25</v>
      </c>
      <c r="I479" s="264">
        <v>2.25</v>
      </c>
      <c r="J479" s="254" t="s">
        <v>90</v>
      </c>
      <c r="K479" s="316">
        <v>1</v>
      </c>
      <c r="L479" s="319">
        <v>1</v>
      </c>
      <c r="M479" s="126"/>
      <c r="N479" s="168" t="s">
        <v>90</v>
      </c>
      <c r="O479" s="1852">
        <f>E470+H469</f>
        <v>20</v>
      </c>
      <c r="P479" s="1846">
        <f>F470+I469</f>
        <v>20</v>
      </c>
      <c r="Q479" s="1852">
        <f>H483+K479+F482</f>
        <v>10.870000000000001</v>
      </c>
      <c r="R479" s="1838">
        <f>F482+I483+L479</f>
        <v>10.870000000000001</v>
      </c>
      <c r="S479" s="1854">
        <f>E494+H490</f>
        <v>1.8599999999999999</v>
      </c>
      <c r="T479" s="1838">
        <f>I490+F494</f>
        <v>1.8599999999999999</v>
      </c>
      <c r="U479" s="1964">
        <f t="shared" si="164"/>
        <v>30.87</v>
      </c>
      <c r="V479" s="1940">
        <f t="shared" si="165"/>
        <v>30.87</v>
      </c>
      <c r="W479" s="1969">
        <f t="shared" si="166"/>
        <v>12.73</v>
      </c>
      <c r="X479" s="1946">
        <f t="shared" si="167"/>
        <v>12.73</v>
      </c>
      <c r="Y479" s="1961">
        <f t="shared" si="168"/>
        <v>32.730000000000004</v>
      </c>
      <c r="Z479" s="935">
        <f t="shared" si="169"/>
        <v>32.730000000000004</v>
      </c>
      <c r="AA479" s="93" t="s">
        <v>117</v>
      </c>
      <c r="AB479" s="1897"/>
      <c r="AC479" s="298"/>
      <c r="AD479" s="1897"/>
      <c r="AE479" s="298"/>
      <c r="AF479" s="1897"/>
      <c r="AG479" s="298"/>
      <c r="AH479" s="2041">
        <f t="shared" ref="AH479:AH492" si="179">AB479+AD479</f>
        <v>0</v>
      </c>
      <c r="AI479" s="914">
        <f t="shared" ref="AI479:AI492" si="180">AC479+AE479</f>
        <v>0</v>
      </c>
      <c r="AJ479" s="2055">
        <f t="shared" ref="AJ479:AJ492" si="181">AD479+AF479</f>
        <v>0</v>
      </c>
      <c r="AK479" s="310">
        <f t="shared" ref="AK479:AK492" si="182">AE479+AG479</f>
        <v>0</v>
      </c>
      <c r="AL479" s="2064"/>
      <c r="AM479" s="112"/>
    </row>
    <row r="480" spans="1:44">
      <c r="A480" s="1040"/>
      <c r="B480" s="1564" t="s">
        <v>121</v>
      </c>
      <c r="C480" s="137"/>
      <c r="D480" s="2283" t="s">
        <v>407</v>
      </c>
      <c r="E480" s="1336"/>
      <c r="F480" s="1195"/>
      <c r="G480" s="335" t="s">
        <v>89</v>
      </c>
      <c r="H480" s="333">
        <v>22.5</v>
      </c>
      <c r="I480" s="264">
        <v>22.5</v>
      </c>
      <c r="J480" s="256" t="s">
        <v>112</v>
      </c>
      <c r="K480" s="318">
        <v>9</v>
      </c>
      <c r="L480" s="321">
        <v>9</v>
      </c>
      <c r="M480" s="126"/>
      <c r="N480" s="168" t="s">
        <v>98</v>
      </c>
      <c r="O480" s="1852"/>
      <c r="P480" s="1840"/>
      <c r="Q480" s="1852">
        <f>K481</f>
        <v>4.4000000000000004</v>
      </c>
      <c r="R480" s="1840">
        <f>L481</f>
        <v>4.4000000000000004</v>
      </c>
      <c r="S480" s="1852"/>
      <c r="T480" s="1840"/>
      <c r="U480" s="1964">
        <f t="shared" si="164"/>
        <v>4.4000000000000004</v>
      </c>
      <c r="V480" s="1940">
        <f t="shared" si="165"/>
        <v>4.4000000000000004</v>
      </c>
      <c r="W480" s="1969">
        <f t="shared" si="166"/>
        <v>4.4000000000000004</v>
      </c>
      <c r="X480" s="1946">
        <f t="shared" si="167"/>
        <v>4.4000000000000004</v>
      </c>
      <c r="Y480" s="1961">
        <f t="shared" si="168"/>
        <v>4.4000000000000004</v>
      </c>
      <c r="Z480" s="935">
        <f t="shared" si="169"/>
        <v>4.4000000000000004</v>
      </c>
      <c r="AA480" s="96" t="s">
        <v>361</v>
      </c>
      <c r="AB480" s="1897"/>
      <c r="AC480" s="296">
        <f>SUM(AC478:AC479)</f>
        <v>0</v>
      </c>
      <c r="AD480" s="1897"/>
      <c r="AE480" s="296">
        <f>SUM(AE478:AE479)</f>
        <v>0</v>
      </c>
      <c r="AF480" s="1897"/>
      <c r="AG480" s="296">
        <f>SUM(AG478:AG479)</f>
        <v>0</v>
      </c>
      <c r="AH480" s="2041">
        <f t="shared" si="179"/>
        <v>0</v>
      </c>
      <c r="AI480" s="914">
        <f t="shared" si="180"/>
        <v>0</v>
      </c>
      <c r="AJ480" s="2055">
        <f t="shared" si="181"/>
        <v>0</v>
      </c>
      <c r="AK480" s="310">
        <f t="shared" si="182"/>
        <v>0</v>
      </c>
      <c r="AL480" s="2063"/>
      <c r="AM480" s="275"/>
      <c r="AN480" s="11"/>
      <c r="AO480" s="11"/>
      <c r="AP480" s="11"/>
      <c r="AQ480" s="11"/>
      <c r="AR480" s="11"/>
    </row>
    <row r="481" spans="1:44" ht="15" thickBot="1">
      <c r="A481" s="330" t="s">
        <v>721</v>
      </c>
      <c r="B481" s="402" t="s">
        <v>785</v>
      </c>
      <c r="C481" s="2274" t="s">
        <v>723</v>
      </c>
      <c r="D481" s="254" t="s">
        <v>198</v>
      </c>
      <c r="E481" s="380">
        <v>9.6</v>
      </c>
      <c r="F481" s="894">
        <v>8</v>
      </c>
      <c r="G481" s="335" t="s">
        <v>199</v>
      </c>
      <c r="H481" s="1380">
        <v>5.9999999999999995E-4</v>
      </c>
      <c r="I481" s="2275">
        <v>5.9999999999999995E-4</v>
      </c>
      <c r="J481" s="254" t="s">
        <v>98</v>
      </c>
      <c r="K481" s="318">
        <v>4.4000000000000004</v>
      </c>
      <c r="L481" s="321">
        <v>4.4000000000000004</v>
      </c>
      <c r="M481" s="126"/>
      <c r="N481" s="168" t="s">
        <v>629</v>
      </c>
      <c r="O481" s="1852"/>
      <c r="P481" s="1838"/>
      <c r="Q481" s="1852">
        <f>R481/1000/0.04</f>
        <v>0.1</v>
      </c>
      <c r="R481" s="1838">
        <f>F477</f>
        <v>4</v>
      </c>
      <c r="S481" s="1852">
        <f>T481/1000/0.04</f>
        <v>9.2999999999999999E-2</v>
      </c>
      <c r="T481" s="1838">
        <f>I493</f>
        <v>3.72</v>
      </c>
      <c r="U481" s="1964">
        <f t="shared" si="164"/>
        <v>0.1</v>
      </c>
      <c r="V481" s="1940">
        <f t="shared" si="165"/>
        <v>4</v>
      </c>
      <c r="W481" s="1969">
        <f t="shared" si="166"/>
        <v>0.193</v>
      </c>
      <c r="X481" s="1946">
        <f t="shared" si="167"/>
        <v>7.7200000000000006</v>
      </c>
      <c r="Y481" s="1961">
        <f t="shared" si="168"/>
        <v>0.193</v>
      </c>
      <c r="Z481" s="935">
        <f t="shared" si="169"/>
        <v>7.7200000000000006</v>
      </c>
      <c r="AA481" s="98" t="s">
        <v>362</v>
      </c>
      <c r="AB481" s="1897"/>
      <c r="AC481" s="299"/>
      <c r="AD481" s="1897"/>
      <c r="AE481" s="299"/>
      <c r="AF481" s="1897"/>
      <c r="AG481" s="299"/>
      <c r="AH481" s="2041">
        <f t="shared" si="179"/>
        <v>0</v>
      </c>
      <c r="AI481" s="914">
        <f t="shared" si="180"/>
        <v>0</v>
      </c>
      <c r="AJ481" s="2055">
        <f t="shared" si="181"/>
        <v>0</v>
      </c>
      <c r="AK481" s="310">
        <f t="shared" si="182"/>
        <v>0</v>
      </c>
      <c r="AL481" s="2063"/>
      <c r="AM481" s="275"/>
      <c r="AN481" s="11"/>
      <c r="AO481" s="11"/>
      <c r="AP481" s="11"/>
      <c r="AQ481" s="11"/>
      <c r="AR481" s="11"/>
    </row>
    <row r="482" spans="1:44">
      <c r="A482" s="509" t="s">
        <v>724</v>
      </c>
      <c r="B482" s="231" t="s">
        <v>725</v>
      </c>
      <c r="C482" s="421"/>
      <c r="D482" s="254" t="s">
        <v>90</v>
      </c>
      <c r="E482" s="380">
        <v>4</v>
      </c>
      <c r="F482" s="894">
        <v>4</v>
      </c>
      <c r="G482" s="335" t="s">
        <v>53</v>
      </c>
      <c r="H482" s="364">
        <v>0.3</v>
      </c>
      <c r="I482" s="363">
        <v>0.3</v>
      </c>
      <c r="J482" s="601" t="s">
        <v>207</v>
      </c>
      <c r="K482" s="1227"/>
      <c r="L482" s="1211"/>
      <c r="M482" s="126"/>
      <c r="N482" s="168" t="s">
        <v>49</v>
      </c>
      <c r="O482" s="1852">
        <f>E467+K467</f>
        <v>12</v>
      </c>
      <c r="P482" s="1846">
        <f>F467+L467</f>
        <v>12</v>
      </c>
      <c r="Q482" s="1852">
        <f>K486</f>
        <v>7</v>
      </c>
      <c r="R482" s="1842">
        <f>L486</f>
        <v>7</v>
      </c>
      <c r="S482" s="1852"/>
      <c r="T482" s="1842"/>
      <c r="U482" s="1964">
        <f t="shared" si="164"/>
        <v>19</v>
      </c>
      <c r="V482" s="1940">
        <f t="shared" si="165"/>
        <v>19</v>
      </c>
      <c r="W482" s="1969">
        <f t="shared" si="166"/>
        <v>7</v>
      </c>
      <c r="X482" s="1946">
        <f t="shared" si="167"/>
        <v>7</v>
      </c>
      <c r="Y482" s="1961">
        <f t="shared" si="168"/>
        <v>19</v>
      </c>
      <c r="Z482" s="935">
        <f t="shared" si="169"/>
        <v>19</v>
      </c>
      <c r="AA482" s="98" t="s">
        <v>179</v>
      </c>
      <c r="AB482" s="1897"/>
      <c r="AC482" s="299"/>
      <c r="AD482" s="1897"/>
      <c r="AE482" s="299"/>
      <c r="AF482" s="1897"/>
      <c r="AG482" s="299"/>
      <c r="AH482" s="2041">
        <f t="shared" si="179"/>
        <v>0</v>
      </c>
      <c r="AI482" s="914">
        <f t="shared" si="180"/>
        <v>0</v>
      </c>
      <c r="AJ482" s="2055">
        <f t="shared" si="181"/>
        <v>0</v>
      </c>
      <c r="AK482" s="310">
        <f t="shared" si="182"/>
        <v>0</v>
      </c>
      <c r="AL482" s="2033"/>
      <c r="AM482" s="134"/>
      <c r="AN482" s="11"/>
      <c r="AO482" s="11"/>
      <c r="AP482" s="11"/>
      <c r="AQ482" s="11"/>
      <c r="AR482" s="11"/>
    </row>
    <row r="483" spans="1:44" ht="15" thickBot="1">
      <c r="A483" s="1647" t="s">
        <v>571</v>
      </c>
      <c r="B483" s="1111" t="s">
        <v>207</v>
      </c>
      <c r="C483" s="1140">
        <v>200</v>
      </c>
      <c r="D483" s="258" t="s">
        <v>92</v>
      </c>
      <c r="E483" s="721">
        <v>0.81</v>
      </c>
      <c r="F483" s="722">
        <v>0.81</v>
      </c>
      <c r="G483" s="335" t="s">
        <v>90</v>
      </c>
      <c r="H483" s="1367">
        <v>5.87</v>
      </c>
      <c r="I483" s="1785">
        <v>5.87</v>
      </c>
      <c r="J483" s="1328" t="s">
        <v>299</v>
      </c>
      <c r="K483" s="120"/>
      <c r="L483" s="819"/>
      <c r="M483" s="126"/>
      <c r="N483" s="168" t="s">
        <v>163</v>
      </c>
      <c r="O483" s="1852"/>
      <c r="P483" s="1840"/>
      <c r="Q483" s="1852">
        <f>C477</f>
        <v>15</v>
      </c>
      <c r="R483" s="1840">
        <f>C477</f>
        <v>15</v>
      </c>
      <c r="S483" s="1852"/>
      <c r="T483" s="1840"/>
      <c r="U483" s="1964">
        <f t="shared" si="164"/>
        <v>15</v>
      </c>
      <c r="V483" s="1940">
        <f t="shared" si="165"/>
        <v>15</v>
      </c>
      <c r="W483" s="1969">
        <f t="shared" si="166"/>
        <v>15</v>
      </c>
      <c r="X483" s="1946">
        <f t="shared" si="167"/>
        <v>15</v>
      </c>
      <c r="Y483" s="1961">
        <f t="shared" si="168"/>
        <v>15</v>
      </c>
      <c r="Z483" s="935">
        <f t="shared" si="169"/>
        <v>15</v>
      </c>
      <c r="AA483" s="100" t="s">
        <v>71</v>
      </c>
      <c r="AB483" s="1897"/>
      <c r="AC483" s="296">
        <f>SUM(AC481:AC482)</f>
        <v>0</v>
      </c>
      <c r="AD483" s="1897"/>
      <c r="AE483" s="296">
        <f>SUM(AE481:AE482)</f>
        <v>0</v>
      </c>
      <c r="AF483" s="1897"/>
      <c r="AG483" s="296">
        <f>SUM(AG481:AG482)</f>
        <v>0</v>
      </c>
      <c r="AH483" s="2041">
        <f t="shared" si="179"/>
        <v>0</v>
      </c>
      <c r="AI483" s="914">
        <f t="shared" si="180"/>
        <v>0</v>
      </c>
      <c r="AJ483" s="2055">
        <f t="shared" si="181"/>
        <v>0</v>
      </c>
      <c r="AK483" s="310">
        <f t="shared" si="182"/>
        <v>0</v>
      </c>
      <c r="AL483" s="2033"/>
      <c r="AM483" s="134"/>
      <c r="AN483" s="11"/>
      <c r="AO483" s="11"/>
      <c r="AP483" s="11"/>
      <c r="AQ483" s="11"/>
      <c r="AR483" s="11"/>
    </row>
    <row r="484" spans="1:44" ht="15" thickBot="1">
      <c r="A484" s="870"/>
      <c r="B484" s="1248" t="s">
        <v>299</v>
      </c>
      <c r="C484" s="526"/>
      <c r="D484" s="258" t="s">
        <v>199</v>
      </c>
      <c r="E484" s="317">
        <v>8.0000000000000002E-3</v>
      </c>
      <c r="F484" s="320">
        <v>8.0000000000000002E-3</v>
      </c>
      <c r="G484" s="1555" t="s">
        <v>535</v>
      </c>
      <c r="H484" s="1554"/>
      <c r="I484" s="1554"/>
      <c r="J484" s="527" t="s">
        <v>114</v>
      </c>
      <c r="K484" s="218" t="s">
        <v>115</v>
      </c>
      <c r="L484" s="219" t="s">
        <v>116</v>
      </c>
      <c r="M484" s="126"/>
      <c r="N484" s="168" t="s">
        <v>51</v>
      </c>
      <c r="O484" s="1852"/>
      <c r="P484" s="1840"/>
      <c r="Q484" s="1852"/>
      <c r="R484" s="1840"/>
      <c r="S484" s="1852"/>
      <c r="T484" s="1840"/>
      <c r="U484" s="1964">
        <f t="shared" si="164"/>
        <v>0</v>
      </c>
      <c r="V484" s="1940">
        <f t="shared" si="165"/>
        <v>0</v>
      </c>
      <c r="W484" s="1969">
        <f t="shared" si="166"/>
        <v>0</v>
      </c>
      <c r="X484" s="1946">
        <f t="shared" si="167"/>
        <v>0</v>
      </c>
      <c r="Y484" s="1961">
        <f t="shared" si="168"/>
        <v>0</v>
      </c>
      <c r="Z484" s="935">
        <f t="shared" si="169"/>
        <v>0</v>
      </c>
      <c r="AA484" s="103" t="s">
        <v>191</v>
      </c>
      <c r="AB484" s="1897"/>
      <c r="AC484" s="294"/>
      <c r="AD484" s="1897"/>
      <c r="AE484" s="294"/>
      <c r="AF484" s="1897"/>
      <c r="AG484" s="294"/>
      <c r="AH484" s="2041">
        <f t="shared" si="179"/>
        <v>0</v>
      </c>
      <c r="AI484" s="914">
        <f t="shared" si="180"/>
        <v>0</v>
      </c>
      <c r="AJ484" s="2055">
        <f t="shared" si="181"/>
        <v>0</v>
      </c>
      <c r="AK484" s="310">
        <f t="shared" si="182"/>
        <v>0</v>
      </c>
      <c r="AL484" s="2033"/>
      <c r="AM484" s="134"/>
      <c r="AN484" s="11"/>
      <c r="AO484" s="11"/>
      <c r="AP484" s="11"/>
      <c r="AQ484" s="11"/>
      <c r="AR484" s="11"/>
    </row>
    <row r="485" spans="1:44" ht="15" thickBot="1">
      <c r="A485" s="1581" t="s">
        <v>9</v>
      </c>
      <c r="B485" s="346" t="s">
        <v>10</v>
      </c>
      <c r="C485" s="324">
        <v>50</v>
      </c>
      <c r="D485" s="1670" t="s">
        <v>634</v>
      </c>
      <c r="E485" s="338">
        <v>190</v>
      </c>
      <c r="F485" s="372">
        <v>190</v>
      </c>
      <c r="G485" s="1582" t="s">
        <v>213</v>
      </c>
      <c r="H485" s="1156"/>
      <c r="I485" s="1156"/>
      <c r="J485" s="170" t="s">
        <v>95</v>
      </c>
      <c r="K485" s="169">
        <v>26.5</v>
      </c>
      <c r="L485" s="1219">
        <v>25</v>
      </c>
      <c r="M485" s="126"/>
      <c r="N485" s="168" t="s">
        <v>161</v>
      </c>
      <c r="O485" s="1852">
        <f>K465</f>
        <v>2.33</v>
      </c>
      <c r="P485" s="1840">
        <f>L465</f>
        <v>2.33</v>
      </c>
      <c r="Q485" s="1852"/>
      <c r="R485" s="1840"/>
      <c r="S485" s="1852"/>
      <c r="T485" s="1840"/>
      <c r="U485" s="1964">
        <f t="shared" si="164"/>
        <v>2.33</v>
      </c>
      <c r="V485" s="1940">
        <f t="shared" si="165"/>
        <v>2.33</v>
      </c>
      <c r="W485" s="1969">
        <f t="shared" si="166"/>
        <v>0</v>
      </c>
      <c r="X485" s="1946">
        <f t="shared" si="167"/>
        <v>0</v>
      </c>
      <c r="Y485" s="1961">
        <f t="shared" si="168"/>
        <v>2.33</v>
      </c>
      <c r="Z485" s="935">
        <f t="shared" si="169"/>
        <v>2.33</v>
      </c>
      <c r="AA485" s="103" t="s">
        <v>75</v>
      </c>
      <c r="AB485" s="1897"/>
      <c r="AC485" s="294"/>
      <c r="AD485" s="1897"/>
      <c r="AE485" s="294"/>
      <c r="AF485" s="1897"/>
      <c r="AG485" s="294"/>
      <c r="AH485" s="2041">
        <f t="shared" si="179"/>
        <v>0</v>
      </c>
      <c r="AI485" s="914">
        <f t="shared" si="180"/>
        <v>0</v>
      </c>
      <c r="AJ485" s="2055">
        <f t="shared" si="181"/>
        <v>0</v>
      </c>
      <c r="AK485" s="310">
        <f t="shared" si="182"/>
        <v>0</v>
      </c>
      <c r="AL485" s="2033"/>
      <c r="AM485" s="134"/>
      <c r="AN485" s="11"/>
      <c r="AO485" s="11"/>
      <c r="AP485" s="11"/>
      <c r="AQ485" s="11"/>
      <c r="AR485" s="11"/>
    </row>
    <row r="486" spans="1:44" ht="15" thickBot="1">
      <c r="A486" s="871" t="s">
        <v>9</v>
      </c>
      <c r="B486" s="346" t="s">
        <v>581</v>
      </c>
      <c r="C486" s="324">
        <v>20</v>
      </c>
      <c r="D486" s="974" t="s">
        <v>293</v>
      </c>
      <c r="E486" s="338">
        <v>2.3559999999999999</v>
      </c>
      <c r="F486" s="1255">
        <v>2</v>
      </c>
      <c r="G486" s="553" t="s">
        <v>114</v>
      </c>
      <c r="H486" s="1122" t="s">
        <v>115</v>
      </c>
      <c r="I486" s="1583" t="s">
        <v>116</v>
      </c>
      <c r="J486" s="254" t="s">
        <v>49</v>
      </c>
      <c r="K486" s="316">
        <v>7</v>
      </c>
      <c r="L486" s="1103">
        <v>7</v>
      </c>
      <c r="M486" s="126"/>
      <c r="N486" s="168" t="s">
        <v>160</v>
      </c>
      <c r="O486" s="1852"/>
      <c r="P486" s="1848"/>
      <c r="Q486" s="1852"/>
      <c r="R486" s="1848"/>
      <c r="S486" s="1852"/>
      <c r="T486" s="1848"/>
      <c r="U486" s="1964">
        <f t="shared" si="164"/>
        <v>0</v>
      </c>
      <c r="V486" s="1940">
        <f t="shared" si="165"/>
        <v>0</v>
      </c>
      <c r="W486" s="1969">
        <f t="shared" si="166"/>
        <v>0</v>
      </c>
      <c r="X486" s="1946">
        <f t="shared" si="167"/>
        <v>0</v>
      </c>
      <c r="Y486" s="1961">
        <f t="shared" si="168"/>
        <v>0</v>
      </c>
      <c r="Z486" s="935">
        <f t="shared" si="169"/>
        <v>0</v>
      </c>
      <c r="AA486" s="103" t="s">
        <v>77</v>
      </c>
      <c r="AB486" s="1897"/>
      <c r="AC486" s="107"/>
      <c r="AD486" s="1899"/>
      <c r="AE486" s="107"/>
      <c r="AF486" s="1899"/>
      <c r="AG486" s="107"/>
      <c r="AH486" s="2041">
        <f t="shared" si="179"/>
        <v>0</v>
      </c>
      <c r="AI486" s="914">
        <f t="shared" si="180"/>
        <v>0</v>
      </c>
      <c r="AJ486" s="2055">
        <f t="shared" si="181"/>
        <v>0</v>
      </c>
      <c r="AK486" s="310">
        <f t="shared" si="182"/>
        <v>0</v>
      </c>
      <c r="AL486" s="2033"/>
      <c r="AM486" s="134"/>
      <c r="AN486" s="11"/>
      <c r="AO486" s="11"/>
      <c r="AP486" s="11"/>
      <c r="AQ486" s="11"/>
      <c r="AR486" s="11"/>
    </row>
    <row r="487" spans="1:44" ht="15" thickBot="1">
      <c r="A487" s="2303" t="s">
        <v>249</v>
      </c>
      <c r="B487" s="2349"/>
      <c r="C487" s="2304">
        <f>C475+C477+C478+C479+C483+C485+C486+150+30</f>
        <v>815</v>
      </c>
      <c r="D487" s="2284"/>
      <c r="E487" s="1199"/>
      <c r="F487" s="1200"/>
      <c r="G487" s="1584" t="s">
        <v>184</v>
      </c>
      <c r="H487" s="1585">
        <v>93</v>
      </c>
      <c r="I487" s="1668">
        <v>60</v>
      </c>
      <c r="J487" s="267" t="s">
        <v>89</v>
      </c>
      <c r="K487" s="1162">
        <v>200</v>
      </c>
      <c r="L487" s="1242">
        <v>200</v>
      </c>
      <c r="M487" s="126"/>
      <c r="N487" s="168" t="s">
        <v>83</v>
      </c>
      <c r="O487" s="1852"/>
      <c r="P487" s="1848"/>
      <c r="Q487" s="1852"/>
      <c r="R487" s="1848"/>
      <c r="S487" s="1852"/>
      <c r="T487" s="1848"/>
      <c r="U487" s="1964">
        <f t="shared" si="164"/>
        <v>0</v>
      </c>
      <c r="V487" s="1940">
        <f t="shared" si="165"/>
        <v>0</v>
      </c>
      <c r="W487" s="1969">
        <f t="shared" si="166"/>
        <v>0</v>
      </c>
      <c r="X487" s="1946">
        <f t="shared" si="167"/>
        <v>0</v>
      </c>
      <c r="Y487" s="1961">
        <f t="shared" si="168"/>
        <v>0</v>
      </c>
      <c r="Z487" s="935">
        <f t="shared" si="169"/>
        <v>0</v>
      </c>
      <c r="AA487" s="103" t="s">
        <v>78</v>
      </c>
      <c r="AB487" s="1897"/>
      <c r="AC487" s="107"/>
      <c r="AD487" s="1897"/>
      <c r="AE487" s="107"/>
      <c r="AF487" s="1897"/>
      <c r="AG487" s="107"/>
      <c r="AH487" s="2041">
        <f t="shared" si="179"/>
        <v>0</v>
      </c>
      <c r="AI487" s="914">
        <f t="shared" si="180"/>
        <v>0</v>
      </c>
      <c r="AJ487" s="2055">
        <f t="shared" si="181"/>
        <v>0</v>
      </c>
      <c r="AK487" s="310">
        <f t="shared" si="182"/>
        <v>0</v>
      </c>
      <c r="AL487" s="2033"/>
      <c r="AM487" s="134"/>
      <c r="AN487" s="11"/>
      <c r="AO487" s="141"/>
      <c r="AP487" s="11"/>
      <c r="AQ487" s="11"/>
      <c r="AR487" s="11"/>
    </row>
    <row r="488" spans="1:44" ht="15" thickBot="1">
      <c r="A488" s="905"/>
      <c r="B488" s="506" t="s">
        <v>304</v>
      </c>
      <c r="C488" s="1210"/>
      <c r="D488" s="47"/>
      <c r="E488" s="1376" t="s">
        <v>435</v>
      </c>
      <c r="F488" s="161"/>
      <c r="G488" s="47"/>
      <c r="H488" s="47"/>
      <c r="I488" s="59"/>
      <c r="J488" s="161" t="s">
        <v>106</v>
      </c>
      <c r="K488" s="161"/>
      <c r="L488" s="147"/>
      <c r="M488" s="126"/>
      <c r="N488" s="168" t="s">
        <v>53</v>
      </c>
      <c r="O488" s="1852">
        <f>E469</f>
        <v>0.3</v>
      </c>
      <c r="P488" s="1848">
        <f>F469</f>
        <v>0.3</v>
      </c>
      <c r="Q488" s="1852">
        <f>E483+H482+E479</f>
        <v>1.31</v>
      </c>
      <c r="R488" s="1848">
        <f>F483+F479+I482</f>
        <v>1.31</v>
      </c>
      <c r="S488" s="1852">
        <f>H494+K494</f>
        <v>0.39</v>
      </c>
      <c r="T488" s="1848">
        <f>I494+L494</f>
        <v>0.39</v>
      </c>
      <c r="U488" s="1964">
        <f t="shared" si="164"/>
        <v>1.61</v>
      </c>
      <c r="V488" s="1940">
        <f t="shared" si="165"/>
        <v>1.61</v>
      </c>
      <c r="W488" s="1969">
        <f t="shared" si="166"/>
        <v>1.7000000000000002</v>
      </c>
      <c r="X488" s="1946">
        <f t="shared" si="167"/>
        <v>1.7000000000000002</v>
      </c>
      <c r="Y488" s="1961">
        <f t="shared" si="168"/>
        <v>2</v>
      </c>
      <c r="Z488" s="935">
        <f t="shared" si="169"/>
        <v>2</v>
      </c>
      <c r="AA488" s="103" t="s">
        <v>79</v>
      </c>
      <c r="AB488" s="1897"/>
      <c r="AC488" s="104"/>
      <c r="AD488" s="1897"/>
      <c r="AE488" s="104"/>
      <c r="AF488" s="1897"/>
      <c r="AG488" s="104"/>
      <c r="AH488" s="2041">
        <f t="shared" si="179"/>
        <v>0</v>
      </c>
      <c r="AI488" s="914">
        <f t="shared" si="180"/>
        <v>0</v>
      </c>
      <c r="AJ488" s="2055">
        <f t="shared" si="181"/>
        <v>0</v>
      </c>
      <c r="AK488" s="310">
        <f t="shared" si="182"/>
        <v>0</v>
      </c>
      <c r="AL488" s="2033"/>
      <c r="AM488" s="134"/>
      <c r="AN488" s="11"/>
      <c r="AO488" s="271"/>
      <c r="AP488" s="11"/>
      <c r="AQ488" s="11"/>
      <c r="AR488" s="11"/>
    </row>
    <row r="489" spans="1:44" ht="15" thickBot="1">
      <c r="A489" s="221" t="s">
        <v>684</v>
      </c>
      <c r="B489" s="402" t="s">
        <v>143</v>
      </c>
      <c r="C489" s="230">
        <v>200</v>
      </c>
      <c r="D489" s="1259" t="s">
        <v>114</v>
      </c>
      <c r="E489" s="218" t="s">
        <v>115</v>
      </c>
      <c r="F489" s="219" t="s">
        <v>116</v>
      </c>
      <c r="G489" s="1158" t="s">
        <v>114</v>
      </c>
      <c r="H489" s="218" t="s">
        <v>115</v>
      </c>
      <c r="I489" s="219" t="s">
        <v>116</v>
      </c>
      <c r="J489" s="553" t="s">
        <v>114</v>
      </c>
      <c r="K489" s="216" t="s">
        <v>115</v>
      </c>
      <c r="L489" s="217" t="s">
        <v>116</v>
      </c>
      <c r="M489" s="126"/>
      <c r="N489" s="168" t="s">
        <v>135</v>
      </c>
      <c r="O489" s="1852"/>
      <c r="P489" s="1848"/>
      <c r="Q489" s="1852"/>
      <c r="R489" s="1848"/>
      <c r="S489" s="1852"/>
      <c r="T489" s="1848"/>
      <c r="U489" s="1964">
        <f t="shared" si="164"/>
        <v>0</v>
      </c>
      <c r="V489" s="1940">
        <f t="shared" si="165"/>
        <v>0</v>
      </c>
      <c r="W489" s="1969">
        <f t="shared" si="166"/>
        <v>0</v>
      </c>
      <c r="X489" s="1946">
        <f t="shared" si="167"/>
        <v>0</v>
      </c>
      <c r="Y489" s="1961">
        <f t="shared" si="168"/>
        <v>0</v>
      </c>
      <c r="Z489" s="935">
        <f t="shared" si="169"/>
        <v>0</v>
      </c>
      <c r="AA489" s="103" t="s">
        <v>81</v>
      </c>
      <c r="AB489" s="1897"/>
      <c r="AC489" s="110"/>
      <c r="AD489" s="1897"/>
      <c r="AE489" s="104"/>
      <c r="AF489" s="1897"/>
      <c r="AG489" s="104"/>
      <c r="AH489" s="2041">
        <f t="shared" si="179"/>
        <v>0</v>
      </c>
      <c r="AI489" s="914">
        <f t="shared" si="180"/>
        <v>0</v>
      </c>
      <c r="AJ489" s="2055">
        <f t="shared" si="181"/>
        <v>0</v>
      </c>
      <c r="AK489" s="310">
        <f t="shared" si="182"/>
        <v>0</v>
      </c>
      <c r="AL489" s="2033"/>
      <c r="AM489" s="134"/>
      <c r="AN489" s="11"/>
      <c r="AO489" s="172"/>
      <c r="AP489" s="11"/>
      <c r="AQ489" s="11"/>
      <c r="AR489" s="11"/>
    </row>
    <row r="490" spans="1:44">
      <c r="A490" s="974" t="s">
        <v>454</v>
      </c>
      <c r="B490" s="1619" t="s">
        <v>435</v>
      </c>
      <c r="C490" s="1140" t="s">
        <v>574</v>
      </c>
      <c r="D490" s="940" t="s">
        <v>94</v>
      </c>
      <c r="E490" s="177">
        <v>26.88</v>
      </c>
      <c r="F490" s="199">
        <v>23.24</v>
      </c>
      <c r="G490" s="117" t="s">
        <v>90</v>
      </c>
      <c r="H490" s="171">
        <v>0.86</v>
      </c>
      <c r="I490" s="182">
        <v>0.86</v>
      </c>
      <c r="J490" s="1099" t="s">
        <v>88</v>
      </c>
      <c r="K490" s="1342">
        <v>14.81</v>
      </c>
      <c r="L490" s="1343">
        <v>14.81</v>
      </c>
      <c r="M490" s="126"/>
      <c r="N490" s="589" t="s">
        <v>206</v>
      </c>
      <c r="O490" s="1896">
        <f t="shared" ref="O490:T490" si="183">O491+O492+O493+O494</f>
        <v>0</v>
      </c>
      <c r="P490" s="1891">
        <f t="shared" si="183"/>
        <v>0</v>
      </c>
      <c r="Q490" s="1896">
        <f t="shared" si="183"/>
        <v>8.6E-3</v>
      </c>
      <c r="R490" s="1891">
        <f t="shared" si="183"/>
        <v>8.6E-3</v>
      </c>
      <c r="S490" s="1896">
        <f t="shared" si="183"/>
        <v>0.78573999999999999</v>
      </c>
      <c r="T490" s="1891">
        <f t="shared" si="183"/>
        <v>0.78573999999999999</v>
      </c>
      <c r="U490" s="2009">
        <f t="shared" si="164"/>
        <v>8.6E-3</v>
      </c>
      <c r="V490" s="1941">
        <f t="shared" si="165"/>
        <v>8.6E-3</v>
      </c>
      <c r="W490" s="2010">
        <f t="shared" si="166"/>
        <v>0.79434000000000005</v>
      </c>
      <c r="X490" s="1952">
        <f t="shared" si="167"/>
        <v>0.79434000000000005</v>
      </c>
      <c r="Y490" s="1961">
        <f t="shared" si="168"/>
        <v>0.79434000000000005</v>
      </c>
      <c r="Z490" s="935">
        <f t="shared" si="169"/>
        <v>0.79434000000000005</v>
      </c>
      <c r="AA490" s="103" t="s">
        <v>82</v>
      </c>
      <c r="AB490" s="1897"/>
      <c r="AC490" s="294"/>
      <c r="AD490" s="1897"/>
      <c r="AE490" s="294"/>
      <c r="AF490" s="1897"/>
      <c r="AG490" s="294"/>
      <c r="AH490" s="2041">
        <f t="shared" si="179"/>
        <v>0</v>
      </c>
      <c r="AI490" s="914">
        <f t="shared" si="180"/>
        <v>0</v>
      </c>
      <c r="AJ490" s="2055">
        <f t="shared" si="181"/>
        <v>0</v>
      </c>
      <c r="AK490" s="310">
        <f t="shared" si="182"/>
        <v>0</v>
      </c>
      <c r="AL490" s="2033"/>
      <c r="AM490" s="134"/>
      <c r="AN490" s="11"/>
      <c r="AO490" s="141"/>
      <c r="AP490" s="11"/>
      <c r="AQ490" s="11"/>
      <c r="AR490" s="11"/>
    </row>
    <row r="491" spans="1:44" ht="12" customHeight="1">
      <c r="A491" s="1701" t="s">
        <v>589</v>
      </c>
      <c r="B491" s="2123"/>
      <c r="C491" s="421"/>
      <c r="D491" s="395" t="s">
        <v>190</v>
      </c>
      <c r="E491" s="1367">
        <v>31.69</v>
      </c>
      <c r="F491" s="1785">
        <v>17.760000000000002</v>
      </c>
      <c r="G491" s="335" t="s">
        <v>414</v>
      </c>
      <c r="H491" s="333">
        <v>3.68</v>
      </c>
      <c r="I491" s="339">
        <v>3.68</v>
      </c>
      <c r="J491" s="1248" t="s">
        <v>102</v>
      </c>
      <c r="K491" s="1342">
        <v>3.42</v>
      </c>
      <c r="L491" s="1343">
        <v>3.42</v>
      </c>
      <c r="M491" s="126"/>
      <c r="N491" s="590" t="s">
        <v>199</v>
      </c>
      <c r="O491" s="1852"/>
      <c r="P491" s="1849"/>
      <c r="Q491" s="1903">
        <f>E484+H481</f>
        <v>8.6E-3</v>
      </c>
      <c r="R491" s="1849">
        <f>F484+I481</f>
        <v>8.6E-3</v>
      </c>
      <c r="S491" s="1852">
        <f>K493</f>
        <v>7.3999999999999999E-4</v>
      </c>
      <c r="T491" s="1849">
        <f>L493</f>
        <v>7.3999999999999999E-4</v>
      </c>
      <c r="U491" s="1965"/>
      <c r="V491" s="1849"/>
      <c r="W491" s="1970"/>
      <c r="X491" s="1947"/>
      <c r="Y491" s="1962"/>
      <c r="Z491" s="936"/>
      <c r="AA491" s="103" t="s">
        <v>84</v>
      </c>
      <c r="AB491" s="1898">
        <f>E465</f>
        <v>29.45</v>
      </c>
      <c r="AC491" s="295">
        <f>F465</f>
        <v>29.45</v>
      </c>
      <c r="AD491" s="1898"/>
      <c r="AE491" s="295"/>
      <c r="AF491" s="1898">
        <f>H491</f>
        <v>3.68</v>
      </c>
      <c r="AG491" s="295">
        <f>I491</f>
        <v>3.68</v>
      </c>
      <c r="AH491" s="2041">
        <f t="shared" si="179"/>
        <v>29.45</v>
      </c>
      <c r="AI491" s="914">
        <f t="shared" si="180"/>
        <v>29.45</v>
      </c>
      <c r="AJ491" s="2055">
        <f t="shared" si="181"/>
        <v>3.68</v>
      </c>
      <c r="AK491" s="310">
        <f t="shared" si="182"/>
        <v>3.68</v>
      </c>
      <c r="AL491" s="2033"/>
      <c r="AM491" s="134"/>
    </row>
    <row r="492" spans="1:44">
      <c r="A492" s="1220" t="s">
        <v>9</v>
      </c>
      <c r="B492" s="231" t="s">
        <v>581</v>
      </c>
      <c r="C492" s="1051">
        <v>20</v>
      </c>
      <c r="D492" s="395" t="s">
        <v>164</v>
      </c>
      <c r="E492" s="333">
        <v>27.86</v>
      </c>
      <c r="F492" s="264">
        <v>22.22</v>
      </c>
      <c r="G492" s="335" t="s">
        <v>89</v>
      </c>
      <c r="H492" s="333">
        <v>21.83</v>
      </c>
      <c r="I492" s="339"/>
      <c r="J492" s="262" t="s">
        <v>86</v>
      </c>
      <c r="K492" s="1223">
        <v>1.22</v>
      </c>
      <c r="L492" s="1224">
        <v>1.22</v>
      </c>
      <c r="M492" s="126"/>
      <c r="N492" s="1782" t="s">
        <v>576</v>
      </c>
      <c r="O492" s="1852"/>
      <c r="P492" s="1850"/>
      <c r="Q492" s="1852"/>
      <c r="R492" s="1850"/>
      <c r="S492" s="1852">
        <f>I495</f>
        <v>0.78500000000000003</v>
      </c>
      <c r="T492" s="1850">
        <f>I495</f>
        <v>0.78500000000000003</v>
      </c>
      <c r="U492" s="1966"/>
      <c r="V492" s="1850"/>
      <c r="W492" s="1971"/>
      <c r="X492" s="1948"/>
      <c r="Y492" s="2019"/>
      <c r="AA492" s="1915" t="s">
        <v>87</v>
      </c>
      <c r="AB492" s="1913">
        <f t="shared" ref="AB492:AG492" si="184">SUM(AB484:AB491)</f>
        <v>29.45</v>
      </c>
      <c r="AC492" s="1916">
        <f t="shared" si="184"/>
        <v>29.45</v>
      </c>
      <c r="AD492" s="1913">
        <f t="shared" si="184"/>
        <v>0</v>
      </c>
      <c r="AE492" s="296">
        <f t="shared" si="184"/>
        <v>0</v>
      </c>
      <c r="AF492" s="1897">
        <f t="shared" si="184"/>
        <v>3.68</v>
      </c>
      <c r="AG492" s="296">
        <f t="shared" si="184"/>
        <v>3.68</v>
      </c>
      <c r="AH492" s="2041">
        <f t="shared" si="179"/>
        <v>29.45</v>
      </c>
      <c r="AI492" s="914">
        <f t="shared" si="180"/>
        <v>29.45</v>
      </c>
      <c r="AJ492" s="2055">
        <f t="shared" si="181"/>
        <v>3.68</v>
      </c>
      <c r="AK492" s="310">
        <f t="shared" si="182"/>
        <v>3.68</v>
      </c>
      <c r="AL492" s="2033"/>
      <c r="AM492" s="134"/>
    </row>
    <row r="493" spans="1:44">
      <c r="A493" s="138"/>
      <c r="B493" s="1280"/>
      <c r="C493" s="137"/>
      <c r="D493" s="342" t="s">
        <v>96</v>
      </c>
      <c r="E493" s="364">
        <v>9.94</v>
      </c>
      <c r="F493" s="363">
        <v>7.69</v>
      </c>
      <c r="G493" s="335" t="s">
        <v>630</v>
      </c>
      <c r="H493" s="343" t="s">
        <v>436</v>
      </c>
      <c r="I493" s="344">
        <v>3.72</v>
      </c>
      <c r="J493" s="1279" t="s">
        <v>93</v>
      </c>
      <c r="K493" s="316">
        <v>7.3999999999999999E-4</v>
      </c>
      <c r="L493" s="319">
        <v>7.3999999999999999E-4</v>
      </c>
      <c r="M493" s="126"/>
      <c r="N493" s="1786" t="s">
        <v>368</v>
      </c>
      <c r="O493" s="1852"/>
      <c r="P493" s="1839"/>
      <c r="Q493" s="1852"/>
      <c r="R493" s="1839"/>
      <c r="S493" s="1852"/>
      <c r="T493" s="1839"/>
      <c r="U493" s="1967"/>
      <c r="V493" s="1839"/>
      <c r="W493" s="1972"/>
      <c r="X493" s="1949"/>
      <c r="Y493" s="2019"/>
      <c r="AA493" s="822"/>
      <c r="AB493" s="1183"/>
      <c r="AC493" s="1183"/>
      <c r="AD493" s="1183"/>
      <c r="AH493" s="2036"/>
      <c r="AJ493" s="2036"/>
      <c r="AL493" s="2033"/>
      <c r="AM493" s="134"/>
    </row>
    <row r="494" spans="1:44">
      <c r="A494" s="138"/>
      <c r="B494" s="1280"/>
      <c r="C494" s="137"/>
      <c r="D494" s="342" t="s">
        <v>90</v>
      </c>
      <c r="E494" s="1367">
        <v>1</v>
      </c>
      <c r="F494" s="1671">
        <v>1</v>
      </c>
      <c r="G494" s="335" t="s">
        <v>53</v>
      </c>
      <c r="H494" s="362">
        <v>0.24</v>
      </c>
      <c r="I494" s="1674">
        <v>0.24</v>
      </c>
      <c r="J494" s="262" t="s">
        <v>92</v>
      </c>
      <c r="K494" s="316">
        <v>0.15</v>
      </c>
      <c r="L494" s="319">
        <v>0.15</v>
      </c>
      <c r="M494" s="1626"/>
      <c r="N494" s="606" t="s">
        <v>159</v>
      </c>
      <c r="O494" s="1852"/>
      <c r="P494" s="1839"/>
      <c r="Q494" s="1851"/>
      <c r="R494" s="1839"/>
      <c r="S494" s="1851"/>
      <c r="T494" s="1839"/>
      <c r="U494" s="1967"/>
      <c r="V494" s="1839"/>
      <c r="W494" s="1972"/>
      <c r="X494" s="1949"/>
      <c r="Y494" s="2019"/>
      <c r="AA494" s="141"/>
      <c r="AB494" s="141"/>
      <c r="AC494" s="141"/>
      <c r="AD494" s="141"/>
      <c r="AH494" s="2036"/>
      <c r="AJ494" s="2036"/>
      <c r="AL494" s="2033"/>
      <c r="AM494" s="134"/>
    </row>
    <row r="495" spans="1:44" ht="15" thickBot="1">
      <c r="A495" s="2303" t="s">
        <v>332</v>
      </c>
      <c r="B495" s="2311"/>
      <c r="C495" s="2304">
        <f>C489+C492+75+15</f>
        <v>310</v>
      </c>
      <c r="D495" s="1055" t="s">
        <v>72</v>
      </c>
      <c r="E495" s="365">
        <v>4.9800000000000004</v>
      </c>
      <c r="F495" s="1672">
        <v>4</v>
      </c>
      <c r="G495" s="1260" t="s">
        <v>576</v>
      </c>
      <c r="H495" s="365"/>
      <c r="I495" s="1675">
        <v>0.78500000000000003</v>
      </c>
      <c r="J495" s="1673" t="s">
        <v>539</v>
      </c>
      <c r="K495" s="312"/>
      <c r="L495" s="1127"/>
      <c r="M495" s="141"/>
      <c r="N495" s="325" t="s">
        <v>112</v>
      </c>
      <c r="O495" s="1852"/>
      <c r="P495" s="1900"/>
      <c r="Q495" s="309">
        <f>K480</f>
        <v>9</v>
      </c>
      <c r="R495" s="1900">
        <f>L480</f>
        <v>9</v>
      </c>
      <c r="T495" s="1900"/>
      <c r="U495" s="2002"/>
      <c r="V495" s="1900"/>
      <c r="W495" s="2012"/>
      <c r="X495" s="1950"/>
      <c r="Y495" s="2024"/>
      <c r="Z495" s="139"/>
      <c r="AA495" s="136"/>
      <c r="AB495" s="141"/>
      <c r="AC495" s="135"/>
      <c r="AD495" s="141"/>
      <c r="AH495" s="2036"/>
      <c r="AJ495" s="2036"/>
      <c r="AL495" s="2033"/>
      <c r="AM495" s="134"/>
    </row>
    <row r="496" spans="1:44">
      <c r="M496" s="141"/>
      <c r="N496" s="291"/>
      <c r="O496" s="1895"/>
      <c r="P496" s="1892"/>
      <c r="R496" s="1893"/>
      <c r="T496" s="1893"/>
      <c r="U496" s="2005"/>
      <c r="V496" s="1893"/>
      <c r="W496" s="2015"/>
      <c r="X496" s="1951"/>
      <c r="Y496" s="2019"/>
      <c r="AA496" s="136"/>
      <c r="AC496" s="149"/>
      <c r="AE496" s="193"/>
      <c r="AH496" s="2036"/>
      <c r="AJ496" s="2036"/>
      <c r="AL496" s="2033"/>
      <c r="AM496" s="134"/>
    </row>
    <row r="497" spans="1:41">
      <c r="M497" s="141"/>
      <c r="O497" s="1895"/>
      <c r="P497" s="1893"/>
      <c r="R497" s="1893"/>
      <c r="T497" s="1893"/>
      <c r="U497" s="2008"/>
      <c r="V497" s="1890"/>
      <c r="W497" s="2017"/>
      <c r="X497" s="1942"/>
      <c r="Y497" s="2025"/>
      <c r="Z497" s="11"/>
      <c r="AA497" s="146"/>
      <c r="AC497" s="149"/>
      <c r="AE497" s="193"/>
      <c r="AH497" s="2036"/>
      <c r="AJ497" s="2036"/>
      <c r="AL497" s="2033"/>
      <c r="AM497" s="134"/>
    </row>
    <row r="498" spans="1:41">
      <c r="A498" s="141"/>
      <c r="B498" s="150"/>
      <c r="C498" s="141"/>
      <c r="J498" s="7"/>
      <c r="K498" s="56"/>
      <c r="L498" s="197"/>
      <c r="M498" s="141"/>
      <c r="O498" s="1895"/>
      <c r="P498" s="1893"/>
      <c r="R498" s="1893"/>
      <c r="T498" s="1893"/>
      <c r="U498" s="2008"/>
      <c r="V498" s="1890"/>
      <c r="W498" s="2017"/>
      <c r="X498" s="1942"/>
      <c r="Y498" s="2025"/>
      <c r="Z498" s="11"/>
      <c r="AA498" s="141"/>
      <c r="AC498" s="136"/>
      <c r="AE498" s="149"/>
      <c r="AG498" s="193"/>
      <c r="AH498" s="269"/>
      <c r="AI498" s="273"/>
      <c r="AJ498" s="269"/>
      <c r="AK498" s="141"/>
      <c r="AL498" s="2033"/>
      <c r="AM498" s="134"/>
    </row>
    <row r="499" spans="1:41">
      <c r="A499" s="126"/>
      <c r="B499" s="1164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41"/>
      <c r="O499" s="1895"/>
      <c r="P499" s="1893"/>
      <c r="R499" s="1893"/>
      <c r="T499" s="1893"/>
      <c r="U499" s="2005"/>
      <c r="V499" s="1893"/>
      <c r="W499" s="2015"/>
      <c r="X499" s="1951"/>
      <c r="Y499" s="2019"/>
      <c r="AH499" s="2036"/>
      <c r="AJ499" s="2036"/>
      <c r="AL499" s="2033"/>
      <c r="AM499" s="134"/>
    </row>
    <row r="500" spans="1:41">
      <c r="M500" s="126"/>
      <c r="O500" s="1895"/>
      <c r="P500" s="1893"/>
      <c r="R500" s="1893"/>
      <c r="T500" s="1893"/>
      <c r="U500" s="2005"/>
      <c r="V500" s="1893"/>
      <c r="W500" s="2015"/>
      <c r="X500" s="1951"/>
      <c r="Y500" s="2019"/>
      <c r="AH500" s="2036"/>
      <c r="AJ500" s="2036"/>
      <c r="AL500" s="2033"/>
      <c r="AM500" s="134"/>
    </row>
    <row r="501" spans="1:41">
      <c r="M501" s="126"/>
      <c r="O501" s="1895"/>
      <c r="P501" s="1893"/>
      <c r="R501" s="1893"/>
      <c r="T501" s="1893"/>
      <c r="U501" s="2005"/>
      <c r="V501" s="1893"/>
      <c r="W501" s="2015"/>
      <c r="X501" s="1951"/>
      <c r="Y501" s="2019"/>
      <c r="AH501" s="2036"/>
      <c r="AJ501" s="2036"/>
      <c r="AL501" s="2033"/>
      <c r="AM501" s="134"/>
    </row>
    <row r="502" spans="1:41">
      <c r="A502" s="126"/>
      <c r="B502" s="1165" t="s">
        <v>324</v>
      </c>
      <c r="C502" s="126"/>
      <c r="D502" s="126"/>
      <c r="E502" s="126"/>
      <c r="F502" s="1166"/>
      <c r="G502" s="1166"/>
      <c r="H502" s="1166"/>
      <c r="I502" s="126"/>
      <c r="J502" s="126"/>
      <c r="K502" s="1166"/>
      <c r="L502" s="126"/>
      <c r="M502" s="126"/>
      <c r="O502" s="1895"/>
      <c r="P502" s="1893"/>
      <c r="R502" s="1893"/>
      <c r="T502" s="1893"/>
      <c r="U502" s="2005"/>
      <c r="V502" s="1893"/>
      <c r="W502" s="2015"/>
      <c r="X502" s="1951"/>
      <c r="Y502" s="2019"/>
      <c r="AH502" s="2036"/>
      <c r="AJ502" s="2036"/>
      <c r="AL502" s="2033"/>
      <c r="AM502" s="134"/>
    </row>
    <row r="503" spans="1:41">
      <c r="A503" s="126"/>
      <c r="B503" s="1164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803" t="s">
        <v>840</v>
      </c>
      <c r="V503" s="1893"/>
      <c r="W503" s="2015"/>
      <c r="X503" s="1951"/>
      <c r="Y503" s="2019"/>
      <c r="AH503" s="2036"/>
      <c r="AJ503" s="2036"/>
      <c r="AL503" s="2033"/>
      <c r="AM503" s="134"/>
      <c r="AO503" s="141"/>
    </row>
    <row r="504" spans="1:41" ht="16.2" thickBot="1">
      <c r="A504" s="126"/>
      <c r="B504" s="1164"/>
      <c r="C504" s="1249" t="s">
        <v>323</v>
      </c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2072" t="s">
        <v>618</v>
      </c>
      <c r="Q504" s="807" t="s">
        <v>620</v>
      </c>
      <c r="U504" t="s">
        <v>619</v>
      </c>
      <c r="V504" s="1893"/>
      <c r="W504" s="2015"/>
      <c r="X504" s="1951"/>
      <c r="Y504" s="2019"/>
      <c r="AH504" s="2036"/>
      <c r="AJ504" s="2036"/>
      <c r="AL504" s="2033"/>
      <c r="AM504" s="134"/>
    </row>
    <row r="505" spans="1:41" ht="15" thickBot="1">
      <c r="A505" s="126"/>
      <c r="B505" s="1164"/>
      <c r="C505" s="126"/>
      <c r="D505" s="126"/>
      <c r="E505" s="126"/>
      <c r="F505" s="126"/>
      <c r="J505" s="126"/>
      <c r="K505" s="126"/>
      <c r="L505" s="126"/>
      <c r="M505" s="126"/>
      <c r="N505" s="2" t="s">
        <v>290</v>
      </c>
      <c r="P505" s="934"/>
      <c r="Q505" s="1921"/>
      <c r="R505" s="235" t="s">
        <v>631</v>
      </c>
      <c r="S505" s="1921"/>
      <c r="T505" s="1921"/>
      <c r="U505" s="1921"/>
      <c r="V505" s="1892"/>
      <c r="X505" s="562"/>
      <c r="Y505" s="408" t="s">
        <v>628</v>
      </c>
      <c r="Z505" s="147"/>
      <c r="AB505" s="141"/>
      <c r="AC505" s="141"/>
      <c r="AE505" s="141"/>
      <c r="AG505" s="141"/>
      <c r="AI505" s="141"/>
      <c r="AK505" s="141"/>
      <c r="AL505" s="408" t="s">
        <v>628</v>
      </c>
      <c r="AM505" s="2068"/>
    </row>
    <row r="506" spans="1:41" ht="16.2" thickBot="1">
      <c r="A506" s="1166" t="s">
        <v>290</v>
      </c>
      <c r="B506" s="1166"/>
      <c r="C506" s="1170"/>
      <c r="D506" s="126"/>
      <c r="E506" s="1171" t="s">
        <v>166</v>
      </c>
      <c r="F506" s="126"/>
      <c r="G506" s="126"/>
      <c r="H506" s="1172"/>
      <c r="I506" s="126"/>
      <c r="J506" s="1173" t="s">
        <v>840</v>
      </c>
      <c r="K506" s="126"/>
      <c r="L506" s="126"/>
      <c r="M506" s="126"/>
      <c r="N506" s="2075" t="s">
        <v>406</v>
      </c>
      <c r="O506" s="1856" t="s">
        <v>615</v>
      </c>
      <c r="P506" s="1855"/>
      <c r="Q506" s="1856" t="s">
        <v>617</v>
      </c>
      <c r="R506" s="1855"/>
      <c r="S506" s="1856" t="s">
        <v>627</v>
      </c>
      <c r="T506" s="1855"/>
      <c r="U506" s="1856" t="s">
        <v>625</v>
      </c>
      <c r="V506" s="1855"/>
      <c r="W506" s="1856" t="s">
        <v>626</v>
      </c>
      <c r="X506" s="1855"/>
      <c r="Y506" s="1932" t="s">
        <v>508</v>
      </c>
      <c r="Z506" s="63"/>
      <c r="AA506" s="2069" t="s">
        <v>469</v>
      </c>
      <c r="AB506" s="1856" t="s">
        <v>615</v>
      </c>
      <c r="AC506" s="1855"/>
      <c r="AD506" s="1856" t="s">
        <v>617</v>
      </c>
      <c r="AE506" s="1855"/>
      <c r="AF506" s="1856" t="s">
        <v>624</v>
      </c>
      <c r="AG506" s="1855"/>
      <c r="AH506" s="1856" t="s">
        <v>625</v>
      </c>
      <c r="AI506" s="1855"/>
      <c r="AJ506" s="1856" t="s">
        <v>626</v>
      </c>
      <c r="AK506" s="1855"/>
      <c r="AL506" s="1932" t="s">
        <v>508</v>
      </c>
      <c r="AM506" s="63"/>
    </row>
    <row r="507" spans="1:41" ht="15" thickBot="1">
      <c r="A507" s="1165"/>
      <c r="B507" s="1165"/>
      <c r="C507" s="126"/>
      <c r="D507" s="126"/>
      <c r="E507" s="126"/>
      <c r="F507" s="1166"/>
      <c r="G507" s="1166"/>
      <c r="H507" s="1166"/>
      <c r="I507" s="1337"/>
      <c r="J507" s="126"/>
      <c r="K507" s="1166"/>
      <c r="L507" s="126"/>
      <c r="M507" s="126"/>
      <c r="N507" s="1917" t="s">
        <v>469</v>
      </c>
      <c r="O507" s="1933" t="s">
        <v>115</v>
      </c>
      <c r="P507" s="1934" t="s">
        <v>116</v>
      </c>
      <c r="Q507" s="1933" t="s">
        <v>115</v>
      </c>
      <c r="R507" s="1934" t="s">
        <v>116</v>
      </c>
      <c r="S507" s="1933" t="s">
        <v>115</v>
      </c>
      <c r="T507" s="1934" t="s">
        <v>116</v>
      </c>
      <c r="U507" s="1933" t="s">
        <v>115</v>
      </c>
      <c r="V507" s="1959" t="s">
        <v>116</v>
      </c>
      <c r="W507" s="1933" t="s">
        <v>115</v>
      </c>
      <c r="X507" s="1934" t="s">
        <v>116</v>
      </c>
      <c r="Y507" s="115" t="s">
        <v>115</v>
      </c>
      <c r="Z507" s="186" t="s">
        <v>116</v>
      </c>
      <c r="AA507" s="89" t="s">
        <v>59</v>
      </c>
      <c r="AB507" s="119" t="s">
        <v>115</v>
      </c>
      <c r="AC507" s="405" t="s">
        <v>116</v>
      </c>
      <c r="AD507" s="119" t="s">
        <v>115</v>
      </c>
      <c r="AE507" s="405" t="s">
        <v>116</v>
      </c>
      <c r="AF507" s="119" t="s">
        <v>115</v>
      </c>
      <c r="AG507" s="405" t="s">
        <v>116</v>
      </c>
      <c r="AH507" s="119" t="s">
        <v>115</v>
      </c>
      <c r="AI507" s="405" t="s">
        <v>116</v>
      </c>
      <c r="AJ507" s="119" t="s">
        <v>115</v>
      </c>
      <c r="AK507" s="405" t="s">
        <v>116</v>
      </c>
      <c r="AL507" s="1935" t="s">
        <v>115</v>
      </c>
      <c r="AM507" s="1936" t="s">
        <v>116</v>
      </c>
    </row>
    <row r="508" spans="1:41">
      <c r="A508" s="520" t="s">
        <v>2</v>
      </c>
      <c r="B508" s="521" t="s">
        <v>3</v>
      </c>
      <c r="C508" s="522" t="s">
        <v>4</v>
      </c>
      <c r="D508" s="327" t="s">
        <v>61</v>
      </c>
      <c r="E508" s="148"/>
      <c r="F508" s="148"/>
      <c r="G508" s="148"/>
      <c r="H508" s="148"/>
      <c r="I508" s="148"/>
      <c r="J508" s="148"/>
      <c r="K508" s="148"/>
      <c r="L508" s="311"/>
      <c r="M508" s="126"/>
      <c r="N508" s="909" t="s">
        <v>156</v>
      </c>
      <c r="O508" s="1852">
        <f>C516</f>
        <v>30</v>
      </c>
      <c r="P508" s="1840">
        <f>C516</f>
        <v>30</v>
      </c>
      <c r="Q508" s="1852">
        <f>C529</f>
        <v>30</v>
      </c>
      <c r="R508" s="1840">
        <f>C529</f>
        <v>30</v>
      </c>
      <c r="S508" s="1955">
        <f>C538</f>
        <v>20</v>
      </c>
      <c r="T508" s="1840">
        <f>C538</f>
        <v>20</v>
      </c>
      <c r="U508" s="1964">
        <f t="shared" ref="U508:U538" si="185">O508+Q508</f>
        <v>60</v>
      </c>
      <c r="V508" s="1940">
        <f t="shared" ref="V508:V538" si="186">P508+R508</f>
        <v>60</v>
      </c>
      <c r="W508" s="1969">
        <f t="shared" ref="W508:W538" si="187">Q508+S508</f>
        <v>50</v>
      </c>
      <c r="X508" s="1946">
        <f t="shared" ref="X508:X538" si="188">R508+T508</f>
        <v>50</v>
      </c>
      <c r="Y508" s="1960">
        <f t="shared" ref="Y508:Y538" si="189">O508+Q508+S508</f>
        <v>80</v>
      </c>
      <c r="Z508" s="937">
        <f t="shared" ref="Z508:Z538" si="190">P508+R508+T508</f>
        <v>80</v>
      </c>
      <c r="AA508" s="245" t="s">
        <v>151</v>
      </c>
      <c r="AB508" s="1897"/>
      <c r="AC508" s="915"/>
      <c r="AD508" s="1897"/>
      <c r="AE508" s="912"/>
      <c r="AF508" s="1897"/>
      <c r="AG508" s="931"/>
      <c r="AH508" s="2038">
        <f t="shared" ref="AH508:AH522" si="191">AB508+AD508</f>
        <v>0</v>
      </c>
      <c r="AI508" s="925">
        <f t="shared" ref="AI508:AI522" si="192">AC508+AE508</f>
        <v>0</v>
      </c>
      <c r="AJ508" s="2053">
        <f t="shared" ref="AJ508:AJ522" si="193">AD508+AF508</f>
        <v>0</v>
      </c>
      <c r="AK508" s="933">
        <f t="shared" ref="AK508:AK522" si="194">AE508+AG508</f>
        <v>0</v>
      </c>
      <c r="AL508" s="2060">
        <f t="shared" ref="AL508:AL523" si="195">AB508+AD508+AF508</f>
        <v>0</v>
      </c>
      <c r="AM508" s="1987">
        <f t="shared" ref="AM508:AM523" si="196">AC508+AE508+AG508</f>
        <v>0</v>
      </c>
    </row>
    <row r="509" spans="1:41" ht="15" thickBot="1">
      <c r="A509" s="523" t="s">
        <v>5</v>
      </c>
      <c r="B509" s="126"/>
      <c r="C509" s="524" t="s">
        <v>63</v>
      </c>
      <c r="D509" s="1126"/>
      <c r="E509" s="312"/>
      <c r="F509" s="312"/>
      <c r="G509" s="312"/>
      <c r="H509" s="312"/>
      <c r="I509" s="312"/>
      <c r="J509" s="312"/>
      <c r="K509" s="312"/>
      <c r="L509" s="1127"/>
      <c r="M509" s="126"/>
      <c r="N509" s="909" t="s">
        <v>155</v>
      </c>
      <c r="O509" s="1852">
        <f>C515</f>
        <v>40</v>
      </c>
      <c r="P509" s="1841">
        <f>C515</f>
        <v>40</v>
      </c>
      <c r="Q509" s="1905">
        <f>H523+C528</f>
        <v>58.5</v>
      </c>
      <c r="R509" s="1911">
        <f>I523+C528</f>
        <v>58.5</v>
      </c>
      <c r="S509" s="1852"/>
      <c r="T509" s="1841"/>
      <c r="U509" s="1964">
        <f t="shared" si="185"/>
        <v>98.5</v>
      </c>
      <c r="V509" s="1940">
        <f t="shared" si="186"/>
        <v>98.5</v>
      </c>
      <c r="W509" s="1969">
        <f t="shared" si="187"/>
        <v>58.5</v>
      </c>
      <c r="X509" s="1946">
        <f t="shared" si="188"/>
        <v>58.5</v>
      </c>
      <c r="Y509" s="1960">
        <f t="shared" si="189"/>
        <v>98.5</v>
      </c>
      <c r="Z509" s="937">
        <f t="shared" si="190"/>
        <v>98.5</v>
      </c>
      <c r="AA509" s="245" t="s">
        <v>62</v>
      </c>
      <c r="AB509" s="1897"/>
      <c r="AC509" s="916"/>
      <c r="AD509" s="1897"/>
      <c r="AE509" s="912"/>
      <c r="AF509" s="1897"/>
      <c r="AG509" s="931"/>
      <c r="AH509" s="2038">
        <f t="shared" si="191"/>
        <v>0</v>
      </c>
      <c r="AI509" s="925">
        <f t="shared" si="192"/>
        <v>0</v>
      </c>
      <c r="AJ509" s="2053">
        <f t="shared" si="193"/>
        <v>0</v>
      </c>
      <c r="AK509" s="933">
        <f t="shared" si="194"/>
        <v>0</v>
      </c>
      <c r="AL509" s="2060">
        <f t="shared" si="195"/>
        <v>0</v>
      </c>
      <c r="AM509" s="1987">
        <f t="shared" si="196"/>
        <v>0</v>
      </c>
    </row>
    <row r="510" spans="1:41" ht="16.2" thickBot="1">
      <c r="A510" s="1014" t="s">
        <v>406</v>
      </c>
      <c r="B510" s="148"/>
      <c r="C510" s="1037"/>
      <c r="D510" s="160" t="s">
        <v>404</v>
      </c>
      <c r="E510" s="1156"/>
      <c r="F510" s="1156"/>
      <c r="G510" s="1156"/>
      <c r="H510" s="161"/>
      <c r="I510" s="161"/>
      <c r="J510" s="2327" t="s">
        <v>760</v>
      </c>
      <c r="K510" s="161"/>
      <c r="L510" s="147"/>
      <c r="M510" s="126"/>
      <c r="N510" s="97" t="s">
        <v>86</v>
      </c>
      <c r="O510" s="1852"/>
      <c r="P510" s="1842"/>
      <c r="Q510" s="1852">
        <f>H529</f>
        <v>1.5</v>
      </c>
      <c r="R510" s="1842">
        <f>I529</f>
        <v>1.5</v>
      </c>
      <c r="S510" s="1852">
        <f>H538</f>
        <v>3.3</v>
      </c>
      <c r="T510" s="1842">
        <f>I538</f>
        <v>3.3</v>
      </c>
      <c r="U510" s="1964">
        <f t="shared" si="185"/>
        <v>1.5</v>
      </c>
      <c r="V510" s="1940">
        <f t="shared" si="186"/>
        <v>1.5</v>
      </c>
      <c r="W510" s="1969">
        <f t="shared" si="187"/>
        <v>4.8</v>
      </c>
      <c r="X510" s="1946">
        <f t="shared" si="188"/>
        <v>4.8</v>
      </c>
      <c r="Y510" s="1960">
        <f t="shared" si="189"/>
        <v>4.8</v>
      </c>
      <c r="Z510" s="937">
        <f t="shared" si="190"/>
        <v>4.8</v>
      </c>
      <c r="AA510" s="173" t="s">
        <v>64</v>
      </c>
      <c r="AB510" s="1897"/>
      <c r="AC510" s="917"/>
      <c r="AD510" s="1897"/>
      <c r="AE510" s="912"/>
      <c r="AF510" s="1897"/>
      <c r="AG510" s="931"/>
      <c r="AH510" s="2038">
        <f t="shared" si="191"/>
        <v>0</v>
      </c>
      <c r="AI510" s="925">
        <f t="shared" si="192"/>
        <v>0</v>
      </c>
      <c r="AJ510" s="2053">
        <f t="shared" si="193"/>
        <v>0</v>
      </c>
      <c r="AK510" s="933">
        <f t="shared" si="194"/>
        <v>0</v>
      </c>
      <c r="AL510" s="2060">
        <f t="shared" si="195"/>
        <v>0</v>
      </c>
      <c r="AM510" s="1987">
        <f t="shared" si="196"/>
        <v>0</v>
      </c>
    </row>
    <row r="511" spans="1:41" ht="15" thickBot="1">
      <c r="A511" s="327"/>
      <c r="B511" s="506" t="s">
        <v>189</v>
      </c>
      <c r="C511" s="311"/>
      <c r="D511" s="527" t="s">
        <v>114</v>
      </c>
      <c r="E511" s="218" t="s">
        <v>115</v>
      </c>
      <c r="F511" s="219" t="s">
        <v>116</v>
      </c>
      <c r="G511" s="1197" t="s">
        <v>114</v>
      </c>
      <c r="H511" s="1144" t="s">
        <v>115</v>
      </c>
      <c r="I511" s="1275" t="s">
        <v>116</v>
      </c>
      <c r="J511" s="525" t="s">
        <v>114</v>
      </c>
      <c r="K511" s="216" t="s">
        <v>115</v>
      </c>
      <c r="L511" s="217" t="s">
        <v>116</v>
      </c>
      <c r="M511" s="126"/>
      <c r="N511" s="99" t="s">
        <v>157</v>
      </c>
      <c r="O511" s="1854">
        <f t="shared" ref="O511:T511" si="197">AB540</f>
        <v>0</v>
      </c>
      <c r="P511" s="1843">
        <f t="shared" si="197"/>
        <v>0</v>
      </c>
      <c r="Q511" s="1854">
        <f t="shared" si="197"/>
        <v>37.299999999999997</v>
      </c>
      <c r="R511" s="1843">
        <f t="shared" si="197"/>
        <v>37.299999999999997</v>
      </c>
      <c r="S511" s="1854">
        <f t="shared" si="197"/>
        <v>13.92</v>
      </c>
      <c r="T511" s="1843">
        <f t="shared" si="197"/>
        <v>13.92</v>
      </c>
      <c r="U511" s="1964">
        <f t="shared" si="185"/>
        <v>37.299999999999997</v>
      </c>
      <c r="V511" s="1940">
        <f t="shared" si="186"/>
        <v>37.299999999999997</v>
      </c>
      <c r="W511" s="1969">
        <f t="shared" si="187"/>
        <v>51.22</v>
      </c>
      <c r="X511" s="1946">
        <f t="shared" si="188"/>
        <v>51.22</v>
      </c>
      <c r="Y511" s="1960">
        <f t="shared" si="189"/>
        <v>51.22</v>
      </c>
      <c r="Z511" s="937">
        <f t="shared" si="190"/>
        <v>51.22</v>
      </c>
      <c r="AA511" s="173" t="s">
        <v>66</v>
      </c>
      <c r="AB511" s="1897"/>
      <c r="AC511" s="918"/>
      <c r="AD511" s="1897"/>
      <c r="AE511" s="912"/>
      <c r="AF511" s="1897"/>
      <c r="AG511" s="931"/>
      <c r="AH511" s="2038">
        <f t="shared" si="191"/>
        <v>0</v>
      </c>
      <c r="AI511" s="925">
        <f t="shared" si="192"/>
        <v>0</v>
      </c>
      <c r="AJ511" s="2053">
        <f t="shared" si="193"/>
        <v>0</v>
      </c>
      <c r="AK511" s="933">
        <f t="shared" si="194"/>
        <v>0</v>
      </c>
      <c r="AL511" s="2060">
        <f t="shared" si="195"/>
        <v>0</v>
      </c>
      <c r="AM511" s="1987">
        <f t="shared" si="196"/>
        <v>0</v>
      </c>
    </row>
    <row r="512" spans="1:41">
      <c r="A512" s="1590" t="s">
        <v>543</v>
      </c>
      <c r="B512" s="402" t="s">
        <v>732</v>
      </c>
      <c r="C512" s="324">
        <v>60</v>
      </c>
      <c r="D512" s="170" t="s">
        <v>179</v>
      </c>
      <c r="E512" s="315">
        <v>77.2</v>
      </c>
      <c r="F512" s="1246">
        <v>59.2</v>
      </c>
      <c r="G512" s="2119" t="s">
        <v>98</v>
      </c>
      <c r="H512" s="1147">
        <v>2.8</v>
      </c>
      <c r="I512" s="893">
        <v>2.8</v>
      </c>
      <c r="J512" s="1152" t="s">
        <v>101</v>
      </c>
      <c r="K512" s="1138">
        <v>0.5</v>
      </c>
      <c r="L512" s="1154">
        <v>0.5</v>
      </c>
      <c r="M512" s="126"/>
      <c r="N512" s="909" t="s">
        <v>119</v>
      </c>
      <c r="O512" s="1852"/>
      <c r="P512" s="1840"/>
      <c r="Q512" s="1852"/>
      <c r="R512" s="1840"/>
      <c r="S512" s="1852"/>
      <c r="T512" s="1840"/>
      <c r="U512" s="1964">
        <f t="shared" si="185"/>
        <v>0</v>
      </c>
      <c r="V512" s="1940">
        <f t="shared" si="186"/>
        <v>0</v>
      </c>
      <c r="W512" s="1969">
        <f t="shared" si="187"/>
        <v>0</v>
      </c>
      <c r="X512" s="1946">
        <f t="shared" si="188"/>
        <v>0</v>
      </c>
      <c r="Y512" s="1960">
        <f t="shared" si="189"/>
        <v>0</v>
      </c>
      <c r="Z512" s="937">
        <f t="shared" si="190"/>
        <v>0</v>
      </c>
      <c r="AA512" s="174" t="s">
        <v>108</v>
      </c>
      <c r="AB512" s="1897">
        <f>E515</f>
        <v>7.2</v>
      </c>
      <c r="AC512" s="917">
        <f>F515</f>
        <v>7.2</v>
      </c>
      <c r="AD512" s="1897">
        <f>E527</f>
        <v>2</v>
      </c>
      <c r="AE512" s="912">
        <f>F527</f>
        <v>2</v>
      </c>
      <c r="AF512" s="1897"/>
      <c r="AG512" s="931"/>
      <c r="AH512" s="2038">
        <f t="shared" si="191"/>
        <v>9.1999999999999993</v>
      </c>
      <c r="AI512" s="925">
        <f t="shared" si="192"/>
        <v>9.1999999999999993</v>
      </c>
      <c r="AJ512" s="2053">
        <f t="shared" si="193"/>
        <v>2</v>
      </c>
      <c r="AK512" s="933">
        <f t="shared" si="194"/>
        <v>2</v>
      </c>
      <c r="AL512" s="2060">
        <f t="shared" si="195"/>
        <v>9.1999999999999993</v>
      </c>
      <c r="AM512" s="1987">
        <f t="shared" si="196"/>
        <v>9.1999999999999993</v>
      </c>
      <c r="AN512" s="11"/>
    </row>
    <row r="513" spans="1:42">
      <c r="A513" s="261" t="s">
        <v>784</v>
      </c>
      <c r="B513" s="346" t="s">
        <v>178</v>
      </c>
      <c r="C513" s="324" t="s">
        <v>365</v>
      </c>
      <c r="D513" s="254" t="s">
        <v>44</v>
      </c>
      <c r="E513" s="1338">
        <v>160</v>
      </c>
      <c r="F513" s="1339">
        <v>120</v>
      </c>
      <c r="G513" s="346" t="s">
        <v>90</v>
      </c>
      <c r="H513" s="316">
        <v>4.4000000000000004</v>
      </c>
      <c r="I513" s="319">
        <v>4.4000000000000004</v>
      </c>
      <c r="J513" s="256" t="s">
        <v>89</v>
      </c>
      <c r="K513" s="972">
        <v>66</v>
      </c>
      <c r="L513" s="321"/>
      <c r="M513" s="126"/>
      <c r="N513" s="670" t="s">
        <v>44</v>
      </c>
      <c r="O513" s="1854">
        <f>E513</f>
        <v>160</v>
      </c>
      <c r="P513" s="1838">
        <f>F513</f>
        <v>120</v>
      </c>
      <c r="Q513" s="1905">
        <f>E524</f>
        <v>32</v>
      </c>
      <c r="R513" s="1842">
        <f>F524</f>
        <v>24</v>
      </c>
      <c r="S513" s="1853">
        <f>E536</f>
        <v>56.953000000000003</v>
      </c>
      <c r="T513" s="1838">
        <f>F536</f>
        <v>43.53</v>
      </c>
      <c r="U513" s="1964">
        <f t="shared" si="185"/>
        <v>192</v>
      </c>
      <c r="V513" s="1940">
        <f t="shared" si="186"/>
        <v>144</v>
      </c>
      <c r="W513" s="1969">
        <f t="shared" si="187"/>
        <v>88.953000000000003</v>
      </c>
      <c r="X513" s="1946">
        <f t="shared" si="188"/>
        <v>67.53</v>
      </c>
      <c r="Y513" s="1960">
        <f t="shared" si="189"/>
        <v>248.953</v>
      </c>
      <c r="Z513" s="937">
        <f t="shared" si="190"/>
        <v>187.53</v>
      </c>
      <c r="AA513" s="173" t="s">
        <v>153</v>
      </c>
      <c r="AB513" s="1897"/>
      <c r="AC513" s="917"/>
      <c r="AD513" s="1897"/>
      <c r="AE513" s="912"/>
      <c r="AF513" s="1897"/>
      <c r="AG513" s="931"/>
      <c r="AH513" s="2038">
        <f t="shared" si="191"/>
        <v>0</v>
      </c>
      <c r="AI513" s="925">
        <f t="shared" si="192"/>
        <v>0</v>
      </c>
      <c r="AJ513" s="2053">
        <f t="shared" si="193"/>
        <v>0</v>
      </c>
      <c r="AK513" s="933">
        <f t="shared" si="194"/>
        <v>0</v>
      </c>
      <c r="AL513" s="2060">
        <f t="shared" si="195"/>
        <v>0</v>
      </c>
      <c r="AM513" s="1987">
        <f t="shared" si="196"/>
        <v>0</v>
      </c>
      <c r="AN513" s="11"/>
    </row>
    <row r="514" spans="1:42">
      <c r="A514" s="332" t="s">
        <v>778</v>
      </c>
      <c r="B514" s="346" t="s">
        <v>760</v>
      </c>
      <c r="C514" s="378">
        <v>200</v>
      </c>
      <c r="D514" s="254" t="s">
        <v>198</v>
      </c>
      <c r="E514" s="1118">
        <v>14.4</v>
      </c>
      <c r="F514" s="1341">
        <v>12</v>
      </c>
      <c r="G514" s="262" t="s">
        <v>204</v>
      </c>
      <c r="H514" s="1342">
        <v>7.7000000000000002E-3</v>
      </c>
      <c r="I514" s="1377">
        <v>7.7000000000000002E-3</v>
      </c>
      <c r="J514" s="1184" t="s">
        <v>49</v>
      </c>
      <c r="K514" s="316">
        <v>7</v>
      </c>
      <c r="L514" s="372">
        <v>7</v>
      </c>
      <c r="M514" s="126"/>
      <c r="N514" s="105" t="s">
        <v>74</v>
      </c>
      <c r="O514" s="1852">
        <f t="shared" ref="O514:T514" si="198">AB523</f>
        <v>89.4</v>
      </c>
      <c r="P514" s="1844">
        <f t="shared" si="198"/>
        <v>79.2</v>
      </c>
      <c r="Q514" s="1852">
        <f t="shared" si="198"/>
        <v>140.64999999999998</v>
      </c>
      <c r="R514" s="1844">
        <f t="shared" si="198"/>
        <v>119</v>
      </c>
      <c r="S514" s="1852">
        <f t="shared" si="198"/>
        <v>110.7</v>
      </c>
      <c r="T514" s="1844">
        <f t="shared" si="198"/>
        <v>88.39</v>
      </c>
      <c r="U514" s="1964">
        <f t="shared" si="185"/>
        <v>230.04999999999998</v>
      </c>
      <c r="V514" s="1940">
        <f t="shared" si="186"/>
        <v>198.2</v>
      </c>
      <c r="W514" s="1969">
        <f t="shared" si="187"/>
        <v>251.34999999999997</v>
      </c>
      <c r="X514" s="1946">
        <f t="shared" si="188"/>
        <v>207.39</v>
      </c>
      <c r="Y514" s="1960">
        <f t="shared" si="189"/>
        <v>340.75</v>
      </c>
      <c r="Z514" s="937">
        <f t="shared" si="190"/>
        <v>286.58999999999997</v>
      </c>
      <c r="AA514" s="173" t="s">
        <v>147</v>
      </c>
      <c r="AB514" s="1897"/>
      <c r="AC514" s="917"/>
      <c r="AD514" s="1897">
        <f>E523</f>
        <v>51.25</v>
      </c>
      <c r="AE514" s="2353">
        <f>F523</f>
        <v>41</v>
      </c>
      <c r="AF514" s="1897">
        <f>E537</f>
        <v>110.7</v>
      </c>
      <c r="AG514" s="931">
        <f>F537</f>
        <v>88.39</v>
      </c>
      <c r="AH514" s="2038">
        <f t="shared" si="191"/>
        <v>51.25</v>
      </c>
      <c r="AI514" s="925">
        <f t="shared" si="192"/>
        <v>41</v>
      </c>
      <c r="AJ514" s="2053">
        <f t="shared" si="193"/>
        <v>161.94999999999999</v>
      </c>
      <c r="AK514" s="933">
        <f t="shared" si="194"/>
        <v>129.38999999999999</v>
      </c>
      <c r="AL514" s="2060">
        <f t="shared" si="195"/>
        <v>161.94999999999999</v>
      </c>
      <c r="AM514" s="1987">
        <f t="shared" si="196"/>
        <v>129.38999999999999</v>
      </c>
      <c r="AN514" s="11"/>
    </row>
    <row r="515" spans="1:42" ht="15" thickBot="1">
      <c r="A515" s="261" t="s">
        <v>9</v>
      </c>
      <c r="B515" s="346" t="s">
        <v>10</v>
      </c>
      <c r="C515" s="376">
        <v>40</v>
      </c>
      <c r="D515" s="254" t="s">
        <v>108</v>
      </c>
      <c r="E515" s="1104">
        <v>7.2</v>
      </c>
      <c r="F515" s="1160">
        <v>7.2</v>
      </c>
      <c r="G515" s="1340" t="s">
        <v>53</v>
      </c>
      <c r="H515" s="318">
        <v>0.73</v>
      </c>
      <c r="I515" s="1024">
        <v>0.73</v>
      </c>
      <c r="J515" s="256" t="s">
        <v>89</v>
      </c>
      <c r="K515" s="1366">
        <v>145</v>
      </c>
      <c r="L515" s="321"/>
      <c r="M515" s="126"/>
      <c r="N515" s="909" t="s">
        <v>623</v>
      </c>
      <c r="O515" s="1853">
        <f>K516</f>
        <v>7.5</v>
      </c>
      <c r="P515" s="1838">
        <f>L516</f>
        <v>7</v>
      </c>
      <c r="Q515" s="1853">
        <f>K528</f>
        <v>124.85</v>
      </c>
      <c r="R515" s="1840">
        <f>C530</f>
        <v>110</v>
      </c>
      <c r="S515" s="1853">
        <f>K540</f>
        <v>30.6</v>
      </c>
      <c r="T515" s="1840">
        <f>L540</f>
        <v>27</v>
      </c>
      <c r="U515" s="1964">
        <f t="shared" si="185"/>
        <v>132.35</v>
      </c>
      <c r="V515" s="1940">
        <f t="shared" si="186"/>
        <v>117</v>
      </c>
      <c r="W515" s="1969">
        <f t="shared" si="187"/>
        <v>155.44999999999999</v>
      </c>
      <c r="X515" s="1946">
        <f t="shared" si="188"/>
        <v>137</v>
      </c>
      <c r="Y515" s="1960">
        <f t="shared" si="189"/>
        <v>162.94999999999999</v>
      </c>
      <c r="Z515" s="937">
        <f t="shared" si="190"/>
        <v>144</v>
      </c>
      <c r="AA515" s="173" t="s">
        <v>150</v>
      </c>
      <c r="AB515" s="1897"/>
      <c r="AC515" s="919"/>
      <c r="AD515" s="1897"/>
      <c r="AE515" s="912"/>
      <c r="AF515" s="1897"/>
      <c r="AG515" s="931"/>
      <c r="AH515" s="2038">
        <f t="shared" si="191"/>
        <v>0</v>
      </c>
      <c r="AI515" s="925">
        <f t="shared" si="192"/>
        <v>0</v>
      </c>
      <c r="AJ515" s="2053">
        <f t="shared" si="193"/>
        <v>0</v>
      </c>
      <c r="AK515" s="933">
        <f t="shared" si="194"/>
        <v>0</v>
      </c>
      <c r="AL515" s="2060">
        <f t="shared" si="195"/>
        <v>0</v>
      </c>
      <c r="AM515" s="1987">
        <f t="shared" si="196"/>
        <v>0</v>
      </c>
      <c r="AN515" s="11"/>
      <c r="AO515" s="11"/>
      <c r="AP515" s="11"/>
    </row>
    <row r="516" spans="1:42" ht="15" thickBot="1">
      <c r="A516" s="261" t="s">
        <v>9</v>
      </c>
      <c r="B516" s="346" t="s">
        <v>581</v>
      </c>
      <c r="C516" s="324">
        <v>30</v>
      </c>
      <c r="D516" s="1116" t="s">
        <v>391</v>
      </c>
      <c r="E516" s="1117"/>
      <c r="F516" s="147"/>
      <c r="G516" s="1344" t="s">
        <v>576</v>
      </c>
      <c r="H516" s="1080"/>
      <c r="I516" s="1378">
        <v>1.88</v>
      </c>
      <c r="J516" s="256" t="s">
        <v>474</v>
      </c>
      <c r="K516" s="316">
        <v>7.5</v>
      </c>
      <c r="L516" s="319">
        <v>7</v>
      </c>
      <c r="M516" s="126"/>
      <c r="N516" s="910" t="s">
        <v>118</v>
      </c>
      <c r="O516" s="1852"/>
      <c r="P516" s="1845"/>
      <c r="Q516" s="1852"/>
      <c r="R516" s="1845"/>
      <c r="S516" s="1852"/>
      <c r="T516" s="1845"/>
      <c r="U516" s="1964">
        <f t="shared" si="185"/>
        <v>0</v>
      </c>
      <c r="V516" s="1940">
        <f t="shared" si="186"/>
        <v>0</v>
      </c>
      <c r="W516" s="1969">
        <f t="shared" si="187"/>
        <v>0</v>
      </c>
      <c r="X516" s="1946">
        <f t="shared" si="188"/>
        <v>0</v>
      </c>
      <c r="Y516" s="1960">
        <f t="shared" si="189"/>
        <v>0</v>
      </c>
      <c r="Z516" s="937">
        <f t="shared" si="190"/>
        <v>0</v>
      </c>
      <c r="AA516" s="173" t="s">
        <v>96</v>
      </c>
      <c r="AB516" s="1897">
        <f>E514</f>
        <v>14.4</v>
      </c>
      <c r="AC516" s="919">
        <f>F514</f>
        <v>12</v>
      </c>
      <c r="AD516" s="1897">
        <f>E526</f>
        <v>9.6</v>
      </c>
      <c r="AE516" s="912">
        <f>F526</f>
        <v>8</v>
      </c>
      <c r="AF516" s="1897"/>
      <c r="AG516" s="931"/>
      <c r="AH516" s="2038">
        <f t="shared" si="191"/>
        <v>24</v>
      </c>
      <c r="AI516" s="925">
        <f t="shared" si="192"/>
        <v>20</v>
      </c>
      <c r="AJ516" s="2053">
        <f t="shared" si="193"/>
        <v>9.6</v>
      </c>
      <c r="AK516" s="933">
        <f t="shared" si="194"/>
        <v>8</v>
      </c>
      <c r="AL516" s="2060">
        <f t="shared" si="195"/>
        <v>24</v>
      </c>
      <c r="AM516" s="1987">
        <f t="shared" si="196"/>
        <v>20</v>
      </c>
      <c r="AN516" s="11"/>
      <c r="AO516" s="11"/>
      <c r="AP516" s="11"/>
    </row>
    <row r="517" spans="1:42" ht="15" thickBot="1">
      <c r="A517" s="68"/>
      <c r="B517" s="1280"/>
      <c r="C517" s="78"/>
      <c r="D517" s="1149" t="s">
        <v>114</v>
      </c>
      <c r="E517" s="1122" t="s">
        <v>115</v>
      </c>
      <c r="F517" s="1211" t="s">
        <v>116</v>
      </c>
      <c r="G517" s="1345"/>
      <c r="H517" s="1183"/>
      <c r="I517" s="1183"/>
      <c r="J517" s="68"/>
      <c r="K517" s="11"/>
      <c r="L517" s="78"/>
      <c r="M517" s="126"/>
      <c r="N517" s="97" t="s">
        <v>154</v>
      </c>
      <c r="O517" s="1852"/>
      <c r="P517" s="1840"/>
      <c r="Q517" s="1852">
        <f>C526</f>
        <v>200</v>
      </c>
      <c r="R517" s="1840">
        <f>C526</f>
        <v>200</v>
      </c>
      <c r="S517" s="1852"/>
      <c r="T517" s="1840"/>
      <c r="U517" s="1964">
        <f t="shared" si="185"/>
        <v>200</v>
      </c>
      <c r="V517" s="1940">
        <f t="shared" si="186"/>
        <v>200</v>
      </c>
      <c r="W517" s="1969">
        <f t="shared" si="187"/>
        <v>200</v>
      </c>
      <c r="X517" s="1946">
        <f t="shared" si="188"/>
        <v>200</v>
      </c>
      <c r="Y517" s="1960">
        <f t="shared" si="189"/>
        <v>200</v>
      </c>
      <c r="Z517" s="937">
        <f t="shared" si="190"/>
        <v>200</v>
      </c>
      <c r="AA517" s="173" t="s">
        <v>72</v>
      </c>
      <c r="AB517" s="1897"/>
      <c r="AC517" s="917"/>
      <c r="AD517" s="1897">
        <f>E525</f>
        <v>10</v>
      </c>
      <c r="AE517" s="912">
        <f>F525</f>
        <v>8</v>
      </c>
      <c r="AF517" s="1897"/>
      <c r="AG517" s="931"/>
      <c r="AH517" s="2038">
        <f t="shared" si="191"/>
        <v>10</v>
      </c>
      <c r="AI517" s="925">
        <f t="shared" si="192"/>
        <v>8</v>
      </c>
      <c r="AJ517" s="2053">
        <f t="shared" si="193"/>
        <v>10</v>
      </c>
      <c r="AK517" s="933">
        <f t="shared" si="194"/>
        <v>8</v>
      </c>
      <c r="AL517" s="2060">
        <f t="shared" si="195"/>
        <v>10</v>
      </c>
      <c r="AM517" s="1987">
        <f t="shared" si="196"/>
        <v>8</v>
      </c>
      <c r="AN517" s="11"/>
      <c r="AO517" s="11"/>
      <c r="AP517" s="11"/>
    </row>
    <row r="518" spans="1:42">
      <c r="A518" s="68"/>
      <c r="B518" s="1280"/>
      <c r="C518" s="78"/>
      <c r="D518" s="175" t="s">
        <v>307</v>
      </c>
      <c r="E518" s="1100">
        <v>67.8</v>
      </c>
      <c r="F518" s="1101">
        <v>60</v>
      </c>
      <c r="G518" s="1218"/>
      <c r="H518" s="1169"/>
      <c r="I518" s="1329"/>
      <c r="J518" s="68"/>
      <c r="K518" s="11"/>
      <c r="L518" s="78"/>
      <c r="M518" s="126"/>
      <c r="N518" s="337" t="s">
        <v>616</v>
      </c>
      <c r="O518" s="1852">
        <f>E512</f>
        <v>77.2</v>
      </c>
      <c r="P518" s="1840">
        <f>F512</f>
        <v>59.2</v>
      </c>
      <c r="Q518" s="1852">
        <f>E533</f>
        <v>2.3559999999999999</v>
      </c>
      <c r="R518" s="1840">
        <f>F533</f>
        <v>2</v>
      </c>
      <c r="S518" s="1852"/>
      <c r="T518" s="1840"/>
      <c r="U518" s="1964">
        <f t="shared" si="185"/>
        <v>79.555999999999997</v>
      </c>
      <c r="V518" s="1940">
        <f t="shared" si="186"/>
        <v>61.2</v>
      </c>
      <c r="W518" s="1969">
        <f t="shared" si="187"/>
        <v>2.3559999999999999</v>
      </c>
      <c r="X518" s="1946">
        <f t="shared" si="188"/>
        <v>2</v>
      </c>
      <c r="Y518" s="1960">
        <f t="shared" si="189"/>
        <v>79.555999999999997</v>
      </c>
      <c r="Z518" s="937">
        <f t="shared" si="190"/>
        <v>61.2</v>
      </c>
      <c r="AA518" s="173" t="s">
        <v>80</v>
      </c>
      <c r="AB518" s="1897"/>
      <c r="AC518" s="920"/>
      <c r="AD518" s="1897"/>
      <c r="AE518" s="912"/>
      <c r="AF518" s="1897"/>
      <c r="AG518" s="931"/>
      <c r="AH518" s="2038">
        <f t="shared" si="191"/>
        <v>0</v>
      </c>
      <c r="AI518" s="925">
        <f t="shared" si="192"/>
        <v>0</v>
      </c>
      <c r="AJ518" s="2053">
        <f t="shared" si="193"/>
        <v>0</v>
      </c>
      <c r="AK518" s="933">
        <f t="shared" si="194"/>
        <v>0</v>
      </c>
      <c r="AL518" s="2060">
        <f t="shared" si="195"/>
        <v>0</v>
      </c>
      <c r="AM518" s="1987">
        <f t="shared" si="196"/>
        <v>0</v>
      </c>
      <c r="AN518" s="11"/>
      <c r="AO518" s="11"/>
      <c r="AP518" s="11"/>
    </row>
    <row r="519" spans="1:42" ht="15" thickBot="1">
      <c r="A519" s="2303" t="s">
        <v>262</v>
      </c>
      <c r="B519" s="1151"/>
      <c r="C519" s="2351">
        <f>C512+C514+C515+C516+40+150</f>
        <v>520</v>
      </c>
      <c r="D519" s="1190"/>
      <c r="E519" s="1346"/>
      <c r="F519" s="1347"/>
      <c r="G519" s="312"/>
      <c r="H519" s="312"/>
      <c r="I519" s="312"/>
      <c r="J519" s="1126"/>
      <c r="K519" s="312"/>
      <c r="L519" s="1127"/>
      <c r="M519" s="126"/>
      <c r="N519" s="909" t="s">
        <v>386</v>
      </c>
      <c r="O519" s="1852"/>
      <c r="P519" s="1838"/>
      <c r="Q519" s="1852"/>
      <c r="R519" s="1838"/>
      <c r="S519" s="1852"/>
      <c r="T519" s="1838"/>
      <c r="U519" s="1964">
        <f t="shared" si="185"/>
        <v>0</v>
      </c>
      <c r="V519" s="1940">
        <f t="shared" si="186"/>
        <v>0</v>
      </c>
      <c r="W519" s="1969">
        <f t="shared" si="187"/>
        <v>0</v>
      </c>
      <c r="X519" s="1946">
        <f t="shared" si="188"/>
        <v>0</v>
      </c>
      <c r="Y519" s="1960">
        <f t="shared" si="189"/>
        <v>0</v>
      </c>
      <c r="Z519" s="937">
        <f t="shared" si="190"/>
        <v>0</v>
      </c>
      <c r="AA519" s="173" t="s">
        <v>152</v>
      </c>
      <c r="AB519" s="1897"/>
      <c r="AC519" s="921"/>
      <c r="AD519" s="1897">
        <f>K532</f>
        <v>67.8</v>
      </c>
      <c r="AE519" s="912">
        <f>L532</f>
        <v>60</v>
      </c>
      <c r="AF519" s="1897"/>
      <c r="AG519" s="931"/>
      <c r="AH519" s="2038">
        <f t="shared" si="191"/>
        <v>67.8</v>
      </c>
      <c r="AI519" s="925">
        <f t="shared" si="192"/>
        <v>60</v>
      </c>
      <c r="AJ519" s="2053">
        <f t="shared" si="193"/>
        <v>67.8</v>
      </c>
      <c r="AK519" s="933">
        <f t="shared" si="194"/>
        <v>60</v>
      </c>
      <c r="AL519" s="2060">
        <f t="shared" si="195"/>
        <v>67.8</v>
      </c>
      <c r="AM519" s="1987">
        <f t="shared" si="196"/>
        <v>60</v>
      </c>
      <c r="AN519" s="11"/>
      <c r="AO519" s="11"/>
      <c r="AP519" s="11"/>
    </row>
    <row r="520" spans="1:42" ht="15" thickBot="1">
      <c r="A520" s="905"/>
      <c r="B520" s="506" t="s">
        <v>144</v>
      </c>
      <c r="C520" s="311"/>
      <c r="D520" s="1348" t="s">
        <v>141</v>
      </c>
      <c r="E520" s="148"/>
      <c r="F520" s="311"/>
      <c r="G520" s="1379" t="s">
        <v>481</v>
      </c>
      <c r="H520" s="148"/>
      <c r="I520" s="311"/>
      <c r="J520" s="1349" t="s">
        <v>471</v>
      </c>
      <c r="K520" s="161"/>
      <c r="L520" s="147"/>
      <c r="M520" s="126"/>
      <c r="N520" s="909" t="s">
        <v>142</v>
      </c>
      <c r="O520" s="1852"/>
      <c r="P520" s="1838"/>
      <c r="Q520" s="1852">
        <f>H522</f>
        <v>84.74</v>
      </c>
      <c r="R520" s="1840">
        <f>I522</f>
        <v>58.29</v>
      </c>
      <c r="S520" s="1852"/>
      <c r="T520" s="1840"/>
      <c r="U520" s="1964">
        <f t="shared" si="185"/>
        <v>84.74</v>
      </c>
      <c r="V520" s="1940">
        <f t="shared" si="186"/>
        <v>58.29</v>
      </c>
      <c r="W520" s="1969">
        <f t="shared" si="187"/>
        <v>84.74</v>
      </c>
      <c r="X520" s="1946">
        <f t="shared" si="188"/>
        <v>58.29</v>
      </c>
      <c r="Y520" s="1960">
        <f t="shared" si="189"/>
        <v>84.74</v>
      </c>
      <c r="Z520" s="937">
        <f t="shared" si="190"/>
        <v>58.29</v>
      </c>
      <c r="AA520" s="173" t="s">
        <v>149</v>
      </c>
      <c r="AB520" s="1899">
        <f>E518</f>
        <v>67.8</v>
      </c>
      <c r="AC520" s="921">
        <f>F518</f>
        <v>60</v>
      </c>
      <c r="AD520" s="1897"/>
      <c r="AE520" s="912"/>
      <c r="AF520" s="1897"/>
      <c r="AG520" s="931"/>
      <c r="AH520" s="2038">
        <f t="shared" si="191"/>
        <v>67.8</v>
      </c>
      <c r="AI520" s="925">
        <f t="shared" si="192"/>
        <v>60</v>
      </c>
      <c r="AJ520" s="2053">
        <f t="shared" si="193"/>
        <v>0</v>
      </c>
      <c r="AK520" s="933">
        <f t="shared" si="194"/>
        <v>0</v>
      </c>
      <c r="AL520" s="2060">
        <f t="shared" si="195"/>
        <v>67.8</v>
      </c>
      <c r="AM520" s="1987">
        <f t="shared" si="196"/>
        <v>60</v>
      </c>
      <c r="AN520" s="11"/>
      <c r="AO520" s="11"/>
      <c r="AP520" s="11"/>
    </row>
    <row r="521" spans="1:42" ht="15" thickBot="1">
      <c r="A521" s="1590" t="s">
        <v>544</v>
      </c>
      <c r="B521" s="346" t="s">
        <v>345</v>
      </c>
      <c r="C521" s="324">
        <v>60</v>
      </c>
      <c r="D521" s="1350" t="s">
        <v>140</v>
      </c>
      <c r="E521" s="312"/>
      <c r="F521" s="1127"/>
      <c r="G521" s="608" t="s">
        <v>114</v>
      </c>
      <c r="H521" s="313" t="s">
        <v>115</v>
      </c>
      <c r="I521" s="314" t="s">
        <v>116</v>
      </c>
      <c r="J521" s="1197" t="s">
        <v>114</v>
      </c>
      <c r="K521" s="1144" t="s">
        <v>115</v>
      </c>
      <c r="L521" s="1145" t="s">
        <v>116</v>
      </c>
      <c r="M521" s="126"/>
      <c r="N521" s="909" t="s">
        <v>67</v>
      </c>
      <c r="O521" s="1852"/>
      <c r="P521" s="1840"/>
      <c r="Q521" s="1852"/>
      <c r="R521" s="1840"/>
      <c r="S521" s="1852"/>
      <c r="T521" s="1840"/>
      <c r="U521" s="1964">
        <f t="shared" si="185"/>
        <v>0</v>
      </c>
      <c r="V521" s="1940">
        <f t="shared" si="186"/>
        <v>0</v>
      </c>
      <c r="W521" s="1969">
        <f t="shared" si="187"/>
        <v>0</v>
      </c>
      <c r="X521" s="1946">
        <f t="shared" si="188"/>
        <v>0</v>
      </c>
      <c r="Y521" s="1960">
        <f t="shared" si="189"/>
        <v>0</v>
      </c>
      <c r="Z521" s="937">
        <f t="shared" si="190"/>
        <v>0</v>
      </c>
      <c r="AA521" s="173" t="s">
        <v>148</v>
      </c>
      <c r="AB521" s="1897"/>
      <c r="AC521" s="920"/>
      <c r="AD521" s="1897"/>
      <c r="AE521" s="912"/>
      <c r="AF521" s="1897"/>
      <c r="AG521" s="931"/>
      <c r="AH521" s="2038">
        <f t="shared" si="191"/>
        <v>0</v>
      </c>
      <c r="AI521" s="925">
        <f t="shared" si="192"/>
        <v>0</v>
      </c>
      <c r="AJ521" s="2053">
        <f t="shared" si="193"/>
        <v>0</v>
      </c>
      <c r="AK521" s="933">
        <f t="shared" si="194"/>
        <v>0</v>
      </c>
      <c r="AL521" s="2060">
        <f t="shared" si="195"/>
        <v>0</v>
      </c>
      <c r="AM521" s="1987">
        <f t="shared" si="196"/>
        <v>0</v>
      </c>
      <c r="AN521" s="11"/>
      <c r="AO521" s="11"/>
      <c r="AP521" s="11"/>
    </row>
    <row r="522" spans="1:42" ht="15" thickBot="1">
      <c r="A522" s="422" t="s">
        <v>454</v>
      </c>
      <c r="B522" s="1619" t="s">
        <v>141</v>
      </c>
      <c r="C522" s="1140">
        <v>200</v>
      </c>
      <c r="D522" s="525" t="s">
        <v>114</v>
      </c>
      <c r="E522" s="216" t="s">
        <v>115</v>
      </c>
      <c r="F522" s="217" t="s">
        <v>116</v>
      </c>
      <c r="G522" s="170" t="s">
        <v>142</v>
      </c>
      <c r="H522" s="1230">
        <v>84.74</v>
      </c>
      <c r="I522" s="1265">
        <v>58.29</v>
      </c>
      <c r="J522" s="1788" t="s">
        <v>726</v>
      </c>
      <c r="K522" s="169">
        <v>37.299999999999997</v>
      </c>
      <c r="L522" s="179">
        <v>37.299999999999997</v>
      </c>
      <c r="M522" s="126"/>
      <c r="N522" s="911" t="s">
        <v>60</v>
      </c>
      <c r="O522" s="1852"/>
      <c r="P522" s="1846"/>
      <c r="Q522" s="1854">
        <f>H524</f>
        <v>23.4</v>
      </c>
      <c r="R522" s="1838">
        <f>I524</f>
        <v>23.4</v>
      </c>
      <c r="S522" s="1852">
        <f>E543+H536</f>
        <v>33</v>
      </c>
      <c r="T522" s="1846">
        <f>I536+F543</f>
        <v>33</v>
      </c>
      <c r="U522" s="1964">
        <f t="shared" si="185"/>
        <v>23.4</v>
      </c>
      <c r="V522" s="1940">
        <f t="shared" si="186"/>
        <v>23.4</v>
      </c>
      <c r="W522" s="1969">
        <f t="shared" si="187"/>
        <v>56.4</v>
      </c>
      <c r="X522" s="1946">
        <f t="shared" si="188"/>
        <v>56.4</v>
      </c>
      <c r="Y522" s="1960">
        <f t="shared" si="189"/>
        <v>56.4</v>
      </c>
      <c r="Z522" s="937">
        <f t="shared" si="190"/>
        <v>56.4</v>
      </c>
      <c r="AA522" s="176" t="s">
        <v>192</v>
      </c>
      <c r="AB522" s="1897"/>
      <c r="AC522" s="922"/>
      <c r="AD522" s="1897"/>
      <c r="AE522" s="912"/>
      <c r="AF522" s="1897"/>
      <c r="AG522" s="931"/>
      <c r="AH522" s="2038">
        <f t="shared" si="191"/>
        <v>0</v>
      </c>
      <c r="AI522" s="925">
        <f t="shared" si="192"/>
        <v>0</v>
      </c>
      <c r="AJ522" s="2053">
        <f t="shared" si="193"/>
        <v>0</v>
      </c>
      <c r="AK522" s="933">
        <f t="shared" si="194"/>
        <v>0</v>
      </c>
      <c r="AL522" s="2060">
        <f t="shared" si="195"/>
        <v>0</v>
      </c>
      <c r="AM522" s="1987">
        <f t="shared" si="196"/>
        <v>0</v>
      </c>
      <c r="AN522" s="11"/>
      <c r="AO522" s="11"/>
      <c r="AP522" s="11"/>
    </row>
    <row r="523" spans="1:42">
      <c r="A523" s="1234" t="s">
        <v>827</v>
      </c>
      <c r="B523" s="2883" t="s">
        <v>140</v>
      </c>
      <c r="C523" s="526"/>
      <c r="D523" s="170" t="s">
        <v>113</v>
      </c>
      <c r="E523" s="1230">
        <v>51.25</v>
      </c>
      <c r="F523" s="2354">
        <v>41</v>
      </c>
      <c r="G523" s="1053" t="s">
        <v>85</v>
      </c>
      <c r="H523" s="1351">
        <v>18.5</v>
      </c>
      <c r="I523" s="1310">
        <v>18.5</v>
      </c>
      <c r="J523" s="254" t="s">
        <v>89</v>
      </c>
      <c r="K523" s="316">
        <v>115</v>
      </c>
      <c r="L523" s="319">
        <v>115</v>
      </c>
      <c r="M523" s="126"/>
      <c r="N523" s="168" t="s">
        <v>162</v>
      </c>
      <c r="O523" s="1852"/>
      <c r="P523" s="1840"/>
      <c r="Q523" s="1852"/>
      <c r="R523" s="1840"/>
      <c r="S523" s="1852"/>
      <c r="T523" s="1840"/>
      <c r="U523" s="1964">
        <f t="shared" si="185"/>
        <v>0</v>
      </c>
      <c r="V523" s="1940">
        <f t="shared" si="186"/>
        <v>0</v>
      </c>
      <c r="W523" s="1969">
        <f t="shared" si="187"/>
        <v>0</v>
      </c>
      <c r="X523" s="1946">
        <f t="shared" si="188"/>
        <v>0</v>
      </c>
      <c r="Y523" s="1961">
        <f t="shared" si="189"/>
        <v>0</v>
      </c>
      <c r="Z523" s="935">
        <f t="shared" si="190"/>
        <v>0</v>
      </c>
      <c r="AA523" s="247" t="s">
        <v>91</v>
      </c>
      <c r="AB523" s="1897">
        <f t="shared" ref="AB523:AK523" si="199">SUM(AB508:AB522)</f>
        <v>89.4</v>
      </c>
      <c r="AC523" s="1780">
        <f t="shared" si="199"/>
        <v>79.2</v>
      </c>
      <c r="AD523" s="1897">
        <f t="shared" si="199"/>
        <v>140.64999999999998</v>
      </c>
      <c r="AE523" s="912">
        <f t="shared" si="199"/>
        <v>119</v>
      </c>
      <c r="AF523" s="1897">
        <f t="shared" si="199"/>
        <v>110.7</v>
      </c>
      <c r="AG523" s="931">
        <f t="shared" si="199"/>
        <v>88.39</v>
      </c>
      <c r="AH523" s="2039">
        <f t="shared" si="199"/>
        <v>230.05</v>
      </c>
      <c r="AI523" s="913">
        <f t="shared" si="199"/>
        <v>198.2</v>
      </c>
      <c r="AJ523" s="2054">
        <f t="shared" si="199"/>
        <v>251.34999999999997</v>
      </c>
      <c r="AK523" s="296">
        <f t="shared" si="199"/>
        <v>207.39</v>
      </c>
      <c r="AL523" s="2060">
        <f t="shared" si="195"/>
        <v>340.75</v>
      </c>
      <c r="AM523" s="1987">
        <f t="shared" si="196"/>
        <v>286.58999999999997</v>
      </c>
      <c r="AO523" s="141"/>
      <c r="AP523" s="11"/>
    </row>
    <row r="524" spans="1:42">
      <c r="A524" s="221" t="s">
        <v>808</v>
      </c>
      <c r="B524" s="402" t="s">
        <v>480</v>
      </c>
      <c r="C524" s="1553" t="s">
        <v>355</v>
      </c>
      <c r="D524" s="254" t="s">
        <v>44</v>
      </c>
      <c r="E524" s="1351">
        <v>32</v>
      </c>
      <c r="F524" s="1310">
        <v>24</v>
      </c>
      <c r="G524" s="1053" t="s">
        <v>88</v>
      </c>
      <c r="H524" s="380">
        <v>23.4</v>
      </c>
      <c r="I524" s="894">
        <v>23.4</v>
      </c>
      <c r="J524" s="337" t="s">
        <v>90</v>
      </c>
      <c r="K524" s="1147">
        <v>5</v>
      </c>
      <c r="L524" s="1148">
        <v>5</v>
      </c>
      <c r="M524" s="126"/>
      <c r="N524" s="168" t="s">
        <v>65</v>
      </c>
      <c r="O524" s="1852"/>
      <c r="P524" s="1847"/>
      <c r="Q524" s="1852"/>
      <c r="R524" s="1847"/>
      <c r="S524" s="1852"/>
      <c r="T524" s="1847"/>
      <c r="U524" s="1964">
        <f t="shared" si="185"/>
        <v>0</v>
      </c>
      <c r="V524" s="1940">
        <f t="shared" si="186"/>
        <v>0</v>
      </c>
      <c r="W524" s="1969">
        <f t="shared" si="187"/>
        <v>0</v>
      </c>
      <c r="X524" s="1946">
        <f t="shared" si="188"/>
        <v>0</v>
      </c>
      <c r="Y524" s="1961">
        <f t="shared" si="189"/>
        <v>0</v>
      </c>
      <c r="Z524" s="935">
        <f t="shared" si="190"/>
        <v>0</v>
      </c>
      <c r="AA524" s="607" t="s">
        <v>158</v>
      </c>
      <c r="AB524" s="1897"/>
      <c r="AC524" s="908">
        <f>F514+F515+F518</f>
        <v>79.2</v>
      </c>
      <c r="AD524" s="1897"/>
      <c r="AE524" s="967">
        <f>F523+F525+F526+F527+L532</f>
        <v>119</v>
      </c>
      <c r="AF524" s="1897"/>
      <c r="AG524" s="912"/>
      <c r="AH524" s="2040"/>
      <c r="AI524" s="309"/>
      <c r="AJ524" s="2054"/>
      <c r="AK524" s="296"/>
      <c r="AL524" s="2061"/>
      <c r="AM524" s="1988"/>
      <c r="AO524" s="271"/>
      <c r="AP524" s="11"/>
    </row>
    <row r="525" spans="1:42" ht="15" thickBot="1">
      <c r="A525" s="221" t="s">
        <v>749</v>
      </c>
      <c r="B525" s="2880" t="s">
        <v>727</v>
      </c>
      <c r="C525" s="1140">
        <v>150</v>
      </c>
      <c r="D525" s="254" t="s">
        <v>72</v>
      </c>
      <c r="E525" s="380">
        <v>10</v>
      </c>
      <c r="F525" s="894">
        <v>8</v>
      </c>
      <c r="G525" s="254" t="s">
        <v>409</v>
      </c>
      <c r="H525" s="380">
        <v>9</v>
      </c>
      <c r="I525" s="894">
        <v>9</v>
      </c>
      <c r="J525" s="2287"/>
      <c r="K525" s="2288"/>
      <c r="L525" s="2289"/>
      <c r="M525" s="126"/>
      <c r="N525" s="168" t="s">
        <v>46</v>
      </c>
      <c r="O525" s="1852"/>
      <c r="P525" s="1847"/>
      <c r="Q525" s="1852"/>
      <c r="R525" s="1847"/>
      <c r="S525" s="1852"/>
      <c r="T525" s="1847"/>
      <c r="U525" s="1964">
        <f t="shared" si="185"/>
        <v>0</v>
      </c>
      <c r="V525" s="1940">
        <f t="shared" si="186"/>
        <v>0</v>
      </c>
      <c r="W525" s="1969">
        <f t="shared" si="187"/>
        <v>0</v>
      </c>
      <c r="X525" s="1946">
        <f t="shared" si="188"/>
        <v>0</v>
      </c>
      <c r="Y525" s="1961">
        <f t="shared" si="189"/>
        <v>0</v>
      </c>
      <c r="Z525" s="935">
        <f t="shared" si="190"/>
        <v>0</v>
      </c>
      <c r="AB525" s="1897"/>
      <c r="AD525" s="1897"/>
      <c r="AF525" s="1897"/>
      <c r="AH525" s="2036"/>
      <c r="AJ525" s="2036"/>
      <c r="AL525" s="2033"/>
      <c r="AM525" s="134"/>
      <c r="AO525" s="172"/>
      <c r="AP525" s="11"/>
    </row>
    <row r="526" spans="1:42" ht="15" thickBot="1">
      <c r="A526" s="2181" t="s">
        <v>684</v>
      </c>
      <c r="B526" s="346" t="s">
        <v>728</v>
      </c>
      <c r="C526" s="377">
        <v>200</v>
      </c>
      <c r="D526" s="254" t="s">
        <v>124</v>
      </c>
      <c r="E526" s="380">
        <v>9.6</v>
      </c>
      <c r="F526" s="894">
        <v>8</v>
      </c>
      <c r="G526" s="1184" t="s">
        <v>98</v>
      </c>
      <c r="H526" s="318">
        <v>5</v>
      </c>
      <c r="I526" s="321">
        <v>5</v>
      </c>
      <c r="J526" s="584" t="s">
        <v>637</v>
      </c>
      <c r="K526" s="161"/>
      <c r="L526" s="147"/>
      <c r="M526" s="126"/>
      <c r="N526" s="168" t="s">
        <v>70</v>
      </c>
      <c r="O526" s="1852"/>
      <c r="P526" s="1894"/>
      <c r="Q526" s="1852">
        <f>H528</f>
        <v>5</v>
      </c>
      <c r="R526" s="1847">
        <f>I528</f>
        <v>5</v>
      </c>
      <c r="S526" s="1852">
        <f>E542</f>
        <v>0.55000000000000004</v>
      </c>
      <c r="T526" s="1847">
        <f>F542</f>
        <v>0.55000000000000004</v>
      </c>
      <c r="U526" s="1964">
        <f t="shared" si="185"/>
        <v>5</v>
      </c>
      <c r="V526" s="1940">
        <f t="shared" si="186"/>
        <v>5</v>
      </c>
      <c r="W526" s="1969">
        <f t="shared" si="187"/>
        <v>5.55</v>
      </c>
      <c r="X526" s="1946">
        <f t="shared" si="188"/>
        <v>5.55</v>
      </c>
      <c r="Y526" s="1961">
        <f t="shared" si="189"/>
        <v>5.55</v>
      </c>
      <c r="Z526" s="935">
        <f t="shared" si="190"/>
        <v>5.55</v>
      </c>
      <c r="AA526" s="90" t="s">
        <v>360</v>
      </c>
      <c r="AB526" s="1897"/>
      <c r="AC526" s="923"/>
      <c r="AD526" s="1897"/>
      <c r="AE526" s="924"/>
      <c r="AF526" s="1897"/>
      <c r="AG526" s="924"/>
      <c r="AH526" s="2034"/>
      <c r="AI526" s="924"/>
      <c r="AJ526" s="2034"/>
      <c r="AK526" s="924"/>
      <c r="AL526" s="2033"/>
      <c r="AM526" s="134"/>
      <c r="AO526" s="141"/>
    </row>
    <row r="527" spans="1:42" ht="15" thickBot="1">
      <c r="A527" s="302" t="s">
        <v>9</v>
      </c>
      <c r="B527" s="346" t="s">
        <v>662</v>
      </c>
      <c r="C527" s="374">
        <v>15</v>
      </c>
      <c r="D527" s="254" t="s">
        <v>108</v>
      </c>
      <c r="E527" s="318">
        <v>2</v>
      </c>
      <c r="F527" s="321">
        <v>2</v>
      </c>
      <c r="G527" s="254" t="s">
        <v>106</v>
      </c>
      <c r="H527" s="380"/>
      <c r="I527" s="894"/>
      <c r="J527" s="525" t="s">
        <v>114</v>
      </c>
      <c r="K527" s="216" t="s">
        <v>115</v>
      </c>
      <c r="L527" s="217" t="s">
        <v>116</v>
      </c>
      <c r="M527" s="126"/>
      <c r="N527" s="168" t="s">
        <v>90</v>
      </c>
      <c r="O527" s="1852">
        <f>H513</f>
        <v>4.4000000000000004</v>
      </c>
      <c r="P527" s="1838">
        <f>I513</f>
        <v>4.4000000000000004</v>
      </c>
      <c r="Q527" s="1852">
        <f>E528+K524</f>
        <v>9</v>
      </c>
      <c r="R527" s="1846">
        <f>F528+L524</f>
        <v>9</v>
      </c>
      <c r="S527" s="1852">
        <f>E538+H537</f>
        <v>6.24</v>
      </c>
      <c r="T527" s="1838">
        <f>F538+I537</f>
        <v>6.24</v>
      </c>
      <c r="U527" s="1964">
        <f t="shared" si="185"/>
        <v>13.4</v>
      </c>
      <c r="V527" s="1940">
        <f t="shared" si="186"/>
        <v>13.4</v>
      </c>
      <c r="W527" s="1969">
        <f t="shared" si="187"/>
        <v>15.24</v>
      </c>
      <c r="X527" s="1946">
        <f t="shared" si="188"/>
        <v>15.24</v>
      </c>
      <c r="Y527" s="1961">
        <f t="shared" si="189"/>
        <v>19.64</v>
      </c>
      <c r="Z527" s="935">
        <f t="shared" si="190"/>
        <v>19.64</v>
      </c>
      <c r="AA527" s="93" t="s">
        <v>117</v>
      </c>
      <c r="AB527" s="1897"/>
      <c r="AC527" s="298"/>
      <c r="AD527" s="1897"/>
      <c r="AE527" s="298"/>
      <c r="AF527" s="1897"/>
      <c r="AG527" s="298"/>
      <c r="AH527" s="2041">
        <f t="shared" ref="AH527:AH540" si="200">AB527+AD527</f>
        <v>0</v>
      </c>
      <c r="AI527" s="914">
        <f t="shared" ref="AI527:AI540" si="201">AC527+AE527</f>
        <v>0</v>
      </c>
      <c r="AJ527" s="2055">
        <f t="shared" ref="AJ527:AJ540" si="202">AD527+AF527</f>
        <v>0</v>
      </c>
      <c r="AK527" s="310">
        <f t="shared" ref="AK527:AK540" si="203">AE527+AG527</f>
        <v>0</v>
      </c>
      <c r="AL527" s="2064"/>
      <c r="AM527" s="112"/>
    </row>
    <row r="528" spans="1:42">
      <c r="A528" s="261" t="s">
        <v>9</v>
      </c>
      <c r="B528" s="346" t="s">
        <v>10</v>
      </c>
      <c r="C528" s="324">
        <v>40</v>
      </c>
      <c r="D528" s="254" t="s">
        <v>90</v>
      </c>
      <c r="E528" s="380">
        <v>4</v>
      </c>
      <c r="F528" s="894">
        <v>4</v>
      </c>
      <c r="G528" s="254" t="s">
        <v>102</v>
      </c>
      <c r="H528" s="1232">
        <v>5</v>
      </c>
      <c r="I528" s="2290">
        <v>5</v>
      </c>
      <c r="J528" s="117" t="s">
        <v>205</v>
      </c>
      <c r="K528" s="2352">
        <v>124.85</v>
      </c>
      <c r="L528" s="1559">
        <v>110</v>
      </c>
      <c r="M528" s="126"/>
      <c r="N528" s="168" t="s">
        <v>98</v>
      </c>
      <c r="O528" s="1852">
        <f>H512</f>
        <v>2.8</v>
      </c>
      <c r="P528" s="1840">
        <f>I512</f>
        <v>2.8</v>
      </c>
      <c r="Q528" s="1852">
        <f>H526</f>
        <v>5</v>
      </c>
      <c r="R528" s="1840">
        <f>I526</f>
        <v>5</v>
      </c>
      <c r="S528" s="1852"/>
      <c r="T528" s="1840"/>
      <c r="U528" s="1964">
        <f t="shared" si="185"/>
        <v>7.8</v>
      </c>
      <c r="V528" s="1940">
        <f t="shared" si="186"/>
        <v>7.8</v>
      </c>
      <c r="W528" s="1969">
        <f t="shared" si="187"/>
        <v>5</v>
      </c>
      <c r="X528" s="1946">
        <f t="shared" si="188"/>
        <v>5</v>
      </c>
      <c r="Y528" s="1961">
        <f t="shared" si="189"/>
        <v>7.8</v>
      </c>
      <c r="Z528" s="935">
        <f t="shared" si="190"/>
        <v>7.8</v>
      </c>
      <c r="AA528" s="96" t="s">
        <v>361</v>
      </c>
      <c r="AB528" s="1897"/>
      <c r="AC528" s="296">
        <f>SUM(AC526:AC527)</f>
        <v>0</v>
      </c>
      <c r="AD528" s="1897"/>
      <c r="AE528" s="296">
        <f>SUM(AE526:AE527)</f>
        <v>0</v>
      </c>
      <c r="AF528" s="1897"/>
      <c r="AG528" s="296">
        <f>SUM(AG526:AG527)</f>
        <v>0</v>
      </c>
      <c r="AH528" s="2041">
        <f t="shared" si="200"/>
        <v>0</v>
      </c>
      <c r="AI528" s="914">
        <f t="shared" si="201"/>
        <v>0</v>
      </c>
      <c r="AJ528" s="2055">
        <f t="shared" si="202"/>
        <v>0</v>
      </c>
      <c r="AK528" s="310">
        <f t="shared" si="203"/>
        <v>0</v>
      </c>
      <c r="AL528" s="2063"/>
      <c r="AM528" s="275"/>
    </row>
    <row r="529" spans="1:39" ht="15" thickBot="1">
      <c r="A529" s="261" t="s">
        <v>9</v>
      </c>
      <c r="B529" s="346" t="s">
        <v>581</v>
      </c>
      <c r="C529" s="324">
        <v>30</v>
      </c>
      <c r="D529" s="258" t="s">
        <v>92</v>
      </c>
      <c r="E529" s="721">
        <v>0.9</v>
      </c>
      <c r="F529" s="722">
        <v>0.9</v>
      </c>
      <c r="G529" s="226" t="s">
        <v>86</v>
      </c>
      <c r="H529" s="1232">
        <v>1.5</v>
      </c>
      <c r="I529" s="2290">
        <v>1.5</v>
      </c>
      <c r="J529" s="322"/>
      <c r="K529" s="2285"/>
      <c r="L529" s="2286"/>
      <c r="M529" s="126"/>
      <c r="N529" s="168" t="s">
        <v>629</v>
      </c>
      <c r="O529" s="1852"/>
      <c r="P529" s="1838"/>
      <c r="Q529" s="1852"/>
      <c r="R529" s="1838"/>
      <c r="S529" s="1852">
        <f>T529/1000/0.04</f>
        <v>4.8499999999999995E-2</v>
      </c>
      <c r="T529" s="1838">
        <f>'7-11л. РАСКЛАДКА'!F541</f>
        <v>1.94</v>
      </c>
      <c r="U529" s="1964">
        <f t="shared" si="185"/>
        <v>0</v>
      </c>
      <c r="V529" s="1940">
        <f t="shared" si="186"/>
        <v>0</v>
      </c>
      <c r="W529" s="1969">
        <f t="shared" si="187"/>
        <v>4.8499999999999995E-2</v>
      </c>
      <c r="X529" s="1946">
        <f t="shared" si="188"/>
        <v>1.94</v>
      </c>
      <c r="Y529" s="1961">
        <f t="shared" si="189"/>
        <v>4.8499999999999995E-2</v>
      </c>
      <c r="Z529" s="935">
        <f t="shared" si="190"/>
        <v>1.94</v>
      </c>
      <c r="AA529" s="98" t="s">
        <v>362</v>
      </c>
      <c r="AB529" s="1897"/>
      <c r="AC529" s="299"/>
      <c r="AD529" s="1897"/>
      <c r="AE529" s="299"/>
      <c r="AF529" s="1897"/>
      <c r="AG529" s="299"/>
      <c r="AH529" s="2041">
        <f t="shared" si="200"/>
        <v>0</v>
      </c>
      <c r="AI529" s="914">
        <f t="shared" si="201"/>
        <v>0</v>
      </c>
      <c r="AJ529" s="2055">
        <f t="shared" si="202"/>
        <v>0</v>
      </c>
      <c r="AK529" s="310">
        <f t="shared" si="203"/>
        <v>0</v>
      </c>
      <c r="AL529" s="2063"/>
      <c r="AM529" s="275"/>
    </row>
    <row r="530" spans="1:39" ht="15" thickBot="1">
      <c r="A530" s="2126" t="s">
        <v>640</v>
      </c>
      <c r="B530" s="325" t="s">
        <v>637</v>
      </c>
      <c r="C530" s="375">
        <v>110</v>
      </c>
      <c r="D530" s="258" t="s">
        <v>199</v>
      </c>
      <c r="E530" s="317">
        <v>8.0000000000000002E-3</v>
      </c>
      <c r="F530" s="320">
        <v>8.0000000000000002E-3</v>
      </c>
      <c r="G530" s="226" t="s">
        <v>89</v>
      </c>
      <c r="H530" s="316">
        <v>15</v>
      </c>
      <c r="I530" s="1352">
        <v>15</v>
      </c>
      <c r="J530" s="1116" t="s">
        <v>477</v>
      </c>
      <c r="K530" s="1117"/>
      <c r="L530" s="147"/>
      <c r="M530" s="126"/>
      <c r="N530" s="168" t="s">
        <v>49</v>
      </c>
      <c r="O530" s="1852">
        <f>K514</f>
        <v>7</v>
      </c>
      <c r="P530" s="1842">
        <f>L514</f>
        <v>7</v>
      </c>
      <c r="Q530" s="1852"/>
      <c r="R530" s="1846"/>
      <c r="S530" s="1852">
        <f>K538</f>
        <v>7</v>
      </c>
      <c r="T530" s="1842">
        <f>L538</f>
        <v>7</v>
      </c>
      <c r="U530" s="1964">
        <f t="shared" si="185"/>
        <v>7</v>
      </c>
      <c r="V530" s="1940">
        <f t="shared" si="186"/>
        <v>7</v>
      </c>
      <c r="W530" s="1969">
        <f t="shared" si="187"/>
        <v>7</v>
      </c>
      <c r="X530" s="1946">
        <f t="shared" si="188"/>
        <v>7</v>
      </c>
      <c r="Y530" s="1961">
        <f t="shared" si="189"/>
        <v>14</v>
      </c>
      <c r="Z530" s="935">
        <f t="shared" si="190"/>
        <v>14</v>
      </c>
      <c r="AA530" s="98" t="s">
        <v>179</v>
      </c>
      <c r="AB530" s="1897"/>
      <c r="AC530" s="299"/>
      <c r="AD530" s="1897"/>
      <c r="AE530" s="299"/>
      <c r="AF530" s="1897"/>
      <c r="AG530" s="299"/>
      <c r="AH530" s="2041">
        <f t="shared" si="200"/>
        <v>0</v>
      </c>
      <c r="AI530" s="914">
        <f t="shared" si="201"/>
        <v>0</v>
      </c>
      <c r="AJ530" s="2055">
        <f t="shared" si="202"/>
        <v>0</v>
      </c>
      <c r="AK530" s="310">
        <f t="shared" si="203"/>
        <v>0</v>
      </c>
      <c r="AL530" s="2033"/>
      <c r="AM530" s="134"/>
    </row>
    <row r="531" spans="1:39" ht="15" thickBot="1">
      <c r="A531" s="138"/>
      <c r="B531" s="1280"/>
      <c r="C531" s="137"/>
      <c r="D531" s="1670" t="s">
        <v>634</v>
      </c>
      <c r="E531" s="316">
        <v>160</v>
      </c>
      <c r="F531" s="894"/>
      <c r="G531" s="1266" t="s">
        <v>93</v>
      </c>
      <c r="H531" s="1353">
        <v>4.0000000000000001E-3</v>
      </c>
      <c r="I531" s="321">
        <v>4.0000000000000001E-3</v>
      </c>
      <c r="J531" s="525" t="s">
        <v>114</v>
      </c>
      <c r="K531" s="216" t="s">
        <v>115</v>
      </c>
      <c r="L531" s="1256" t="s">
        <v>116</v>
      </c>
      <c r="M531" s="126"/>
      <c r="N531" s="168" t="s">
        <v>163</v>
      </c>
      <c r="O531" s="1852"/>
      <c r="P531" s="1840"/>
      <c r="Q531" s="1852">
        <f>C527</f>
        <v>15</v>
      </c>
      <c r="R531" s="1840">
        <f>C527</f>
        <v>15</v>
      </c>
      <c r="S531" s="1852"/>
      <c r="T531" s="1840"/>
      <c r="U531" s="1964">
        <f t="shared" si="185"/>
        <v>15</v>
      </c>
      <c r="V531" s="1940">
        <f t="shared" si="186"/>
        <v>15</v>
      </c>
      <c r="W531" s="1969">
        <f t="shared" si="187"/>
        <v>15</v>
      </c>
      <c r="X531" s="1946">
        <f t="shared" si="188"/>
        <v>15</v>
      </c>
      <c r="Y531" s="1961">
        <f t="shared" si="189"/>
        <v>15</v>
      </c>
      <c r="Z531" s="935">
        <f t="shared" si="190"/>
        <v>15</v>
      </c>
      <c r="AA531" s="100" t="s">
        <v>71</v>
      </c>
      <c r="AB531" s="1897"/>
      <c r="AC531" s="296">
        <f>SUM(AC529:AC530)</f>
        <v>0</v>
      </c>
      <c r="AD531" s="1897"/>
      <c r="AE531" s="296">
        <f>SUM(AE529:AE530)</f>
        <v>0</v>
      </c>
      <c r="AF531" s="1897"/>
      <c r="AG531" s="296">
        <f>SUM(AG529:AG530)</f>
        <v>0</v>
      </c>
      <c r="AH531" s="2041">
        <f t="shared" si="200"/>
        <v>0</v>
      </c>
      <c r="AI531" s="914">
        <f t="shared" si="201"/>
        <v>0</v>
      </c>
      <c r="AJ531" s="2055">
        <f t="shared" si="202"/>
        <v>0</v>
      </c>
      <c r="AK531" s="310">
        <f t="shared" si="203"/>
        <v>0</v>
      </c>
      <c r="AL531" s="2033"/>
      <c r="AM531" s="134"/>
    </row>
    <row r="532" spans="1:39">
      <c r="A532" s="138"/>
      <c r="B532" s="1280"/>
      <c r="C532" s="137"/>
      <c r="D532" s="1670" t="s">
        <v>576</v>
      </c>
      <c r="E532" s="338"/>
      <c r="F532" s="975">
        <v>1.3</v>
      </c>
      <c r="G532" s="254" t="s">
        <v>92</v>
      </c>
      <c r="H532" s="316">
        <v>0.2</v>
      </c>
      <c r="I532" s="1103">
        <v>0.2</v>
      </c>
      <c r="J532" s="175" t="s">
        <v>152</v>
      </c>
      <c r="K532" s="181">
        <v>67.8</v>
      </c>
      <c r="L532" s="183">
        <v>60</v>
      </c>
      <c r="M532" s="126"/>
      <c r="N532" s="168" t="s">
        <v>51</v>
      </c>
      <c r="O532" s="1852">
        <f>K512</f>
        <v>0.5</v>
      </c>
      <c r="P532" s="1840">
        <f>L512</f>
        <v>0.5</v>
      </c>
      <c r="Q532" s="1852"/>
      <c r="R532" s="1840"/>
      <c r="S532" s="1852">
        <f>K536</f>
        <v>1</v>
      </c>
      <c r="T532" s="1840">
        <f>L536</f>
        <v>1</v>
      </c>
      <c r="U532" s="1964">
        <f t="shared" si="185"/>
        <v>0.5</v>
      </c>
      <c r="V532" s="1940">
        <f t="shared" si="186"/>
        <v>0.5</v>
      </c>
      <c r="W532" s="1969">
        <f t="shared" si="187"/>
        <v>1</v>
      </c>
      <c r="X532" s="1946">
        <f t="shared" si="188"/>
        <v>1</v>
      </c>
      <c r="Y532" s="1961">
        <f t="shared" si="189"/>
        <v>1.5</v>
      </c>
      <c r="Z532" s="935">
        <f t="shared" si="190"/>
        <v>1.5</v>
      </c>
      <c r="AA532" s="103" t="s">
        <v>191</v>
      </c>
      <c r="AB532" s="1897"/>
      <c r="AC532" s="294"/>
      <c r="AD532" s="1897">
        <f>K522</f>
        <v>37.299999999999997</v>
      </c>
      <c r="AE532" s="294">
        <f>L522</f>
        <v>37.299999999999997</v>
      </c>
      <c r="AF532" s="1897"/>
      <c r="AG532" s="294"/>
      <c r="AH532" s="2041">
        <f t="shared" si="200"/>
        <v>37.299999999999997</v>
      </c>
      <c r="AI532" s="914">
        <f t="shared" si="201"/>
        <v>37.299999999999997</v>
      </c>
      <c r="AJ532" s="2055">
        <f t="shared" si="202"/>
        <v>37.299999999999997</v>
      </c>
      <c r="AK532" s="310">
        <f t="shared" si="203"/>
        <v>37.299999999999997</v>
      </c>
      <c r="AL532" s="2033"/>
      <c r="AM532" s="134"/>
    </row>
    <row r="533" spans="1:39" ht="15" thickBot="1">
      <c r="A533" s="2303" t="s">
        <v>249</v>
      </c>
      <c r="B533" s="1789"/>
      <c r="C533" s="81">
        <f>C530+C529+C528+C527+C526+C525+C522+C521+80+20</f>
        <v>905</v>
      </c>
      <c r="D533" s="257" t="s">
        <v>94</v>
      </c>
      <c r="E533" s="1162">
        <v>2.3559999999999999</v>
      </c>
      <c r="F533" s="1203">
        <v>2</v>
      </c>
      <c r="G533" s="66"/>
      <c r="H533" s="38"/>
      <c r="I533" s="81"/>
      <c r="J533" s="66"/>
      <c r="K533" s="38"/>
      <c r="L533" s="81"/>
      <c r="M533" s="126"/>
      <c r="N533" s="168" t="s">
        <v>161</v>
      </c>
      <c r="O533" s="1852"/>
      <c r="P533" s="1840"/>
      <c r="Q533" s="1852"/>
      <c r="R533" s="1840"/>
      <c r="S533" s="1852"/>
      <c r="T533" s="1840"/>
      <c r="U533" s="1964">
        <f t="shared" si="185"/>
        <v>0</v>
      </c>
      <c r="V533" s="1940">
        <f t="shared" si="186"/>
        <v>0</v>
      </c>
      <c r="W533" s="1969">
        <f t="shared" si="187"/>
        <v>0</v>
      </c>
      <c r="X533" s="1946">
        <f t="shared" si="188"/>
        <v>0</v>
      </c>
      <c r="Y533" s="1961">
        <f t="shared" si="189"/>
        <v>0</v>
      </c>
      <c r="Z533" s="935">
        <f t="shared" si="190"/>
        <v>0</v>
      </c>
      <c r="AA533" s="103" t="s">
        <v>75</v>
      </c>
      <c r="AB533" s="1897"/>
      <c r="AC533" s="294"/>
      <c r="AD533" s="1897"/>
      <c r="AE533" s="294"/>
      <c r="AF533" s="1897"/>
      <c r="AG533" s="294"/>
      <c r="AH533" s="2041">
        <f t="shared" si="200"/>
        <v>0</v>
      </c>
      <c r="AI533" s="914">
        <f t="shared" si="201"/>
        <v>0</v>
      </c>
      <c r="AJ533" s="2055">
        <f t="shared" si="202"/>
        <v>0</v>
      </c>
      <c r="AK533" s="310">
        <f t="shared" si="203"/>
        <v>0</v>
      </c>
      <c r="AL533" s="2033"/>
      <c r="AM533" s="134"/>
    </row>
    <row r="534" spans="1:39" ht="15" thickBot="1">
      <c r="A534" s="905"/>
      <c r="B534" s="506" t="s">
        <v>304</v>
      </c>
      <c r="C534" s="1210"/>
      <c r="D534" s="1354" t="s">
        <v>341</v>
      </c>
      <c r="E534" s="1155"/>
      <c r="F534" s="1156"/>
      <c r="G534" s="1156"/>
      <c r="H534" s="1156" t="s">
        <v>424</v>
      </c>
      <c r="I534" s="147"/>
      <c r="J534" s="1094" t="s">
        <v>422</v>
      </c>
      <c r="K534" s="1157"/>
      <c r="L534" s="147"/>
      <c r="M534" s="126"/>
      <c r="N534" s="168" t="s">
        <v>160</v>
      </c>
      <c r="O534" s="1852"/>
      <c r="P534" s="1848"/>
      <c r="Q534" s="1852"/>
      <c r="R534" s="1848"/>
      <c r="S534" s="1852"/>
      <c r="T534" s="1848"/>
      <c r="U534" s="1964">
        <f t="shared" si="185"/>
        <v>0</v>
      </c>
      <c r="V534" s="1940">
        <f t="shared" si="186"/>
        <v>0</v>
      </c>
      <c r="W534" s="1969">
        <f t="shared" si="187"/>
        <v>0</v>
      </c>
      <c r="X534" s="1946">
        <f t="shared" si="188"/>
        <v>0</v>
      </c>
      <c r="Y534" s="1961">
        <f t="shared" si="189"/>
        <v>0</v>
      </c>
      <c r="Z534" s="935">
        <f t="shared" si="190"/>
        <v>0</v>
      </c>
      <c r="AA534" s="103" t="s">
        <v>77</v>
      </c>
      <c r="AB534" s="1897"/>
      <c r="AC534" s="107"/>
      <c r="AD534" s="1899"/>
      <c r="AE534" s="107"/>
      <c r="AF534" s="1899">
        <f>E539</f>
        <v>13.92</v>
      </c>
      <c r="AG534" s="110">
        <f>F539</f>
        <v>13.92</v>
      </c>
      <c r="AH534" s="2041">
        <f t="shared" si="200"/>
        <v>0</v>
      </c>
      <c r="AI534" s="914">
        <f t="shared" si="201"/>
        <v>0</v>
      </c>
      <c r="AJ534" s="2055">
        <f t="shared" si="202"/>
        <v>13.92</v>
      </c>
      <c r="AK534" s="310">
        <f t="shared" si="203"/>
        <v>13.92</v>
      </c>
      <c r="AL534" s="2033"/>
      <c r="AM534" s="134"/>
    </row>
    <row r="535" spans="1:39" ht="15" thickBot="1">
      <c r="A535" s="221" t="s">
        <v>454</v>
      </c>
      <c r="B535" s="402" t="s">
        <v>472</v>
      </c>
      <c r="C535" s="230">
        <v>200</v>
      </c>
      <c r="D535" s="1211" t="s">
        <v>114</v>
      </c>
      <c r="E535" s="218" t="s">
        <v>115</v>
      </c>
      <c r="F535" s="219" t="s">
        <v>116</v>
      </c>
      <c r="G535" s="553" t="s">
        <v>114</v>
      </c>
      <c r="H535" s="1122" t="s">
        <v>115</v>
      </c>
      <c r="I535" s="1150" t="s">
        <v>116</v>
      </c>
      <c r="J535" s="1158" t="s">
        <v>114</v>
      </c>
      <c r="K535" s="218" t="s">
        <v>115</v>
      </c>
      <c r="L535" s="1245" t="s">
        <v>116</v>
      </c>
      <c r="M535" s="126"/>
      <c r="N535" s="168" t="s">
        <v>83</v>
      </c>
      <c r="O535" s="1852"/>
      <c r="P535" s="1848"/>
      <c r="Q535" s="1852"/>
      <c r="R535" s="1848"/>
      <c r="S535" s="1852"/>
      <c r="T535" s="1848"/>
      <c r="U535" s="1964">
        <f t="shared" si="185"/>
        <v>0</v>
      </c>
      <c r="V535" s="1940">
        <f t="shared" si="186"/>
        <v>0</v>
      </c>
      <c r="W535" s="1969">
        <f t="shared" si="187"/>
        <v>0</v>
      </c>
      <c r="X535" s="1946">
        <f t="shared" si="188"/>
        <v>0</v>
      </c>
      <c r="Y535" s="1961">
        <f t="shared" si="189"/>
        <v>0</v>
      </c>
      <c r="Z535" s="935">
        <f t="shared" si="190"/>
        <v>0</v>
      </c>
      <c r="AA535" s="103" t="s">
        <v>78</v>
      </c>
      <c r="AB535" s="1897"/>
      <c r="AC535" s="107"/>
      <c r="AD535" s="1897"/>
      <c r="AE535" s="107"/>
      <c r="AF535" s="1897"/>
      <c r="AG535" s="107"/>
      <c r="AH535" s="2041">
        <f t="shared" si="200"/>
        <v>0</v>
      </c>
      <c r="AI535" s="914">
        <f t="shared" si="201"/>
        <v>0</v>
      </c>
      <c r="AJ535" s="2055">
        <f t="shared" si="202"/>
        <v>0</v>
      </c>
      <c r="AK535" s="310">
        <f t="shared" si="203"/>
        <v>0</v>
      </c>
      <c r="AL535" s="2033"/>
      <c r="AM535" s="134"/>
    </row>
    <row r="536" spans="1:39">
      <c r="A536" s="1695" t="s">
        <v>587</v>
      </c>
      <c r="B536" s="1686"/>
      <c r="C536" s="421"/>
      <c r="D536" s="175" t="s">
        <v>431</v>
      </c>
      <c r="E536" s="1096">
        <v>56.953000000000003</v>
      </c>
      <c r="F536" s="1557">
        <v>43.53</v>
      </c>
      <c r="G536" s="1099" t="s">
        <v>88</v>
      </c>
      <c r="H536" s="169">
        <v>31</v>
      </c>
      <c r="I536" s="1246">
        <v>31</v>
      </c>
      <c r="J536" s="170" t="s">
        <v>101</v>
      </c>
      <c r="K536" s="169">
        <v>1</v>
      </c>
      <c r="L536" s="179">
        <v>1</v>
      </c>
      <c r="M536" s="126"/>
      <c r="N536" s="168" t="s">
        <v>53</v>
      </c>
      <c r="O536" s="1852">
        <f>H515</f>
        <v>0.73</v>
      </c>
      <c r="P536" s="1848">
        <f>I515</f>
        <v>0.73</v>
      </c>
      <c r="Q536" s="1852">
        <f>E529+H532</f>
        <v>1.1000000000000001</v>
      </c>
      <c r="R536" s="1848">
        <f>F529+I532</f>
        <v>1.1000000000000001</v>
      </c>
      <c r="S536" s="1852">
        <f>E544+H540</f>
        <v>0.4</v>
      </c>
      <c r="T536" s="1848">
        <f>F544+I540</f>
        <v>0.4</v>
      </c>
      <c r="U536" s="1964">
        <f t="shared" si="185"/>
        <v>1.83</v>
      </c>
      <c r="V536" s="1940">
        <f t="shared" si="186"/>
        <v>1.83</v>
      </c>
      <c r="W536" s="1969">
        <f t="shared" si="187"/>
        <v>1.5</v>
      </c>
      <c r="X536" s="1946">
        <f t="shared" si="188"/>
        <v>1.5</v>
      </c>
      <c r="Y536" s="1961">
        <f t="shared" si="189"/>
        <v>2.23</v>
      </c>
      <c r="Z536" s="935">
        <f t="shared" si="190"/>
        <v>2.23</v>
      </c>
      <c r="AA536" s="103" t="s">
        <v>79</v>
      </c>
      <c r="AB536" s="1897"/>
      <c r="AC536" s="104"/>
      <c r="AD536" s="1897"/>
      <c r="AE536" s="104"/>
      <c r="AF536" s="1897"/>
      <c r="AG536" s="104"/>
      <c r="AH536" s="2041">
        <f t="shared" si="200"/>
        <v>0</v>
      </c>
      <c r="AI536" s="914">
        <f t="shared" si="201"/>
        <v>0</v>
      </c>
      <c r="AJ536" s="2055">
        <f t="shared" si="202"/>
        <v>0</v>
      </c>
      <c r="AK536" s="310">
        <f t="shared" si="203"/>
        <v>0</v>
      </c>
      <c r="AL536" s="2033"/>
      <c r="AM536" s="134"/>
    </row>
    <row r="537" spans="1:39" ht="13.5" customHeight="1">
      <c r="A537" s="2136" t="s">
        <v>826</v>
      </c>
      <c r="B537" s="402" t="s">
        <v>341</v>
      </c>
      <c r="C537" s="152" t="s">
        <v>342</v>
      </c>
      <c r="D537" s="254" t="s">
        <v>432</v>
      </c>
      <c r="E537" s="316">
        <v>110.7</v>
      </c>
      <c r="F537" s="1103">
        <v>88.39</v>
      </c>
      <c r="G537" s="262" t="s">
        <v>90</v>
      </c>
      <c r="H537" s="380">
        <v>0.24</v>
      </c>
      <c r="I537" s="1032">
        <v>0.24</v>
      </c>
      <c r="J537" s="337" t="s">
        <v>89</v>
      </c>
      <c r="K537" s="338">
        <v>66</v>
      </c>
      <c r="L537" s="372">
        <v>66</v>
      </c>
      <c r="M537" s="126"/>
      <c r="N537" s="168" t="s">
        <v>135</v>
      </c>
      <c r="O537" s="1852"/>
      <c r="P537" s="1848"/>
      <c r="Q537" s="1852"/>
      <c r="R537" s="1848"/>
      <c r="S537" s="1852"/>
      <c r="T537" s="1848"/>
      <c r="U537" s="1964">
        <f t="shared" si="185"/>
        <v>0</v>
      </c>
      <c r="V537" s="1940">
        <f t="shared" si="186"/>
        <v>0</v>
      </c>
      <c r="W537" s="1969">
        <f t="shared" si="187"/>
        <v>0</v>
      </c>
      <c r="X537" s="1946">
        <f t="shared" si="188"/>
        <v>0</v>
      </c>
      <c r="Y537" s="1961">
        <f t="shared" si="189"/>
        <v>0</v>
      </c>
      <c r="Z537" s="935">
        <f t="shared" si="190"/>
        <v>0</v>
      </c>
      <c r="AA537" s="103" t="s">
        <v>81</v>
      </c>
      <c r="AB537" s="1897"/>
      <c r="AC537" s="110"/>
      <c r="AD537" s="1897"/>
      <c r="AE537" s="104"/>
      <c r="AF537" s="1897"/>
      <c r="AG537" s="104"/>
      <c r="AH537" s="2041">
        <f t="shared" si="200"/>
        <v>0</v>
      </c>
      <c r="AI537" s="914">
        <f t="shared" si="201"/>
        <v>0</v>
      </c>
      <c r="AJ537" s="2055">
        <f t="shared" si="202"/>
        <v>0</v>
      </c>
      <c r="AK537" s="310">
        <f t="shared" si="203"/>
        <v>0</v>
      </c>
      <c r="AL537" s="2033"/>
      <c r="AM537" s="134"/>
    </row>
    <row r="538" spans="1:39">
      <c r="A538" s="261" t="s">
        <v>9</v>
      </c>
      <c r="B538" s="346" t="s">
        <v>581</v>
      </c>
      <c r="C538" s="379">
        <v>20</v>
      </c>
      <c r="D538" s="254" t="s">
        <v>90</v>
      </c>
      <c r="E538" s="380">
        <v>6</v>
      </c>
      <c r="F538" s="894">
        <v>6</v>
      </c>
      <c r="G538" s="1248" t="s">
        <v>86</v>
      </c>
      <c r="H538" s="316">
        <v>3.3</v>
      </c>
      <c r="I538" s="263">
        <v>3.3</v>
      </c>
      <c r="J538" s="256" t="s">
        <v>49</v>
      </c>
      <c r="K538" s="1118">
        <v>7</v>
      </c>
      <c r="L538" s="1110">
        <v>7</v>
      </c>
      <c r="M538" s="141"/>
      <c r="N538" s="589" t="s">
        <v>206</v>
      </c>
      <c r="O538" s="1896">
        <f t="shared" ref="O538:T538" si="204">O539+O540+O541+O542</f>
        <v>1.8876999999999999</v>
      </c>
      <c r="P538" s="1891">
        <f t="shared" si="204"/>
        <v>1.8876999999999999</v>
      </c>
      <c r="Q538" s="1896">
        <f t="shared" si="204"/>
        <v>1.3120000000000001</v>
      </c>
      <c r="R538" s="1891">
        <f t="shared" si="204"/>
        <v>1.3120000000000001</v>
      </c>
      <c r="S538" s="1896">
        <f t="shared" si="204"/>
        <v>1.02606</v>
      </c>
      <c r="T538" s="1891">
        <f t="shared" si="204"/>
        <v>1.02606</v>
      </c>
      <c r="U538" s="2009">
        <f t="shared" si="185"/>
        <v>3.1997</v>
      </c>
      <c r="V538" s="1941">
        <f t="shared" si="186"/>
        <v>3.1997</v>
      </c>
      <c r="W538" s="2010">
        <f t="shared" si="187"/>
        <v>2.33806</v>
      </c>
      <c r="X538" s="1952">
        <f t="shared" si="188"/>
        <v>2.33806</v>
      </c>
      <c r="Y538" s="1961">
        <f t="shared" si="189"/>
        <v>4.2257600000000002</v>
      </c>
      <c r="Z538" s="935">
        <f t="shared" si="190"/>
        <v>4.2257600000000002</v>
      </c>
      <c r="AA538" s="103" t="s">
        <v>82</v>
      </c>
      <c r="AB538" s="1897"/>
      <c r="AC538" s="294"/>
      <c r="AD538" s="1897"/>
      <c r="AE538" s="294"/>
      <c r="AF538" s="1897"/>
      <c r="AG538" s="294"/>
      <c r="AH538" s="2041">
        <f t="shared" si="200"/>
        <v>0</v>
      </c>
      <c r="AI538" s="914">
        <f t="shared" si="201"/>
        <v>0</v>
      </c>
      <c r="AJ538" s="2055">
        <f t="shared" si="202"/>
        <v>0</v>
      </c>
      <c r="AK538" s="310">
        <f t="shared" si="203"/>
        <v>0</v>
      </c>
      <c r="AL538" s="2033"/>
      <c r="AM538" s="134"/>
    </row>
    <row r="539" spans="1:39">
      <c r="A539" s="138"/>
      <c r="B539" s="1280"/>
      <c r="C539" s="141"/>
      <c r="D539" s="1355" t="s">
        <v>420</v>
      </c>
      <c r="E539" s="1104">
        <v>13.92</v>
      </c>
      <c r="F539" s="321">
        <v>13.92</v>
      </c>
      <c r="G539" s="1556" t="s">
        <v>93</v>
      </c>
      <c r="H539" s="1104">
        <v>2.606E-2</v>
      </c>
      <c r="I539" s="1109">
        <v>2.606E-2</v>
      </c>
      <c r="J539" s="337" t="s">
        <v>89</v>
      </c>
      <c r="K539" s="338">
        <v>135</v>
      </c>
      <c r="L539" s="372">
        <v>135</v>
      </c>
      <c r="M539" s="141"/>
      <c r="N539" s="590" t="s">
        <v>199</v>
      </c>
      <c r="O539" s="1852">
        <f>H514</f>
        <v>7.7000000000000002E-3</v>
      </c>
      <c r="P539" s="1849">
        <f>I514</f>
        <v>7.7000000000000002E-3</v>
      </c>
      <c r="Q539" s="1852">
        <f>E530+H531</f>
        <v>1.2E-2</v>
      </c>
      <c r="R539" s="1849">
        <f>F530+I531</f>
        <v>1.2E-2</v>
      </c>
      <c r="S539" s="1852">
        <f>H539</f>
        <v>2.606E-2</v>
      </c>
      <c r="T539" s="1849">
        <f>I539</f>
        <v>2.606E-2</v>
      </c>
      <c r="U539" s="1965"/>
      <c r="V539" s="1849"/>
      <c r="W539" s="1970"/>
      <c r="X539" s="1947"/>
      <c r="Y539" s="1962"/>
      <c r="Z539" s="936"/>
      <c r="AA539" s="103" t="s">
        <v>84</v>
      </c>
      <c r="AB539" s="1898"/>
      <c r="AC539" s="295"/>
      <c r="AD539" s="1898"/>
      <c r="AE539" s="295"/>
      <c r="AF539" s="1898"/>
      <c r="AG539" s="295"/>
      <c r="AH539" s="2041">
        <f t="shared" si="200"/>
        <v>0</v>
      </c>
      <c r="AI539" s="914">
        <f t="shared" si="201"/>
        <v>0</v>
      </c>
      <c r="AJ539" s="2055">
        <f t="shared" si="202"/>
        <v>0</v>
      </c>
      <c r="AK539" s="310">
        <f t="shared" si="203"/>
        <v>0</v>
      </c>
      <c r="AL539" s="2033"/>
      <c r="AM539" s="134"/>
    </row>
    <row r="540" spans="1:39">
      <c r="A540" s="138"/>
      <c r="B540" s="1280"/>
      <c r="C540" s="141"/>
      <c r="D540" s="254" t="s">
        <v>439</v>
      </c>
      <c r="E540" s="316">
        <v>4</v>
      </c>
      <c r="F540" s="321">
        <v>4</v>
      </c>
      <c r="G540" s="262" t="s">
        <v>92</v>
      </c>
      <c r="H540" s="316">
        <v>0.1</v>
      </c>
      <c r="I540" s="1102">
        <v>0.1</v>
      </c>
      <c r="J540" s="254" t="s">
        <v>423</v>
      </c>
      <c r="K540" s="361">
        <v>30.6</v>
      </c>
      <c r="L540" s="2318">
        <v>27</v>
      </c>
      <c r="M540" s="141"/>
      <c r="N540" s="591" t="s">
        <v>576</v>
      </c>
      <c r="O540" s="1852">
        <f>I516</f>
        <v>1.88</v>
      </c>
      <c r="P540" s="1850">
        <f>I516</f>
        <v>1.88</v>
      </c>
      <c r="Q540" s="1853">
        <f>F532</f>
        <v>1.3</v>
      </c>
      <c r="R540" s="1850">
        <f>F532</f>
        <v>1.3</v>
      </c>
      <c r="S540" s="1852">
        <f>F545</f>
        <v>1</v>
      </c>
      <c r="T540" s="1850">
        <f>F545</f>
        <v>1</v>
      </c>
      <c r="U540" s="1966"/>
      <c r="V540" s="1850"/>
      <c r="W540" s="1971"/>
      <c r="X540" s="1948"/>
      <c r="Y540" s="2019"/>
      <c r="AA540" s="1915" t="s">
        <v>87</v>
      </c>
      <c r="AB540" s="1897">
        <f t="shared" ref="AB540:AG540" si="205">SUM(AB532:AB539)</f>
        <v>0</v>
      </c>
      <c r="AC540" s="296">
        <f t="shared" si="205"/>
        <v>0</v>
      </c>
      <c r="AD540" s="1897">
        <f t="shared" si="205"/>
        <v>37.299999999999997</v>
      </c>
      <c r="AE540" s="296">
        <f t="shared" si="205"/>
        <v>37.299999999999997</v>
      </c>
      <c r="AF540" s="1897">
        <f t="shared" si="205"/>
        <v>13.92</v>
      </c>
      <c r="AG540" s="296">
        <f t="shared" si="205"/>
        <v>13.92</v>
      </c>
      <c r="AH540" s="2041">
        <f t="shared" si="200"/>
        <v>37.299999999999997</v>
      </c>
      <c r="AI540" s="914">
        <f t="shared" si="201"/>
        <v>37.299999999999997</v>
      </c>
      <c r="AJ540" s="2055">
        <f t="shared" si="202"/>
        <v>51.22</v>
      </c>
      <c r="AK540" s="310">
        <f t="shared" si="203"/>
        <v>51.22</v>
      </c>
      <c r="AL540" s="2033"/>
      <c r="AM540" s="134"/>
    </row>
    <row r="541" spans="1:39">
      <c r="A541" s="138"/>
      <c r="B541" s="1280"/>
      <c r="C541" s="141"/>
      <c r="D541" s="254" t="s">
        <v>202</v>
      </c>
      <c r="E541" s="380" t="s">
        <v>536</v>
      </c>
      <c r="F541" s="894">
        <v>1.94</v>
      </c>
      <c r="G541" s="254" t="s">
        <v>89</v>
      </c>
      <c r="H541" s="316">
        <v>2</v>
      </c>
      <c r="I541" s="319">
        <v>2</v>
      </c>
      <c r="J541" s="527"/>
      <c r="K541" s="270"/>
      <c r="L541" s="219"/>
      <c r="M541" s="726"/>
      <c r="N541" s="606" t="s">
        <v>368</v>
      </c>
      <c r="O541" s="1852"/>
      <c r="P541" s="1839"/>
      <c r="Q541" s="1852"/>
      <c r="R541" s="1839"/>
      <c r="S541" s="1852"/>
      <c r="T541" s="1839"/>
      <c r="U541" s="1967"/>
      <c r="V541" s="1839"/>
      <c r="W541" s="1972"/>
      <c r="X541" s="1949"/>
      <c r="Y541" s="2019"/>
      <c r="AA541" s="822"/>
      <c r="AH541" s="2036"/>
      <c r="AJ541" s="2036"/>
      <c r="AL541" s="2033"/>
      <c r="AM541" s="134"/>
    </row>
    <row r="542" spans="1:39">
      <c r="A542" s="138"/>
      <c r="B542" s="1280"/>
      <c r="C542" s="141"/>
      <c r="D542" s="337" t="s">
        <v>102</v>
      </c>
      <c r="E542" s="338">
        <v>0.55000000000000004</v>
      </c>
      <c r="F542" s="1110">
        <v>0.55000000000000004</v>
      </c>
      <c r="G542" s="141"/>
      <c r="H542" s="141"/>
      <c r="I542" s="141"/>
      <c r="J542" s="138"/>
      <c r="K542" s="141"/>
      <c r="L542" s="137"/>
      <c r="M542" s="141"/>
      <c r="N542" s="606" t="s">
        <v>159</v>
      </c>
      <c r="O542" s="1852"/>
      <c r="P542" s="1839"/>
      <c r="Q542" s="1851"/>
      <c r="R542" s="1839"/>
      <c r="S542" s="1851"/>
      <c r="T542" s="1839"/>
      <c r="U542" s="1967"/>
      <c r="V542" s="1839"/>
      <c r="W542" s="1972"/>
      <c r="X542" s="1949"/>
      <c r="Y542" s="2019"/>
      <c r="AH542" s="2036"/>
      <c r="AJ542" s="2036"/>
      <c r="AL542" s="2033"/>
      <c r="AM542" s="134"/>
    </row>
    <row r="543" spans="1:39">
      <c r="A543" s="138"/>
      <c r="B543" s="1280"/>
      <c r="C543" s="141"/>
      <c r="D543" s="254" t="s">
        <v>88</v>
      </c>
      <c r="E543" s="316">
        <v>2</v>
      </c>
      <c r="F543" s="1103">
        <v>2</v>
      </c>
      <c r="G543" s="141"/>
      <c r="H543" s="141"/>
      <c r="I543" s="141"/>
      <c r="J543" s="138"/>
      <c r="K543" s="141"/>
      <c r="L543" s="137"/>
      <c r="M543" s="141"/>
      <c r="N543" s="325" t="s">
        <v>112</v>
      </c>
      <c r="O543" s="1852"/>
      <c r="P543" s="1900"/>
      <c r="Q543" s="309">
        <f>H525</f>
        <v>9</v>
      </c>
      <c r="R543" s="1900">
        <f>I525</f>
        <v>9</v>
      </c>
      <c r="S543" s="309">
        <f>E540</f>
        <v>4</v>
      </c>
      <c r="T543" s="1900">
        <f>F540</f>
        <v>4</v>
      </c>
      <c r="U543" s="2002"/>
      <c r="V543" s="1900"/>
      <c r="W543" s="2012"/>
      <c r="X543" s="1950"/>
      <c r="Y543" s="2024"/>
      <c r="Z543" s="139"/>
      <c r="AA543" s="7"/>
      <c r="AB543" s="11"/>
      <c r="AC543" s="14"/>
      <c r="AH543" s="2036"/>
      <c r="AJ543" s="2042"/>
      <c r="AK543" s="11"/>
      <c r="AL543" s="2033"/>
      <c r="AM543" s="134"/>
    </row>
    <row r="544" spans="1:39">
      <c r="A544" s="138"/>
      <c r="B544" s="1280"/>
      <c r="C544" s="141"/>
      <c r="D544" s="337" t="s">
        <v>92</v>
      </c>
      <c r="E544" s="1118">
        <v>0.3</v>
      </c>
      <c r="F544" s="1255">
        <v>0.3</v>
      </c>
      <c r="G544" s="141"/>
      <c r="H544" s="141"/>
      <c r="I544" s="141"/>
      <c r="J544" s="138"/>
      <c r="K544" s="141"/>
      <c r="L544" s="137"/>
      <c r="M544" s="141"/>
      <c r="N544" s="291"/>
      <c r="O544" s="1895"/>
      <c r="P544" s="1892"/>
      <c r="R544" s="1893"/>
      <c r="T544" s="1893"/>
      <c r="U544" s="2005"/>
      <c r="V544" s="1893"/>
      <c r="W544" s="2015"/>
      <c r="X544" s="1951"/>
      <c r="Y544" s="2019"/>
      <c r="AH544" s="2036"/>
      <c r="AJ544" s="2036"/>
      <c r="AL544" s="2033"/>
      <c r="AM544" s="134"/>
    </row>
    <row r="545" spans="1:39" ht="15" thickBot="1">
      <c r="A545" s="2303" t="s">
        <v>332</v>
      </c>
      <c r="B545" s="2349"/>
      <c r="C545" s="2304">
        <f>C535+C538+120+30</f>
        <v>370</v>
      </c>
      <c r="D545" s="1260" t="s">
        <v>576</v>
      </c>
      <c r="E545" s="1368"/>
      <c r="F545" s="1558">
        <v>1</v>
      </c>
      <c r="G545" s="312"/>
      <c r="H545" s="312"/>
      <c r="I545" s="312"/>
      <c r="J545" s="1126"/>
      <c r="K545" s="312"/>
      <c r="L545" s="1127"/>
      <c r="M545" s="126"/>
      <c r="O545" s="1895"/>
      <c r="P545" s="1893"/>
      <c r="R545" s="1893"/>
      <c r="T545" s="1893"/>
      <c r="U545" s="2005"/>
      <c r="V545" s="1893"/>
      <c r="W545" s="2015"/>
      <c r="X545" s="1951"/>
      <c r="Y545" s="2019"/>
      <c r="AH545" s="2036"/>
      <c r="AJ545" s="2036"/>
      <c r="AL545" s="2033"/>
      <c r="AM545" s="134"/>
    </row>
    <row r="546" spans="1:39">
      <c r="M546" s="126"/>
      <c r="O546" s="1895"/>
      <c r="P546" s="1893"/>
      <c r="R546" s="1893"/>
      <c r="T546" s="1893"/>
      <c r="U546" s="2005"/>
      <c r="V546" s="1893"/>
      <c r="W546" s="2015"/>
      <c r="X546" s="1951"/>
      <c r="Y546" s="2019"/>
      <c r="AH546" s="2036"/>
      <c r="AJ546" s="2036"/>
      <c r="AL546" s="2033"/>
      <c r="AM546" s="134"/>
    </row>
    <row r="547" spans="1:39">
      <c r="M547" s="126"/>
      <c r="O547" s="1895"/>
      <c r="P547" s="1893"/>
      <c r="R547" s="1893"/>
      <c r="T547" s="1893"/>
      <c r="U547" s="2005"/>
      <c r="V547" s="1893"/>
      <c r="W547" s="2015"/>
      <c r="X547" s="1951"/>
      <c r="Y547" s="2019"/>
      <c r="AH547" s="2036"/>
      <c r="AJ547" s="2036"/>
      <c r="AL547" s="2033"/>
      <c r="AM547" s="134"/>
    </row>
    <row r="548" spans="1:39">
      <c r="M548" s="126"/>
      <c r="O548" s="1895"/>
      <c r="P548" s="1893"/>
      <c r="R548" s="1893"/>
      <c r="T548" s="1893"/>
      <c r="U548" s="2005"/>
      <c r="V548" s="1893"/>
      <c r="W548" s="2015"/>
      <c r="X548" s="1951"/>
      <c r="Y548" s="2019"/>
      <c r="AH548" s="2036"/>
      <c r="AJ548" s="2036"/>
      <c r="AL548" s="2033"/>
      <c r="AM548" s="134"/>
    </row>
    <row r="549" spans="1:39">
      <c r="D549" s="142"/>
      <c r="E549" s="547"/>
      <c r="F549" s="401"/>
      <c r="M549" s="126"/>
      <c r="O549" s="1895"/>
      <c r="P549" s="1893"/>
      <c r="R549" s="1893"/>
      <c r="T549" s="1893"/>
      <c r="U549" s="2005"/>
      <c r="V549" s="1893"/>
      <c r="W549" s="2015"/>
      <c r="X549" s="1951"/>
      <c r="Y549" s="2019"/>
      <c r="AH549" s="2036"/>
      <c r="AJ549" s="2036"/>
      <c r="AL549" s="2033"/>
      <c r="AM549" s="134"/>
    </row>
    <row r="550" spans="1:39">
      <c r="A550" s="126"/>
      <c r="B550" s="1164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O550" s="1895"/>
      <c r="P550" s="1893"/>
      <c r="R550" s="1893"/>
      <c r="T550" s="1893"/>
      <c r="U550" s="2005"/>
      <c r="V550" s="1893"/>
      <c r="W550" s="2015"/>
      <c r="X550" s="1951"/>
      <c r="Y550" s="2019"/>
      <c r="AH550" s="2036"/>
      <c r="AJ550" s="2036"/>
      <c r="AL550" s="2033"/>
      <c r="AM550" s="134"/>
    </row>
    <row r="551" spans="1:39">
      <c r="A551" s="126"/>
      <c r="B551" s="1164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O551" s="1895"/>
      <c r="P551" s="1893"/>
      <c r="R551" s="1893"/>
      <c r="T551" s="1893"/>
      <c r="U551" s="2005"/>
      <c r="V551" s="1893"/>
      <c r="W551" s="2015"/>
      <c r="X551" s="1951"/>
      <c r="Y551" s="2019"/>
      <c r="AH551" s="2036"/>
      <c r="AJ551" s="2036"/>
      <c r="AL551" s="2033"/>
      <c r="AM551" s="134"/>
    </row>
    <row r="552" spans="1:39">
      <c r="A552" s="126"/>
      <c r="B552" s="1164"/>
      <c r="C552" s="126"/>
      <c r="G552" s="1626"/>
      <c r="H552" s="126"/>
      <c r="I552" s="126"/>
      <c r="J552" s="126"/>
      <c r="K552" s="126"/>
      <c r="L552" s="126"/>
      <c r="M552" s="126"/>
      <c r="O552" s="1895"/>
      <c r="P552" s="1893"/>
      <c r="R552" s="1893"/>
      <c r="T552" s="1893"/>
      <c r="U552" s="2005"/>
      <c r="V552" s="1893"/>
      <c r="W552" s="2015"/>
      <c r="X552" s="1951"/>
      <c r="Y552" s="2019"/>
      <c r="AH552" s="2036"/>
      <c r="AJ552" s="2036"/>
      <c r="AL552" s="2033"/>
      <c r="AM552" s="134"/>
    </row>
    <row r="553" spans="1:39">
      <c r="A553" s="126"/>
      <c r="B553" s="1164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O553" s="1895"/>
      <c r="P553" s="1893"/>
      <c r="R553" s="1893"/>
      <c r="T553" s="1893"/>
      <c r="U553" s="2005"/>
      <c r="V553" s="1893"/>
      <c r="W553" s="2015"/>
      <c r="X553" s="1951"/>
      <c r="Y553" s="2019"/>
      <c r="AH553" s="2036"/>
      <c r="AJ553" s="2036"/>
      <c r="AL553" s="2033"/>
      <c r="AM553" s="134"/>
    </row>
    <row r="554" spans="1:39">
      <c r="A554" s="126"/>
      <c r="B554" s="1164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O554" s="1895"/>
      <c r="P554" s="1893"/>
      <c r="R554" s="1893"/>
      <c r="T554" s="1893"/>
      <c r="U554" s="2005"/>
      <c r="V554" s="1893"/>
      <c r="W554" s="2015"/>
      <c r="X554" s="1951"/>
      <c r="Y554" s="2019"/>
      <c r="AH554" s="2036"/>
      <c r="AJ554" s="2036"/>
      <c r="AL554" s="2033"/>
      <c r="AM554" s="134"/>
    </row>
    <row r="555" spans="1:39">
      <c r="A555" s="126"/>
      <c r="B555" s="1164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</row>
    <row r="556" spans="1:39">
      <c r="A556" s="126"/>
      <c r="B556" s="1164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</row>
    <row r="557" spans="1:39">
      <c r="A557" s="126"/>
      <c r="B557" s="1164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</row>
    <row r="558" spans="1:39">
      <c r="A558" s="126"/>
      <c r="B558" s="1164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O558" s="1895"/>
      <c r="P558" s="1893"/>
      <c r="R558" s="1893"/>
      <c r="T558" s="1893"/>
      <c r="U558" s="2005"/>
      <c r="V558" s="1893"/>
      <c r="W558" s="2015"/>
      <c r="X558" s="1951"/>
      <c r="Y558" s="2019"/>
      <c r="AH558" s="2036"/>
      <c r="AJ558" s="2036"/>
      <c r="AL558" s="2033"/>
      <c r="AM558" s="134"/>
    </row>
    <row r="559" spans="1:39">
      <c r="A559" s="126"/>
      <c r="B559" s="1164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O559" s="1895"/>
      <c r="P559" s="1893"/>
      <c r="R559" s="1893"/>
      <c r="T559" s="1893"/>
      <c r="U559" s="2005"/>
      <c r="V559" s="1893"/>
      <c r="W559" s="2015"/>
      <c r="X559" s="1951"/>
      <c r="Y559" s="2019"/>
      <c r="AH559" s="2036"/>
      <c r="AJ559" s="2036"/>
      <c r="AL559" s="2033"/>
      <c r="AM559" s="134"/>
    </row>
    <row r="560" spans="1:39">
      <c r="A560" s="126"/>
      <c r="B560" s="1164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O560" s="1895"/>
      <c r="P560" s="1893"/>
      <c r="R560" s="1893"/>
      <c r="T560" s="1893"/>
      <c r="U560" s="2005"/>
      <c r="V560" s="1893"/>
      <c r="W560" s="2015"/>
      <c r="X560" s="1951"/>
      <c r="Y560" s="2019"/>
      <c r="AH560" s="2036"/>
      <c r="AJ560" s="2036"/>
      <c r="AL560" s="2033"/>
      <c r="AM560" s="134"/>
    </row>
    <row r="561" spans="1:39">
      <c r="A561" s="126"/>
      <c r="B561" s="1164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O561" s="1895"/>
      <c r="P561" s="1893"/>
      <c r="R561" s="1893"/>
      <c r="T561" s="1893"/>
      <c r="U561" s="2005"/>
      <c r="V561" s="1893"/>
      <c r="W561" s="2015"/>
      <c r="X561" s="1951"/>
      <c r="Y561" s="2019"/>
      <c r="AA561" s="11"/>
      <c r="AC561" s="11"/>
      <c r="AE561" s="11"/>
      <c r="AG561" s="11"/>
      <c r="AH561" s="2036"/>
      <c r="AJ561" s="2036"/>
      <c r="AL561" s="2033"/>
      <c r="AM561" s="134"/>
    </row>
    <row r="562" spans="1:39">
      <c r="A562" s="126"/>
      <c r="B562" s="1164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41"/>
      <c r="O562" s="1895"/>
      <c r="P562" s="1893"/>
      <c r="R562" s="1893"/>
      <c r="T562" s="1893"/>
      <c r="U562" s="2005"/>
      <c r="V562" s="1893"/>
      <c r="W562" s="2015"/>
      <c r="X562" s="1951"/>
      <c r="Y562" s="2019"/>
      <c r="AA562" s="11"/>
      <c r="AC562" s="11"/>
      <c r="AE562" s="11"/>
      <c r="AG562" s="11"/>
      <c r="AH562" s="2036"/>
      <c r="AJ562" s="2036"/>
      <c r="AL562" s="2033"/>
      <c r="AM562" s="134"/>
    </row>
    <row r="563" spans="1:39">
      <c r="A563" s="126"/>
      <c r="B563" s="1164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41"/>
      <c r="O563" s="1895"/>
      <c r="P563" s="1893"/>
      <c r="R563" s="1893"/>
      <c r="T563" s="1893"/>
      <c r="U563" s="2005"/>
      <c r="V563" s="1893"/>
      <c r="W563" s="2015"/>
      <c r="X563" s="1951"/>
      <c r="Y563" s="2019"/>
      <c r="AA563" s="11"/>
      <c r="AC563" s="11"/>
      <c r="AE563" s="11"/>
      <c r="AG563" s="11"/>
      <c r="AH563" s="2036"/>
      <c r="AJ563" s="2036"/>
      <c r="AL563" s="2033"/>
      <c r="AM563" s="134"/>
    </row>
    <row r="564" spans="1:39">
      <c r="A564" s="163"/>
      <c r="B564" s="238"/>
      <c r="C564" s="213"/>
      <c r="D564" s="275"/>
      <c r="E564" s="141"/>
      <c r="F564" s="139"/>
      <c r="G564" s="141"/>
      <c r="H564" s="141"/>
      <c r="I564" s="141"/>
      <c r="J564" s="141"/>
      <c r="K564" s="141"/>
      <c r="L564" s="141"/>
      <c r="M564" s="141"/>
      <c r="O564" s="1895"/>
      <c r="P564" s="1893"/>
      <c r="R564" s="1893"/>
      <c r="T564" s="1893"/>
      <c r="U564" s="2005"/>
      <c r="V564" s="1893"/>
      <c r="W564" s="2015"/>
      <c r="X564" s="1951"/>
      <c r="Y564" s="2019"/>
      <c r="AA564" s="11"/>
      <c r="AC564" s="11"/>
      <c r="AE564" s="11"/>
      <c r="AG564" s="11"/>
      <c r="AH564" s="2036"/>
      <c r="AJ564" s="2036"/>
      <c r="AL564" s="2033"/>
      <c r="AM564" s="134"/>
    </row>
    <row r="565" spans="1:39">
      <c r="A565" s="153"/>
      <c r="B565" s="136"/>
      <c r="C565" s="133"/>
      <c r="D565" s="291"/>
      <c r="E565" s="270"/>
      <c r="F565" s="271"/>
      <c r="G565" s="291"/>
      <c r="H565" s="270"/>
      <c r="I565" s="271"/>
      <c r="J565" s="291"/>
      <c r="K565" s="270"/>
      <c r="L565" s="271"/>
      <c r="M565" s="141"/>
      <c r="O565" s="1895"/>
      <c r="P565" s="1893"/>
      <c r="R565" s="1893"/>
      <c r="T565" s="1893"/>
      <c r="U565" s="2005"/>
      <c r="V565" s="1893"/>
      <c r="W565" s="2015"/>
      <c r="X565" s="1951"/>
      <c r="Y565" s="2019"/>
      <c r="AA565" s="11"/>
      <c r="AC565" s="11"/>
      <c r="AE565" s="11"/>
      <c r="AG565" s="11"/>
      <c r="AH565" s="2036"/>
      <c r="AJ565" s="2036"/>
      <c r="AL565" s="2033"/>
      <c r="AM565" s="134"/>
    </row>
    <row r="566" spans="1:39">
      <c r="A566" s="151"/>
      <c r="B566" s="136"/>
      <c r="C566" s="133"/>
      <c r="D566" s="136"/>
      <c r="E566" s="135"/>
      <c r="F566" s="189"/>
      <c r="G566" s="136"/>
      <c r="H566" s="144"/>
      <c r="I566" s="431"/>
      <c r="J566" s="141"/>
      <c r="K566" s="141"/>
      <c r="L566" s="141"/>
      <c r="M566" s="141"/>
      <c r="O566" s="1895"/>
      <c r="P566" s="1893"/>
      <c r="R566" s="1893"/>
      <c r="T566" s="1893"/>
      <c r="U566" s="2005"/>
      <c r="V566" s="1893"/>
      <c r="W566" s="2015"/>
      <c r="X566" s="1951"/>
      <c r="Y566" s="2019"/>
      <c r="AA566" s="11"/>
      <c r="AC566" s="11"/>
      <c r="AE566" s="11"/>
      <c r="AG566" s="11"/>
      <c r="AH566" s="2036"/>
      <c r="AJ566" s="2036"/>
      <c r="AL566" s="2033"/>
      <c r="AM566" s="134"/>
    </row>
    <row r="567" spans="1:39">
      <c r="A567" s="141"/>
      <c r="B567" s="136"/>
      <c r="C567" s="141"/>
      <c r="D567" s="136"/>
      <c r="E567" s="135"/>
      <c r="F567" s="189"/>
      <c r="G567" s="136"/>
      <c r="H567" s="135"/>
      <c r="I567" s="196"/>
      <c r="J567" s="141"/>
      <c r="K567" s="141"/>
      <c r="L567" s="141"/>
      <c r="M567" s="141"/>
      <c r="O567" s="1895"/>
      <c r="P567" s="1893"/>
      <c r="R567" s="1893"/>
      <c r="T567" s="1893"/>
      <c r="U567" s="2005"/>
      <c r="V567" s="1893"/>
      <c r="W567" s="2015"/>
      <c r="X567" s="1951"/>
      <c r="Y567" s="2019"/>
      <c r="AA567" s="11"/>
      <c r="AC567" s="11"/>
      <c r="AE567" s="11"/>
      <c r="AG567" s="11"/>
      <c r="AH567" s="2036"/>
      <c r="AJ567" s="2036"/>
      <c r="AL567" s="2033"/>
      <c r="AM567" s="134"/>
    </row>
    <row r="568" spans="1:39">
      <c r="A568" s="151"/>
      <c r="B568" s="136"/>
      <c r="C568" s="133"/>
      <c r="D568" s="136"/>
      <c r="E568" s="434"/>
      <c r="F568" s="435"/>
      <c r="G568" s="136"/>
      <c r="H568" s="135"/>
      <c r="I568" s="196"/>
      <c r="J568" s="141"/>
      <c r="K568" s="141"/>
      <c r="L568" s="141"/>
      <c r="M568" s="141"/>
      <c r="O568" s="1895"/>
      <c r="P568" s="1893"/>
      <c r="R568" s="1893"/>
      <c r="T568" s="1893"/>
      <c r="U568" s="2005"/>
      <c r="V568" s="1893"/>
      <c r="W568" s="2015"/>
      <c r="X568" s="1951"/>
      <c r="Y568" s="2019"/>
      <c r="AA568" s="11"/>
      <c r="AC568" s="11"/>
      <c r="AE568" s="11"/>
      <c r="AG568" s="11"/>
      <c r="AH568" s="2036"/>
      <c r="AJ568" s="2036"/>
      <c r="AL568" s="2033"/>
      <c r="AM568" s="134"/>
    </row>
    <row r="569" spans="1:39">
      <c r="A569" s="141"/>
      <c r="B569" s="150"/>
      <c r="C569" s="141"/>
      <c r="D569" s="136"/>
      <c r="E569" s="434"/>
      <c r="F569" s="435"/>
      <c r="G569" s="142"/>
      <c r="H569" s="151"/>
      <c r="I569" s="189"/>
      <c r="J569" s="141"/>
      <c r="K569" s="141"/>
      <c r="L569" s="141"/>
      <c r="M569" s="141"/>
      <c r="O569" s="1895"/>
      <c r="P569" s="1893"/>
      <c r="R569" s="1893"/>
      <c r="T569" s="1893"/>
      <c r="U569" s="2005"/>
      <c r="V569" s="1893"/>
      <c r="W569" s="2015"/>
      <c r="X569" s="1951"/>
      <c r="Y569" s="2019"/>
      <c r="AA569" s="11"/>
      <c r="AC569" s="11"/>
      <c r="AE569" s="11"/>
      <c r="AG569" s="11"/>
      <c r="AH569" s="2036"/>
      <c r="AJ569" s="2036"/>
      <c r="AL569" s="2033"/>
      <c r="AM569" s="134"/>
    </row>
    <row r="570" spans="1:39">
      <c r="A570" s="141"/>
      <c r="B570" s="150"/>
      <c r="C570" s="141"/>
      <c r="D570" s="135"/>
      <c r="E570" s="434"/>
      <c r="F570" s="435"/>
      <c r="G570" s="136"/>
      <c r="H570" s="135"/>
      <c r="I570" s="189"/>
      <c r="J570" s="141"/>
      <c r="K570" s="141"/>
      <c r="L570" s="141"/>
      <c r="M570" s="141"/>
      <c r="O570" s="1895"/>
      <c r="P570" s="1893"/>
      <c r="R570" s="1893"/>
      <c r="T570" s="1893"/>
      <c r="U570" s="2005"/>
      <c r="V570" s="1893"/>
      <c r="W570" s="2015"/>
      <c r="X570" s="1951"/>
      <c r="Y570" s="2019"/>
      <c r="AA570" s="11"/>
      <c r="AC570" s="11"/>
      <c r="AE570" s="11"/>
      <c r="AG570" s="11"/>
      <c r="AH570" s="2036"/>
      <c r="AJ570" s="2036"/>
      <c r="AL570" s="2033"/>
      <c r="AM570" s="134"/>
    </row>
    <row r="571" spans="1:39">
      <c r="A571" s="141"/>
      <c r="B571" s="150"/>
      <c r="C571" s="141"/>
      <c r="D571" s="139"/>
      <c r="E571" s="387"/>
      <c r="F571" s="189"/>
      <c r="G571" s="136"/>
      <c r="H571" s="140"/>
      <c r="I571" s="172"/>
      <c r="J571" s="141"/>
      <c r="K571" s="141"/>
      <c r="L571" s="141"/>
      <c r="M571" s="141"/>
      <c r="O571" s="1895"/>
      <c r="P571" s="1893"/>
      <c r="R571" s="1893"/>
      <c r="T571" s="1893"/>
      <c r="U571" s="2005"/>
      <c r="V571" s="1893"/>
      <c r="W571" s="2015"/>
      <c r="X571" s="1951"/>
      <c r="Y571" s="2019"/>
      <c r="AA571" s="11"/>
      <c r="AC571" s="11"/>
      <c r="AE571" s="11"/>
      <c r="AG571" s="11"/>
      <c r="AH571" s="2036"/>
      <c r="AJ571" s="2036"/>
      <c r="AL571" s="2033"/>
      <c r="AM571" s="134"/>
    </row>
    <row r="572" spans="1:39">
      <c r="A572" s="141"/>
      <c r="B572" s="150"/>
      <c r="C572" s="141"/>
      <c r="D572" s="136"/>
      <c r="E572" s="135"/>
      <c r="F572" s="189"/>
      <c r="G572" s="136"/>
      <c r="H572" s="135"/>
      <c r="I572" s="196"/>
      <c r="J572" s="141"/>
      <c r="K572" s="141"/>
      <c r="L572" s="141"/>
      <c r="M572" s="141"/>
      <c r="O572" s="1895"/>
      <c r="P572" s="1893"/>
      <c r="R572" s="1893"/>
      <c r="T572" s="1893"/>
      <c r="U572" s="2005"/>
      <c r="V572" s="1893"/>
      <c r="W572" s="2015"/>
      <c r="X572" s="1951"/>
      <c r="Y572" s="2019"/>
      <c r="AA572" s="11"/>
      <c r="AC572" s="11"/>
      <c r="AE572" s="11"/>
      <c r="AG572" s="11"/>
      <c r="AH572" s="2036"/>
      <c r="AJ572" s="2036"/>
      <c r="AL572" s="2033"/>
      <c r="AM572" s="134"/>
    </row>
    <row r="573" spans="1:39">
      <c r="A573" s="141"/>
      <c r="B573" s="150"/>
      <c r="C573" s="141"/>
      <c r="D573" s="180"/>
      <c r="E573" s="141"/>
      <c r="F573" s="141"/>
      <c r="G573" s="141"/>
      <c r="H573" s="141"/>
      <c r="I573" s="141"/>
      <c r="J573" s="141"/>
      <c r="K573" s="141"/>
      <c r="L573" s="141"/>
      <c r="M573" s="141"/>
      <c r="O573" s="1895"/>
      <c r="P573" s="1893"/>
      <c r="R573" s="1893"/>
      <c r="T573" s="1893"/>
      <c r="U573" s="2005"/>
      <c r="V573" s="1893"/>
      <c r="W573" s="2015"/>
      <c r="X573" s="1951"/>
      <c r="Y573" s="2019"/>
      <c r="AA573" s="11"/>
      <c r="AC573" s="11"/>
      <c r="AE573" s="11"/>
      <c r="AG573" s="11"/>
      <c r="AH573" s="2036"/>
      <c r="AJ573" s="2036"/>
      <c r="AL573" s="2033"/>
      <c r="AM573" s="134"/>
    </row>
    <row r="574" spans="1:39">
      <c r="A574" s="141"/>
      <c r="B574" s="274"/>
      <c r="C574" s="141"/>
      <c r="D574" s="141"/>
      <c r="E574" s="141"/>
      <c r="F574" s="141"/>
      <c r="G574" s="141"/>
      <c r="H574" s="141"/>
      <c r="I574" s="275"/>
      <c r="J574" s="141"/>
      <c r="K574" s="141"/>
      <c r="L574" s="141"/>
      <c r="M574" s="141"/>
      <c r="O574" s="1895"/>
      <c r="P574" s="1893"/>
      <c r="R574" s="1893"/>
      <c r="T574" s="1893"/>
      <c r="U574" s="2005"/>
      <c r="V574" s="1893"/>
      <c r="W574" s="2015"/>
      <c r="X574" s="1951"/>
      <c r="Y574" s="2019"/>
      <c r="AA574" s="11"/>
      <c r="AC574" s="11"/>
      <c r="AE574" s="11"/>
      <c r="AG574" s="11"/>
      <c r="AH574" s="2036"/>
      <c r="AJ574" s="2036"/>
      <c r="AL574" s="2033"/>
      <c r="AM574" s="134"/>
    </row>
    <row r="575" spans="1:39">
      <c r="A575" s="141"/>
      <c r="B575" s="150"/>
      <c r="C575" s="141"/>
      <c r="D575" s="427"/>
      <c r="E575" s="141"/>
      <c r="F575" s="141"/>
      <c r="G575" s="141"/>
      <c r="H575" s="141"/>
      <c r="I575" s="141"/>
      <c r="J575" s="141"/>
      <c r="K575" s="141"/>
      <c r="L575" s="141"/>
      <c r="M575" s="141"/>
      <c r="O575" s="1895"/>
      <c r="P575" s="1893"/>
      <c r="R575" s="1893"/>
      <c r="T575" s="1893"/>
      <c r="U575" s="2005"/>
      <c r="V575" s="1893"/>
      <c r="W575" s="2015"/>
      <c r="X575" s="1951"/>
      <c r="Y575" s="2019"/>
      <c r="AA575" s="11"/>
      <c r="AC575" s="11"/>
      <c r="AE575" s="11"/>
      <c r="AG575" s="11"/>
      <c r="AH575" s="2036"/>
      <c r="AJ575" s="2036"/>
      <c r="AL575" s="2033"/>
      <c r="AM575" s="134"/>
    </row>
    <row r="576" spans="1:39">
      <c r="A576" s="163"/>
      <c r="B576" s="238"/>
      <c r="C576" s="141"/>
      <c r="D576" s="141"/>
      <c r="E576" s="141"/>
      <c r="F576" s="141"/>
      <c r="G576" s="139"/>
      <c r="H576" s="140"/>
      <c r="I576" s="172"/>
      <c r="J576" s="273"/>
      <c r="K576" s="141"/>
      <c r="L576" s="141"/>
      <c r="M576" s="141"/>
      <c r="O576" s="1895"/>
      <c r="P576" s="1893"/>
      <c r="R576" s="1893"/>
      <c r="T576" s="1893"/>
      <c r="U576" s="2005"/>
      <c r="V576" s="1893"/>
      <c r="W576" s="2015"/>
      <c r="X576" s="1951"/>
      <c r="Y576" s="2019"/>
      <c r="AA576" s="11"/>
      <c r="AC576" s="11"/>
      <c r="AE576" s="11"/>
      <c r="AG576" s="11"/>
      <c r="AH576" s="2036"/>
      <c r="AJ576" s="2036"/>
      <c r="AL576" s="2033"/>
      <c r="AM576" s="134"/>
    </row>
    <row r="577" spans="1:39">
      <c r="A577" s="141"/>
      <c r="B577" s="150"/>
      <c r="C577" s="141"/>
      <c r="D577" s="141"/>
      <c r="E577" s="141"/>
      <c r="F577" s="141"/>
      <c r="G577" s="275"/>
      <c r="H577" s="141"/>
      <c r="I577" s="141"/>
      <c r="J577" s="220"/>
      <c r="K577" s="270"/>
      <c r="L577" s="271"/>
      <c r="M577" s="141"/>
      <c r="O577" s="1895"/>
      <c r="P577" s="1893"/>
      <c r="R577" s="1893"/>
      <c r="T577" s="1893"/>
      <c r="U577" s="2005"/>
      <c r="V577" s="1893"/>
      <c r="W577" s="2015"/>
      <c r="X577" s="1951"/>
      <c r="Y577" s="2019"/>
      <c r="AA577" s="11"/>
      <c r="AC577" s="11"/>
      <c r="AE577" s="11"/>
      <c r="AG577" s="11"/>
      <c r="AH577" s="2036"/>
      <c r="AJ577" s="2036"/>
      <c r="AL577" s="2033"/>
      <c r="AM577" s="134"/>
    </row>
    <row r="578" spans="1:39">
      <c r="A578" s="155"/>
      <c r="B578" s="136"/>
      <c r="C578" s="133"/>
      <c r="D578" s="141"/>
      <c r="E578" s="141"/>
      <c r="F578" s="141"/>
      <c r="G578" s="220"/>
      <c r="H578" s="270"/>
      <c r="I578" s="271"/>
      <c r="J578" s="440"/>
      <c r="K578" s="135"/>
      <c r="L578" s="196"/>
      <c r="M578" s="141"/>
      <c r="O578" s="1895"/>
      <c r="P578" s="1893"/>
      <c r="R578" s="1893"/>
      <c r="T578" s="1893"/>
      <c r="U578" s="2005"/>
      <c r="V578" s="1893"/>
      <c r="W578" s="2015"/>
      <c r="X578" s="1951"/>
      <c r="Y578" s="2019"/>
      <c r="AA578" s="11"/>
      <c r="AC578" s="11"/>
      <c r="AE578" s="11"/>
      <c r="AG578" s="11"/>
      <c r="AH578" s="2036"/>
      <c r="AJ578" s="2036"/>
      <c r="AL578" s="2033"/>
      <c r="AM578" s="134"/>
    </row>
    <row r="579" spans="1:39">
      <c r="A579" s="141"/>
      <c r="B579" s="149"/>
      <c r="C579" s="141"/>
      <c r="D579" s="141"/>
      <c r="E579" s="141"/>
      <c r="F579" s="141"/>
      <c r="G579" s="136"/>
      <c r="H579" s="131"/>
      <c r="I579" s="172"/>
      <c r="J579" s="440"/>
      <c r="K579" s="135"/>
      <c r="L579" s="196"/>
      <c r="M579" s="141"/>
      <c r="O579" s="1895"/>
      <c r="P579" s="1893"/>
      <c r="R579" s="1893"/>
      <c r="T579" s="1893"/>
      <c r="U579" s="2005"/>
      <c r="V579" s="1893"/>
      <c r="W579" s="2015"/>
      <c r="X579" s="1951"/>
      <c r="Y579" s="2019"/>
      <c r="AA579" s="11"/>
      <c r="AC579" s="11"/>
      <c r="AE579" s="11"/>
      <c r="AG579" s="11"/>
      <c r="AH579" s="2036"/>
      <c r="AJ579" s="2036"/>
      <c r="AL579" s="2033"/>
      <c r="AM579" s="134"/>
    </row>
    <row r="580" spans="1:39">
      <c r="A580" s="151"/>
      <c r="B580" s="136"/>
      <c r="C580" s="133"/>
      <c r="D580" s="141"/>
      <c r="E580" s="141"/>
      <c r="F580" s="141"/>
      <c r="G580" s="136"/>
      <c r="H580" s="135"/>
      <c r="I580" s="189"/>
      <c r="J580" s="136"/>
      <c r="K580" s="135"/>
      <c r="L580" s="196"/>
      <c r="M580" s="141"/>
      <c r="O580" s="1895"/>
      <c r="P580" s="1893"/>
      <c r="R580" s="1893"/>
      <c r="T580" s="1893"/>
      <c r="U580" s="2005"/>
      <c r="V580" s="1893"/>
      <c r="W580" s="2015"/>
      <c r="X580" s="1951"/>
      <c r="Y580" s="2019"/>
      <c r="AA580" s="11"/>
      <c r="AC580" s="11"/>
      <c r="AE580" s="11"/>
      <c r="AG580" s="11"/>
      <c r="AH580" s="2036"/>
      <c r="AJ580" s="2036"/>
      <c r="AL580" s="2033"/>
      <c r="AM580" s="134"/>
    </row>
    <row r="581" spans="1:39">
      <c r="A581" s="151"/>
      <c r="B581" s="136"/>
      <c r="C581" s="133"/>
      <c r="D581" s="141"/>
      <c r="E581" s="141"/>
      <c r="F581" s="141"/>
      <c r="G581" s="136"/>
      <c r="H581" s="135"/>
      <c r="I581" s="189"/>
      <c r="J581" s="136"/>
      <c r="K581" s="135"/>
      <c r="L581" s="196"/>
      <c r="M581" s="141"/>
      <c r="O581" s="1895"/>
      <c r="P581" s="1893"/>
      <c r="R581" s="1893"/>
      <c r="T581" s="1893"/>
      <c r="U581" s="2005"/>
      <c r="V581" s="1893"/>
      <c r="W581" s="2015"/>
      <c r="X581" s="1951"/>
      <c r="Y581" s="2019"/>
      <c r="AA581" s="11"/>
      <c r="AC581" s="11"/>
      <c r="AE581" s="11"/>
      <c r="AG581" s="11"/>
      <c r="AH581" s="2036"/>
      <c r="AJ581" s="2036"/>
      <c r="AL581" s="2033"/>
      <c r="AM581" s="134"/>
    </row>
    <row r="582" spans="1:39">
      <c r="A582" s="151"/>
      <c r="B582" s="136"/>
      <c r="C582" s="133"/>
      <c r="D582" s="141"/>
      <c r="E582" s="141"/>
      <c r="F582" s="141"/>
      <c r="G582" s="136"/>
      <c r="H582" s="135"/>
      <c r="I582" s="189"/>
      <c r="J582" s="136"/>
      <c r="K582" s="143"/>
      <c r="L582" s="194"/>
      <c r="M582" s="141"/>
      <c r="O582" s="1895"/>
      <c r="P582" s="1893"/>
      <c r="R582" s="1893"/>
      <c r="T582" s="1893"/>
      <c r="U582" s="2005"/>
      <c r="V582" s="1893"/>
      <c r="W582" s="2015"/>
      <c r="X582" s="1951"/>
      <c r="Y582" s="2019"/>
      <c r="AA582" s="11"/>
      <c r="AC582" s="11"/>
      <c r="AE582" s="11"/>
      <c r="AG582" s="11"/>
      <c r="AH582" s="2036"/>
      <c r="AJ582" s="2036"/>
      <c r="AL582" s="2033"/>
      <c r="AM582" s="134"/>
    </row>
    <row r="583" spans="1:39">
      <c r="A583" s="151"/>
      <c r="B583" s="136"/>
      <c r="C583" s="133"/>
      <c r="D583" s="141"/>
      <c r="E583" s="141"/>
      <c r="F583" s="141"/>
      <c r="G583" s="136"/>
      <c r="H583" s="135"/>
      <c r="I583" s="189"/>
      <c r="J583" s="136"/>
      <c r="K583" s="135"/>
      <c r="L583" s="189"/>
      <c r="M583" s="141"/>
      <c r="O583" s="1895"/>
      <c r="P583" s="1893"/>
      <c r="R583" s="1893"/>
      <c r="T583" s="1893"/>
      <c r="U583" s="2005"/>
      <c r="V583" s="1893"/>
      <c r="W583" s="2015"/>
      <c r="X583" s="1951"/>
      <c r="Y583" s="2019"/>
      <c r="AA583" s="11"/>
      <c r="AC583" s="11"/>
      <c r="AE583" s="11"/>
      <c r="AG583" s="11"/>
      <c r="AH583" s="2036"/>
      <c r="AJ583" s="2036"/>
      <c r="AL583" s="2033"/>
      <c r="AM583" s="134"/>
    </row>
    <row r="584" spans="1:39">
      <c r="A584" s="151"/>
      <c r="B584" s="136"/>
      <c r="C584" s="133"/>
      <c r="D584" s="141"/>
      <c r="E584" s="141"/>
      <c r="F584" s="141"/>
      <c r="G584" s="136"/>
      <c r="H584" s="135"/>
      <c r="I584" s="189"/>
      <c r="J584" s="136"/>
      <c r="K584" s="135"/>
      <c r="L584" s="189"/>
      <c r="M584" s="141"/>
      <c r="O584" s="1895"/>
      <c r="P584" s="1893"/>
      <c r="R584" s="1893"/>
      <c r="T584" s="1893"/>
      <c r="U584" s="2005"/>
      <c r="V584" s="1893"/>
      <c r="W584" s="2015"/>
      <c r="X584" s="1951"/>
      <c r="Y584" s="2019"/>
      <c r="AA584" s="11"/>
      <c r="AC584" s="11"/>
      <c r="AE584" s="11"/>
      <c r="AG584" s="11"/>
      <c r="AH584" s="2036"/>
      <c r="AJ584" s="2036"/>
      <c r="AL584" s="2033"/>
      <c r="AM584" s="134"/>
    </row>
    <row r="585" spans="1:39">
      <c r="A585" s="141"/>
      <c r="B585" s="150"/>
      <c r="C585" s="141"/>
      <c r="D585" s="141"/>
      <c r="E585" s="141"/>
      <c r="F585" s="141"/>
      <c r="G585" s="136"/>
      <c r="H585" s="135"/>
      <c r="I585" s="189"/>
      <c r="J585" s="142"/>
      <c r="K585" s="441"/>
      <c r="L585" s="442"/>
      <c r="M585" s="141"/>
      <c r="O585" s="1895"/>
      <c r="P585" s="1893"/>
      <c r="R585" s="1893"/>
      <c r="T585" s="1893"/>
      <c r="U585" s="2005"/>
      <c r="V585" s="1893"/>
      <c r="W585" s="2015"/>
      <c r="X585" s="1951"/>
      <c r="Y585" s="2019"/>
      <c r="AA585" s="11"/>
      <c r="AC585" s="11"/>
      <c r="AE585" s="11"/>
      <c r="AG585" s="11"/>
      <c r="AH585" s="2036"/>
      <c r="AJ585" s="2036"/>
      <c r="AL585" s="2033"/>
      <c r="AM585" s="134"/>
    </row>
    <row r="586" spans="1:39">
      <c r="A586" s="141"/>
      <c r="B586" s="150"/>
      <c r="C586" s="141"/>
      <c r="D586" s="141"/>
      <c r="E586" s="141"/>
      <c r="F586" s="141"/>
      <c r="G586" s="1019"/>
      <c r="H586" s="141"/>
      <c r="I586" s="141"/>
      <c r="J586" s="136"/>
      <c r="K586" s="151"/>
      <c r="L586" s="401"/>
      <c r="M586" s="141"/>
      <c r="O586" s="1895"/>
      <c r="P586" s="1893"/>
      <c r="R586" s="1893"/>
      <c r="T586" s="1893"/>
      <c r="U586" s="2005"/>
      <c r="V586" s="1893"/>
      <c r="W586" s="2015"/>
      <c r="X586" s="1951"/>
      <c r="Y586" s="2019"/>
      <c r="AA586" s="11"/>
      <c r="AC586" s="11"/>
      <c r="AE586" s="11"/>
      <c r="AG586" s="11"/>
      <c r="AH586" s="2036"/>
      <c r="AJ586" s="2036"/>
      <c r="AL586" s="2033"/>
      <c r="AM586" s="134"/>
    </row>
    <row r="587" spans="1:39">
      <c r="A587" s="141"/>
      <c r="B587" s="150"/>
      <c r="C587" s="141"/>
      <c r="D587" s="141"/>
      <c r="E587" s="141"/>
      <c r="F587" s="141"/>
      <c r="G587" s="291"/>
      <c r="H587" s="270"/>
      <c r="I587" s="271"/>
      <c r="J587" s="278"/>
      <c r="K587" s="141"/>
      <c r="L587" s="141"/>
      <c r="M587" s="141"/>
      <c r="O587" s="1895"/>
      <c r="P587" s="1893"/>
      <c r="R587" s="1893"/>
      <c r="T587" s="1893"/>
      <c r="U587" s="2005"/>
      <c r="V587" s="1893"/>
      <c r="W587" s="2015"/>
      <c r="X587" s="1951"/>
      <c r="Y587" s="2019"/>
      <c r="AA587" s="11"/>
      <c r="AC587" s="11"/>
      <c r="AE587" s="11"/>
      <c r="AG587" s="11"/>
      <c r="AH587" s="2036"/>
      <c r="AJ587" s="2036"/>
      <c r="AL587" s="2033"/>
      <c r="AM587" s="134"/>
    </row>
    <row r="588" spans="1:39">
      <c r="A588" s="163"/>
      <c r="B588" s="238"/>
      <c r="C588" s="213"/>
      <c r="D588" s="423"/>
      <c r="E588" s="141"/>
      <c r="F588" s="275"/>
      <c r="G588" s="136"/>
      <c r="H588" s="135"/>
      <c r="I588" s="401"/>
      <c r="J588" s="291"/>
      <c r="K588" s="270"/>
      <c r="L588" s="271"/>
      <c r="M588" s="141"/>
      <c r="O588" s="1895"/>
      <c r="P588" s="1893"/>
      <c r="R588" s="1893"/>
      <c r="T588" s="1893"/>
      <c r="U588" s="2005"/>
      <c r="V588" s="1893"/>
      <c r="W588" s="2015"/>
      <c r="X588" s="1951"/>
      <c r="Y588" s="2019"/>
      <c r="AA588" s="11"/>
      <c r="AC588" s="11"/>
      <c r="AE588" s="11"/>
      <c r="AG588" s="11"/>
      <c r="AH588" s="2036"/>
      <c r="AJ588" s="2036"/>
      <c r="AL588" s="2033"/>
      <c r="AM588" s="134"/>
    </row>
    <row r="589" spans="1:39">
      <c r="A589" s="151"/>
      <c r="B589" s="136"/>
      <c r="C589" s="133"/>
      <c r="D589" s="291"/>
      <c r="E589" s="270"/>
      <c r="F589" s="271"/>
      <c r="G589" s="136"/>
      <c r="H589" s="135"/>
      <c r="I589" s="189"/>
      <c r="J589" s="136"/>
      <c r="K589" s="434"/>
      <c r="L589" s="196"/>
      <c r="M589" s="141"/>
      <c r="O589" s="1895"/>
      <c r="P589" s="1893"/>
      <c r="R589" s="1893"/>
      <c r="U589" s="2005"/>
      <c r="V589" s="1893"/>
      <c r="W589" s="2015"/>
      <c r="X589" s="1951"/>
      <c r="Y589" s="2019"/>
      <c r="AA589" s="11"/>
      <c r="AC589" s="11"/>
      <c r="AE589" s="11"/>
      <c r="AG589" s="11"/>
      <c r="AH589" s="2036"/>
      <c r="AJ589" s="2036"/>
      <c r="AL589" s="2033"/>
      <c r="AM589" s="134"/>
    </row>
    <row r="590" spans="1:39">
      <c r="A590" s="547"/>
      <c r="B590" s="136"/>
      <c r="C590" s="131"/>
      <c r="D590" s="136"/>
      <c r="E590" s="135"/>
      <c r="F590" s="196"/>
      <c r="G590" s="139"/>
      <c r="H590" s="135"/>
      <c r="I590" s="189"/>
      <c r="J590" s="275"/>
      <c r="K590" s="139"/>
      <c r="L590" s="141"/>
      <c r="M590" s="141"/>
      <c r="O590" s="1895"/>
      <c r="P590" s="1893"/>
      <c r="R590" s="1893"/>
      <c r="U590" s="2005"/>
      <c r="V590" s="1893"/>
      <c r="W590" s="2015"/>
      <c r="X590" s="1951"/>
      <c r="Y590" s="2019"/>
      <c r="AA590" s="11"/>
      <c r="AC590" s="11"/>
      <c r="AE590" s="11"/>
      <c r="AG590" s="11"/>
      <c r="AH590" s="2036"/>
      <c r="AJ590" s="2036"/>
      <c r="AL590" s="2033"/>
      <c r="AM590" s="134"/>
    </row>
    <row r="591" spans="1:39">
      <c r="A591" s="151"/>
      <c r="B591" s="136"/>
      <c r="C591" s="133"/>
      <c r="D591" s="136"/>
      <c r="E591" s="135"/>
      <c r="F591" s="196"/>
      <c r="G591" s="291"/>
      <c r="H591" s="141"/>
      <c r="I591" s="141"/>
      <c r="J591" s="291"/>
      <c r="K591" s="270"/>
      <c r="L591" s="291"/>
      <c r="M591" s="141"/>
      <c r="O591" s="1895"/>
      <c r="P591" s="1893"/>
      <c r="R591" s="1893"/>
      <c r="U591" s="2005"/>
      <c r="V591" s="1893"/>
      <c r="W591" s="2015"/>
      <c r="X591" s="1951"/>
      <c r="Y591" s="2019"/>
      <c r="AA591" s="11"/>
      <c r="AC591" s="11"/>
      <c r="AE591" s="11"/>
      <c r="AG591" s="11"/>
      <c r="AH591" s="2036"/>
      <c r="AJ591" s="2036"/>
      <c r="AL591" s="2033"/>
      <c r="AM591" s="134"/>
    </row>
    <row r="592" spans="1:39">
      <c r="A592" s="141"/>
      <c r="B592" s="150"/>
      <c r="C592" s="141"/>
      <c r="D592" s="136"/>
      <c r="E592" s="135"/>
      <c r="F592" s="196"/>
      <c r="G592" s="291"/>
      <c r="H592" s="270"/>
      <c r="I592" s="271"/>
      <c r="J592" s="139"/>
      <c r="K592" s="140"/>
      <c r="L592" s="172"/>
      <c r="M592" s="141"/>
      <c r="O592" s="1895"/>
      <c r="P592" s="1893"/>
      <c r="R592" s="1893"/>
      <c r="U592" s="2005"/>
      <c r="V592" s="1893"/>
      <c r="W592" s="2015"/>
      <c r="X592" s="1951"/>
      <c r="Y592" s="2019"/>
      <c r="AA592" s="11"/>
      <c r="AC592" s="11"/>
      <c r="AE592" s="11"/>
      <c r="AG592" s="11"/>
      <c r="AH592" s="2036"/>
      <c r="AJ592" s="2036"/>
      <c r="AL592" s="2033"/>
      <c r="AM592" s="134"/>
    </row>
    <row r="593" spans="1:39">
      <c r="A593" s="141"/>
      <c r="B593" s="150"/>
      <c r="C593" s="141"/>
      <c r="D593" s="136"/>
      <c r="E593" s="135"/>
      <c r="F593" s="196"/>
      <c r="G593" s="136"/>
      <c r="H593" s="144"/>
      <c r="I593" s="431"/>
      <c r="J593" s="141"/>
      <c r="K593" s="141"/>
      <c r="L593" s="141"/>
      <c r="M593" s="141"/>
      <c r="O593" s="1895"/>
      <c r="P593" s="1893"/>
      <c r="R593" s="1893"/>
      <c r="U593" s="2005"/>
      <c r="V593" s="1893"/>
      <c r="W593" s="2015"/>
      <c r="X593" s="1951"/>
      <c r="Y593" s="2019"/>
      <c r="AA593" s="11"/>
      <c r="AC593" s="11"/>
      <c r="AE593" s="11"/>
      <c r="AG593" s="11"/>
      <c r="AH593" s="2036"/>
      <c r="AJ593" s="2036"/>
      <c r="AL593" s="2033"/>
      <c r="AM593" s="134"/>
    </row>
    <row r="594" spans="1:39">
      <c r="A594" s="141"/>
      <c r="B594" s="150"/>
      <c r="C594" s="141"/>
      <c r="D594" s="136"/>
      <c r="E594" s="297"/>
      <c r="F594" s="436"/>
      <c r="G594" s="136"/>
      <c r="H594" s="135"/>
      <c r="I594" s="196"/>
      <c r="J594" s="141"/>
      <c r="K594" s="141"/>
      <c r="L594" s="141"/>
      <c r="M594" s="141"/>
      <c r="O594" s="1895"/>
      <c r="P594" s="1893"/>
      <c r="R594" s="1893"/>
      <c r="U594" s="2005"/>
      <c r="V594" s="1893"/>
      <c r="W594" s="2015"/>
      <c r="X594" s="1951"/>
      <c r="Y594" s="2019"/>
      <c r="AA594" s="11"/>
      <c r="AC594" s="11"/>
      <c r="AE594" s="11"/>
      <c r="AG594" s="11"/>
      <c r="AH594" s="2036"/>
      <c r="AJ594" s="2036"/>
      <c r="AL594" s="2033"/>
      <c r="AM594" s="134"/>
    </row>
    <row r="595" spans="1:39">
      <c r="A595" s="141"/>
      <c r="B595" s="150"/>
      <c r="C595" s="141"/>
      <c r="D595" s="136"/>
      <c r="E595" s="135"/>
      <c r="F595" s="196"/>
      <c r="G595" s="136"/>
      <c r="H595" s="135"/>
      <c r="I595" s="196"/>
      <c r="J595" s="192"/>
      <c r="K595" s="977"/>
      <c r="L595" s="978"/>
      <c r="M595" s="141"/>
      <c r="O595" s="1895"/>
      <c r="P595" s="1893"/>
      <c r="R595" s="1893"/>
      <c r="U595" s="2005"/>
      <c r="V595" s="1893"/>
      <c r="W595" s="2015"/>
      <c r="X595" s="1951"/>
      <c r="Y595" s="2019"/>
      <c r="AA595" s="11"/>
      <c r="AC595" s="11"/>
      <c r="AE595" s="11"/>
      <c r="AG595" s="11"/>
      <c r="AH595" s="2036"/>
      <c r="AJ595" s="2036"/>
      <c r="AL595" s="2033"/>
      <c r="AM595" s="134"/>
    </row>
    <row r="596" spans="1:39">
      <c r="A596" s="141"/>
      <c r="B596" s="150"/>
      <c r="C596" s="141"/>
      <c r="D596" s="136"/>
      <c r="E596" s="135"/>
      <c r="F596" s="196"/>
      <c r="G596" s="142"/>
      <c r="H596" s="151"/>
      <c r="I596" s="189"/>
      <c r="J596" s="291"/>
      <c r="K596" s="270"/>
      <c r="L596" s="271"/>
      <c r="M596" s="141"/>
      <c r="O596" s="1895"/>
      <c r="P596" s="1893"/>
      <c r="R596" s="1893"/>
      <c r="U596" s="2005"/>
      <c r="V596" s="1893"/>
      <c r="W596" s="2015"/>
      <c r="X596" s="1951"/>
      <c r="Y596" s="2019"/>
      <c r="AA596" s="11"/>
      <c r="AC596" s="11"/>
      <c r="AE596" s="11"/>
      <c r="AG596" s="11"/>
      <c r="AH596" s="2036"/>
      <c r="AJ596" s="2036"/>
      <c r="AL596" s="2033"/>
      <c r="AM596" s="134"/>
    </row>
    <row r="597" spans="1:39">
      <c r="A597" s="141"/>
      <c r="B597" s="150"/>
      <c r="C597" s="141"/>
      <c r="D597" s="136"/>
      <c r="E597" s="135"/>
      <c r="F597" s="196"/>
      <c r="G597" s="136"/>
      <c r="H597" s="135"/>
      <c r="I597" s="189"/>
      <c r="J597" s="136"/>
      <c r="K597" s="135"/>
      <c r="L597" s="196"/>
      <c r="M597" s="141"/>
      <c r="O597" s="1895"/>
      <c r="P597" s="1893"/>
      <c r="R597" s="1893"/>
      <c r="U597" s="2005"/>
      <c r="V597" s="1893"/>
      <c r="W597" s="2015"/>
      <c r="X597" s="1951"/>
      <c r="Y597" s="2019"/>
      <c r="AA597" s="11"/>
      <c r="AC597" s="11"/>
      <c r="AE597" s="11"/>
      <c r="AG597" s="11"/>
      <c r="AH597" s="2036"/>
      <c r="AJ597" s="2036"/>
      <c r="AL597" s="2033"/>
      <c r="AM597" s="134"/>
    </row>
    <row r="598" spans="1:39">
      <c r="A598" s="141"/>
      <c r="B598" s="150"/>
      <c r="C598" s="141"/>
      <c r="D598" s="136"/>
      <c r="E598" s="135"/>
      <c r="F598" s="196"/>
      <c r="G598" s="136"/>
      <c r="H598" s="140"/>
      <c r="I598" s="172"/>
      <c r="J598" s="141"/>
      <c r="K598" s="141"/>
      <c r="L598" s="141"/>
      <c r="M598" s="141"/>
      <c r="O598" s="1895"/>
      <c r="P598" s="1893"/>
      <c r="R598" s="1893"/>
      <c r="U598" s="2005"/>
      <c r="V598" s="1893"/>
      <c r="W598" s="2015"/>
      <c r="X598" s="1951"/>
      <c r="Y598" s="2019"/>
      <c r="AA598" s="11"/>
      <c r="AC598" s="11"/>
      <c r="AE598" s="11"/>
      <c r="AG598" s="11"/>
      <c r="AH598" s="2036"/>
      <c r="AJ598" s="2036"/>
      <c r="AL598" s="2033"/>
      <c r="AM598" s="134"/>
    </row>
    <row r="599" spans="1:39">
      <c r="A599" s="141"/>
      <c r="B599" s="150"/>
      <c r="C599" s="141"/>
      <c r="D599" s="141"/>
      <c r="E599" s="141"/>
      <c r="F599" s="141"/>
      <c r="G599" s="141"/>
      <c r="H599" s="141"/>
      <c r="I599" s="141"/>
      <c r="J599" s="278"/>
      <c r="K599" s="141"/>
      <c r="L599" s="141"/>
      <c r="M599" s="141"/>
      <c r="O599" s="1895"/>
      <c r="P599" s="1893"/>
      <c r="R599" s="1893"/>
      <c r="U599" s="2005"/>
      <c r="V599" s="1893"/>
      <c r="W599" s="2015"/>
      <c r="X599" s="1951"/>
      <c r="Y599" s="2019"/>
      <c r="AA599" s="11"/>
      <c r="AC599" s="11"/>
      <c r="AE599" s="11"/>
      <c r="AG599" s="11"/>
      <c r="AH599" s="2036"/>
      <c r="AJ599" s="2036"/>
      <c r="AL599" s="2033"/>
      <c r="AM599" s="134"/>
    </row>
    <row r="600" spans="1:39">
      <c r="A600" s="141"/>
      <c r="B600" s="150"/>
      <c r="C600" s="141"/>
      <c r="D600" s="141"/>
      <c r="E600" s="141"/>
      <c r="F600" s="141"/>
      <c r="G600" s="141"/>
      <c r="H600" s="141"/>
      <c r="I600" s="141"/>
      <c r="J600" s="220"/>
      <c r="K600" s="270"/>
      <c r="L600" s="271"/>
      <c r="M600" s="141"/>
      <c r="O600" s="1895"/>
      <c r="P600" s="1893"/>
      <c r="R600" s="1893"/>
      <c r="U600" s="2005"/>
      <c r="V600" s="1893"/>
      <c r="W600" s="2015"/>
      <c r="X600" s="1951"/>
      <c r="Y600" s="2019"/>
      <c r="AA600" s="11"/>
      <c r="AC600" s="11"/>
      <c r="AE600" s="11"/>
      <c r="AG600" s="11"/>
      <c r="AH600" s="2036"/>
      <c r="AJ600" s="2036"/>
      <c r="AL600" s="2033"/>
      <c r="AM600" s="134"/>
    </row>
    <row r="601" spans="1:39">
      <c r="A601" s="141"/>
      <c r="B601" s="274"/>
      <c r="C601" s="141"/>
      <c r="D601" s="141"/>
      <c r="E601" s="141"/>
      <c r="F601" s="214"/>
      <c r="G601" s="214"/>
      <c r="H601" s="214"/>
      <c r="I601" s="275"/>
      <c r="J601" s="141"/>
      <c r="K601" s="214"/>
      <c r="L601" s="141"/>
      <c r="M601" s="141"/>
      <c r="O601" s="1895"/>
      <c r="P601" s="1893"/>
      <c r="R601" s="1893"/>
      <c r="V601" s="1893"/>
      <c r="W601" s="2015"/>
      <c r="X601" s="1951"/>
      <c r="Y601" s="2025"/>
      <c r="Z601" s="11"/>
      <c r="AA601" s="11"/>
      <c r="AC601" s="11"/>
      <c r="AE601" s="11"/>
      <c r="AH601" s="2036"/>
      <c r="AJ601" s="2036"/>
      <c r="AL601" s="2033"/>
      <c r="AM601" s="134"/>
    </row>
    <row r="602" spans="1:39">
      <c r="A602" s="141"/>
      <c r="B602" s="15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26"/>
      <c r="O602" s="1895"/>
      <c r="P602" s="1893"/>
      <c r="R602" s="1893"/>
      <c r="V602" s="1893"/>
      <c r="W602" s="2015"/>
      <c r="X602" s="1951"/>
      <c r="Y602" s="2025"/>
      <c r="Z602" s="11"/>
      <c r="AA602" s="11"/>
      <c r="AC602" s="11"/>
      <c r="AE602" s="11"/>
      <c r="AH602" s="2036"/>
      <c r="AJ602" s="2036"/>
      <c r="AL602" s="2033"/>
      <c r="AM602" s="134"/>
    </row>
    <row r="603" spans="1:39">
      <c r="A603" s="141"/>
      <c r="B603" s="150"/>
      <c r="C603" s="141"/>
      <c r="D603" s="139"/>
      <c r="E603" s="135"/>
      <c r="F603" s="196"/>
      <c r="G603" s="141"/>
      <c r="H603" s="141"/>
      <c r="I603" s="141"/>
      <c r="J603" s="141"/>
      <c r="K603" s="141"/>
      <c r="L603" s="141"/>
      <c r="M603" s="126"/>
      <c r="O603" s="1895"/>
      <c r="P603" s="1893"/>
      <c r="R603" s="1893"/>
      <c r="V603" s="1893"/>
      <c r="W603" s="2015"/>
      <c r="X603" s="1951"/>
      <c r="Y603" s="2025"/>
      <c r="Z603" s="11"/>
      <c r="AA603" s="11"/>
      <c r="AC603" s="11"/>
      <c r="AE603" s="11"/>
      <c r="AH603" s="2036"/>
      <c r="AJ603" s="2036"/>
      <c r="AL603" s="2033"/>
      <c r="AM603" s="134"/>
    </row>
    <row r="604" spans="1:39">
      <c r="A604" s="126"/>
      <c r="B604" s="1164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O604" s="1895"/>
      <c r="P604" s="1893"/>
      <c r="R604" s="1893"/>
      <c r="V604" s="1893"/>
      <c r="W604" s="2015"/>
      <c r="X604" s="1951"/>
      <c r="Y604" s="2025"/>
      <c r="Z604" s="11"/>
      <c r="AA604" s="11"/>
      <c r="AC604" s="11"/>
      <c r="AE604" s="11"/>
      <c r="AH604" s="2036"/>
      <c r="AJ604" s="2036"/>
      <c r="AL604" s="2033"/>
      <c r="AM604" s="134"/>
    </row>
    <row r="605" spans="1:39">
      <c r="A605" s="126"/>
      <c r="B605" s="1164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O605" s="1895"/>
      <c r="P605" s="1893"/>
      <c r="R605" s="1893"/>
      <c r="V605" s="1893"/>
      <c r="W605" s="2015"/>
      <c r="X605" s="1951"/>
      <c r="Y605" s="2025"/>
      <c r="Z605" s="11"/>
      <c r="AA605" s="11"/>
      <c r="AC605" s="11"/>
      <c r="AE605" s="11"/>
      <c r="AH605" s="2036"/>
      <c r="AJ605" s="2036"/>
      <c r="AL605" s="2033"/>
      <c r="AM605" s="134"/>
    </row>
    <row r="606" spans="1:39">
      <c r="A606" s="126"/>
      <c r="B606" s="1164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O606" s="1895"/>
      <c r="P606" s="1893"/>
      <c r="R606" s="1893"/>
      <c r="V606" s="1893"/>
      <c r="W606" s="2015"/>
      <c r="X606" s="1951"/>
      <c r="Y606" s="2025"/>
      <c r="Z606" s="11"/>
      <c r="AA606" s="11"/>
      <c r="AC606" s="11"/>
      <c r="AE606" s="11"/>
      <c r="AH606" s="2036"/>
      <c r="AJ606" s="2036"/>
      <c r="AL606" s="2033"/>
      <c r="AM606" s="134"/>
    </row>
    <row r="607" spans="1:39">
      <c r="A607" s="126"/>
      <c r="B607" s="1164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O607" s="1895"/>
      <c r="P607" s="1893"/>
      <c r="R607" s="1893"/>
      <c r="V607" s="1893"/>
      <c r="W607" s="2015"/>
      <c r="X607" s="1951"/>
      <c r="Y607" s="2019"/>
      <c r="AH607" s="2036"/>
      <c r="AJ607" s="2036"/>
      <c r="AL607" s="2033"/>
      <c r="AM607" s="134"/>
    </row>
    <row r="608" spans="1:39">
      <c r="A608" s="126"/>
      <c r="B608" s="1164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O608" s="1895"/>
      <c r="P608" s="1893"/>
      <c r="R608" s="1893"/>
      <c r="V608" s="1893"/>
      <c r="W608" s="2015"/>
      <c r="X608" s="1951"/>
      <c r="Y608" s="2019"/>
      <c r="AH608" s="2036"/>
      <c r="AJ608" s="2036"/>
      <c r="AL608" s="2033"/>
      <c r="AM608" s="134"/>
    </row>
    <row r="609" spans="1:39">
      <c r="A609" s="126"/>
      <c r="B609" s="1164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O609" s="1895"/>
      <c r="P609" s="1893"/>
      <c r="R609" s="1893"/>
      <c r="V609" s="1893"/>
      <c r="W609" s="2015"/>
      <c r="X609" s="1951"/>
      <c r="Y609" s="2019"/>
      <c r="AH609" s="2036"/>
      <c r="AJ609" s="2036"/>
      <c r="AL609" s="2033"/>
      <c r="AM609" s="134"/>
    </row>
    <row r="610" spans="1:39">
      <c r="A610" s="126"/>
      <c r="B610" s="1164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O610" s="1895"/>
      <c r="P610" s="1893"/>
      <c r="R610" s="1893"/>
      <c r="V610" s="1893"/>
      <c r="W610" s="2015"/>
      <c r="X610" s="1951"/>
      <c r="Y610" s="2019"/>
      <c r="AH610" s="2036"/>
      <c r="AJ610" s="2036"/>
      <c r="AL610" s="2033"/>
      <c r="AM610" s="134"/>
    </row>
    <row r="611" spans="1:39">
      <c r="A611" s="126"/>
      <c r="B611" s="1164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O611" s="1895"/>
      <c r="P611" s="1893"/>
      <c r="R611" s="1893"/>
      <c r="V611" s="1893"/>
      <c r="W611" s="2015"/>
      <c r="X611" s="1951"/>
      <c r="Y611" s="2019"/>
      <c r="AH611" s="2036"/>
      <c r="AJ611" s="2036"/>
      <c r="AL611" s="2033"/>
      <c r="AM611" s="134"/>
    </row>
    <row r="612" spans="1:39">
      <c r="A612" s="126"/>
      <c r="B612" s="1164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O612" s="1895"/>
      <c r="P612" s="1893"/>
      <c r="R612" s="1893"/>
      <c r="V612" s="1893"/>
      <c r="W612" s="2015"/>
      <c r="X612" s="1951"/>
      <c r="Y612" s="2019"/>
      <c r="AH612" s="2036"/>
      <c r="AJ612" s="2036"/>
      <c r="AL612" s="2033"/>
      <c r="AM612" s="134"/>
    </row>
    <row r="613" spans="1:39">
      <c r="A613" s="126"/>
      <c r="B613" s="1164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O613" s="1895"/>
      <c r="P613" s="1893"/>
      <c r="R613" s="1893"/>
      <c r="V613" s="1893"/>
      <c r="W613" s="2015"/>
      <c r="X613" s="1951"/>
      <c r="Y613" s="2019"/>
      <c r="AH613" s="2036"/>
      <c r="AJ613" s="2036"/>
      <c r="AL613" s="2033"/>
      <c r="AM613" s="134"/>
    </row>
    <row r="614" spans="1:39">
      <c r="A614" s="141"/>
      <c r="B614" s="150"/>
      <c r="C614" s="141"/>
      <c r="D614" s="136"/>
      <c r="E614" s="135"/>
      <c r="F614" s="196"/>
      <c r="G614" s="141"/>
      <c r="H614" s="141"/>
      <c r="I614" s="141"/>
      <c r="J614" s="141"/>
      <c r="K614" s="141"/>
      <c r="L614" s="141"/>
      <c r="M614" s="141"/>
      <c r="O614" s="1895"/>
      <c r="R614" s="1893"/>
      <c r="V614" s="1893"/>
      <c r="X614" s="1951"/>
      <c r="Y614" s="2019"/>
      <c r="AH614" s="2036"/>
      <c r="AJ614" s="2036"/>
      <c r="AL614" s="2033"/>
      <c r="AM614" s="134"/>
    </row>
    <row r="615" spans="1:39">
      <c r="A615" s="141"/>
      <c r="B615" s="15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O615" s="1895"/>
      <c r="R615" s="1893"/>
      <c r="V615" s="1893"/>
      <c r="X615" s="1951"/>
      <c r="Y615" s="2019"/>
      <c r="AH615" s="2036"/>
      <c r="AJ615" s="2036"/>
      <c r="AL615" s="2033"/>
      <c r="AM615" s="134"/>
    </row>
    <row r="616" spans="1:39">
      <c r="A616" s="141"/>
      <c r="B616" s="15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1"/>
      <c r="R616" s="1893"/>
      <c r="V616" s="1893"/>
      <c r="X616" s="1951"/>
      <c r="Y616" s="2019"/>
      <c r="AG616" s="11"/>
      <c r="AH616" s="2042"/>
      <c r="AI616" s="11"/>
      <c r="AJ616" s="2042"/>
      <c r="AK616" s="11"/>
      <c r="AL616" s="2033"/>
      <c r="AM616" s="134"/>
    </row>
    <row r="617" spans="1:39">
      <c r="A617" s="141"/>
      <c r="B617" s="150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1"/>
      <c r="R617" s="1893"/>
      <c r="V617" s="1893"/>
      <c r="X617" s="1951"/>
      <c r="Y617" s="2019"/>
      <c r="AG617" s="11"/>
      <c r="AH617" s="2042"/>
      <c r="AI617" s="11"/>
      <c r="AJ617" s="2042"/>
      <c r="AK617" s="11"/>
      <c r="AL617" s="2033"/>
      <c r="AM617" s="134"/>
    </row>
    <row r="618" spans="1:39">
      <c r="A618" s="141"/>
      <c r="B618" s="150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1"/>
      <c r="R618" s="1893"/>
      <c r="X618" s="1951"/>
    </row>
    <row r="619" spans="1:39" ht="15.6">
      <c r="A619" s="159"/>
      <c r="B619" s="136"/>
      <c r="C619" s="135"/>
      <c r="D619" s="278"/>
      <c r="E619" s="141"/>
      <c r="F619" s="141"/>
      <c r="G619" s="192"/>
      <c r="H619" s="192"/>
      <c r="I619" s="141"/>
      <c r="J619" s="141"/>
      <c r="K619" s="141"/>
      <c r="L619" s="141"/>
      <c r="M619" s="11"/>
      <c r="R619" s="1893"/>
      <c r="U619" s="11"/>
      <c r="V619" s="11"/>
      <c r="X619" s="1942"/>
      <c r="Y619" s="11"/>
    </row>
    <row r="620" spans="1:39">
      <c r="A620" s="141"/>
      <c r="B620" s="238"/>
      <c r="C620" s="141"/>
      <c r="D620" s="277"/>
      <c r="E620" s="141"/>
      <c r="F620" s="141"/>
      <c r="G620" s="220"/>
      <c r="H620" s="270"/>
      <c r="I620" s="271"/>
      <c r="J620" s="220"/>
      <c r="K620" s="270"/>
      <c r="L620" s="271"/>
      <c r="M620" s="11"/>
      <c r="U620" s="11"/>
      <c r="V620" s="11"/>
      <c r="W620" s="11"/>
      <c r="X620" s="11"/>
    </row>
    <row r="621" spans="1:39">
      <c r="A621" s="163"/>
      <c r="B621" s="136"/>
      <c r="C621" s="149"/>
      <c r="D621" s="220"/>
      <c r="E621" s="270"/>
      <c r="F621" s="271"/>
      <c r="G621" s="136"/>
      <c r="H621" s="135"/>
      <c r="I621" s="189"/>
      <c r="J621" s="433"/>
      <c r="K621" s="135"/>
      <c r="L621" s="141"/>
      <c r="M621" s="11"/>
    </row>
  </sheetData>
  <phoneticPr fontId="52" type="noConversion"/>
  <pageMargins left="0.196527777777778" right="0.118055555555556" top="0.15763888888888899" bottom="0.15763888888888899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A739"/>
  <sheetViews>
    <sheetView view="pageBreakPreview" topLeftCell="A4" zoomScale="60" workbookViewId="0">
      <pane xSplit="1" topLeftCell="B1" activePane="topRight" state="frozen"/>
      <selection pane="topRight" activeCell="N13" sqref="N13"/>
    </sheetView>
  </sheetViews>
  <sheetFormatPr defaultRowHeight="14.4"/>
  <cols>
    <col min="1" max="1" width="4" customWidth="1"/>
    <col min="2" max="2" width="32.6640625" customWidth="1"/>
    <col min="3" max="3" width="8.6640625" customWidth="1"/>
    <col min="4" max="4" width="7.33203125" customWidth="1"/>
    <col min="5" max="5" width="6.88671875" customWidth="1"/>
    <col min="6" max="6" width="6.33203125" customWidth="1"/>
    <col min="7" max="7" width="6.6640625" customWidth="1"/>
    <col min="8" max="8" width="6.88671875" customWidth="1"/>
    <col min="9" max="9" width="7.33203125" customWidth="1"/>
    <col min="10" max="10" width="7.5546875" customWidth="1"/>
    <col min="11" max="11" width="6.33203125" customWidth="1"/>
    <col min="12" max="12" width="7" customWidth="1"/>
    <col min="13" max="14" width="7.109375" customWidth="1"/>
    <col min="15" max="15" width="6.44140625" customWidth="1"/>
    <col min="16" max="16" width="6.33203125" customWidth="1"/>
    <col min="17" max="17" width="6.5546875" customWidth="1"/>
    <col min="18" max="18" width="12" customWidth="1"/>
    <col min="22" max="22" width="7.6640625" customWidth="1"/>
    <col min="23" max="23" width="15.5546875" customWidth="1"/>
    <col min="24" max="24" width="8.109375" customWidth="1"/>
    <col min="25" max="25" width="7.33203125" customWidth="1"/>
    <col min="27" max="27" width="9.88671875" customWidth="1"/>
    <col min="28" max="28" width="6" customWidth="1"/>
    <col min="29" max="29" width="12.33203125" customWidth="1"/>
    <col min="30" max="30" width="10.88671875" customWidth="1"/>
  </cols>
  <sheetData>
    <row r="1" spans="1:35" ht="15" thickBot="1">
      <c r="A1" s="134" t="s">
        <v>281</v>
      </c>
      <c r="C1" s="134" t="s">
        <v>19</v>
      </c>
      <c r="I1" t="s">
        <v>327</v>
      </c>
      <c r="N1" s="38"/>
      <c r="O1" s="38"/>
      <c r="P1" s="141"/>
      <c r="Q1" s="273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</row>
    <row r="2" spans="1:35" ht="13.5" customHeight="1">
      <c r="A2" s="102"/>
      <c r="B2" s="709"/>
      <c r="C2" s="36" t="s">
        <v>20</v>
      </c>
      <c r="D2" s="74" t="s">
        <v>328</v>
      </c>
      <c r="E2" s="74"/>
      <c r="F2" s="74"/>
      <c r="G2" s="74"/>
      <c r="H2" s="74"/>
      <c r="I2" s="74"/>
      <c r="J2" s="74"/>
      <c r="K2" s="74"/>
      <c r="L2" s="60"/>
      <c r="M2" s="60"/>
      <c r="N2" s="236" t="s">
        <v>21</v>
      </c>
      <c r="O2" s="236" t="s">
        <v>22</v>
      </c>
      <c r="P2" s="1702" t="s">
        <v>590</v>
      </c>
      <c r="Q2" s="1715" t="s">
        <v>590</v>
      </c>
      <c r="S2" s="548"/>
      <c r="T2" s="164"/>
      <c r="U2" s="141"/>
      <c r="V2" s="141"/>
      <c r="W2" s="141"/>
      <c r="X2" s="141"/>
      <c r="Y2" s="15"/>
      <c r="Z2" s="15"/>
      <c r="AA2" s="164"/>
      <c r="AB2" s="11"/>
      <c r="AC2" s="11"/>
      <c r="AD2" s="11"/>
      <c r="AE2" s="141"/>
      <c r="AF2" s="141"/>
      <c r="AG2" s="141"/>
      <c r="AH2" s="141"/>
      <c r="AI2" s="141"/>
    </row>
    <row r="3" spans="1:35" ht="13.5" customHeight="1">
      <c r="A3" s="68"/>
      <c r="B3" s="710"/>
      <c r="C3" s="711" t="s">
        <v>266</v>
      </c>
      <c r="D3" s="2153" t="s">
        <v>655</v>
      </c>
      <c r="E3" s="20"/>
      <c r="F3" s="20"/>
      <c r="G3" s="20"/>
      <c r="H3" s="20"/>
      <c r="I3" s="20"/>
      <c r="J3" s="20"/>
      <c r="K3" s="20"/>
      <c r="L3" s="19"/>
      <c r="M3" s="19"/>
      <c r="N3" s="711" t="s">
        <v>284</v>
      </c>
      <c r="O3" s="711" t="s">
        <v>23</v>
      </c>
      <c r="P3" s="1703" t="s">
        <v>123</v>
      </c>
      <c r="Q3" s="1716" t="s">
        <v>123</v>
      </c>
      <c r="S3" s="548"/>
      <c r="T3" s="164"/>
      <c r="U3" s="141"/>
      <c r="V3" s="141"/>
      <c r="W3" s="141"/>
      <c r="X3" s="141"/>
      <c r="Y3" s="15"/>
      <c r="Z3" s="15"/>
      <c r="AA3" s="164"/>
      <c r="AB3" s="11"/>
      <c r="AC3" s="11"/>
      <c r="AD3" s="11"/>
      <c r="AE3" s="141"/>
      <c r="AF3" s="141"/>
      <c r="AG3" s="141"/>
      <c r="AH3" s="141"/>
      <c r="AI3" s="141"/>
    </row>
    <row r="4" spans="1:35" ht="12.75" customHeight="1" thickBot="1">
      <c r="A4" s="68"/>
      <c r="B4" s="712" t="s">
        <v>24</v>
      </c>
      <c r="C4" s="77" t="s">
        <v>21</v>
      </c>
      <c r="D4" s="79" t="s">
        <v>283</v>
      </c>
      <c r="E4" s="79"/>
      <c r="F4" s="79"/>
      <c r="G4" s="79"/>
      <c r="H4" t="s">
        <v>282</v>
      </c>
      <c r="J4" s="79"/>
      <c r="K4" s="69" t="s">
        <v>137</v>
      </c>
      <c r="L4" s="61"/>
      <c r="M4" s="61"/>
      <c r="N4" s="711" t="s">
        <v>26</v>
      </c>
      <c r="O4" s="711" t="s">
        <v>25</v>
      </c>
      <c r="P4" s="1704" t="s">
        <v>591</v>
      </c>
      <c r="Q4" s="1716" t="s">
        <v>591</v>
      </c>
      <c r="S4" s="548"/>
      <c r="T4" s="164"/>
      <c r="U4" s="141"/>
      <c r="V4" s="141"/>
      <c r="W4" s="141"/>
      <c r="X4" s="141"/>
      <c r="Y4" s="15"/>
      <c r="Z4" s="15"/>
      <c r="AA4" s="548"/>
      <c r="AB4" s="806"/>
      <c r="AC4" s="806"/>
      <c r="AD4" s="11"/>
      <c r="AE4" s="141"/>
      <c r="AF4" s="141"/>
      <c r="AG4" s="141"/>
      <c r="AH4" s="141"/>
      <c r="AI4" s="141"/>
    </row>
    <row r="5" spans="1:35">
      <c r="A5" s="68" t="s">
        <v>267</v>
      </c>
      <c r="B5" s="710"/>
      <c r="C5" s="76" t="s">
        <v>38</v>
      </c>
      <c r="D5" s="36" t="s">
        <v>27</v>
      </c>
      <c r="E5" s="36" t="s">
        <v>28</v>
      </c>
      <c r="F5" s="36" t="s">
        <v>29</v>
      </c>
      <c r="G5" s="36" t="s">
        <v>30</v>
      </c>
      <c r="H5" s="35" t="s">
        <v>31</v>
      </c>
      <c r="I5" s="36" t="s">
        <v>32</v>
      </c>
      <c r="J5" s="35" t="s">
        <v>33</v>
      </c>
      <c r="K5" s="36" t="s">
        <v>34</v>
      </c>
      <c r="L5" s="35" t="s">
        <v>35</v>
      </c>
      <c r="M5" s="1628" t="s">
        <v>36</v>
      </c>
      <c r="N5" s="711">
        <v>10</v>
      </c>
      <c r="O5" s="711" t="s">
        <v>37</v>
      </c>
      <c r="P5" s="711" t="s">
        <v>26</v>
      </c>
      <c r="Q5" s="1717" t="s">
        <v>592</v>
      </c>
      <c r="S5" s="548"/>
      <c r="T5" s="164"/>
      <c r="U5" s="141"/>
      <c r="V5" s="141"/>
      <c r="W5" s="141"/>
      <c r="X5" s="141"/>
      <c r="Y5" s="15"/>
      <c r="Z5" s="15"/>
      <c r="AA5" s="548"/>
      <c r="AB5" s="806"/>
      <c r="AC5" s="11"/>
      <c r="AD5" s="11"/>
      <c r="AE5" s="141"/>
      <c r="AF5" s="141"/>
      <c r="AG5" s="141"/>
      <c r="AH5" s="141"/>
      <c r="AI5" s="141"/>
    </row>
    <row r="6" spans="1:35" ht="12" customHeight="1">
      <c r="A6" s="68"/>
      <c r="B6" s="712" t="s">
        <v>268</v>
      </c>
      <c r="D6" s="77" t="s">
        <v>39</v>
      </c>
      <c r="E6" s="77" t="s">
        <v>39</v>
      </c>
      <c r="F6" s="77" t="s">
        <v>39</v>
      </c>
      <c r="G6" s="77" t="s">
        <v>39</v>
      </c>
      <c r="H6" s="31" t="s">
        <v>39</v>
      </c>
      <c r="I6" s="77" t="s">
        <v>39</v>
      </c>
      <c r="J6" s="77" t="s">
        <v>39</v>
      </c>
      <c r="K6" s="31" t="s">
        <v>39</v>
      </c>
      <c r="L6" s="77" t="s">
        <v>39</v>
      </c>
      <c r="M6" s="699" t="s">
        <v>39</v>
      </c>
      <c r="N6" s="711" t="s">
        <v>593</v>
      </c>
      <c r="O6" s="711" t="s">
        <v>258</v>
      </c>
      <c r="P6" s="711" t="s">
        <v>602</v>
      </c>
      <c r="Q6" s="1717"/>
      <c r="S6" s="548"/>
      <c r="T6" s="164"/>
      <c r="U6" s="141"/>
      <c r="V6" s="141"/>
      <c r="W6" s="141"/>
      <c r="X6" s="141"/>
      <c r="Y6" s="15"/>
      <c r="Z6" s="15"/>
      <c r="AA6" s="164"/>
      <c r="AB6" s="806"/>
      <c r="AC6" s="806"/>
      <c r="AD6" s="11"/>
      <c r="AE6" s="141"/>
      <c r="AF6" s="141"/>
      <c r="AG6" s="141"/>
      <c r="AH6" s="141"/>
      <c r="AI6" s="141"/>
    </row>
    <row r="7" spans="1:35" ht="14.25" customHeight="1" thickBot="1">
      <c r="A7" s="68"/>
      <c r="B7" s="713"/>
      <c r="C7" s="80" t="s">
        <v>269</v>
      </c>
      <c r="D7" s="61"/>
      <c r="E7" s="62"/>
      <c r="F7" s="61"/>
      <c r="G7" s="62"/>
      <c r="H7" s="123"/>
      <c r="I7" s="62"/>
      <c r="J7" s="62"/>
      <c r="K7" s="61"/>
      <c r="L7" s="62"/>
      <c r="M7" s="123"/>
      <c r="N7" s="711"/>
      <c r="O7" s="711" t="s">
        <v>259</v>
      </c>
      <c r="P7" s="1756">
        <v>0.7</v>
      </c>
      <c r="Q7" s="1718">
        <v>1</v>
      </c>
      <c r="S7" s="548"/>
      <c r="T7" s="164"/>
      <c r="U7" s="141"/>
      <c r="V7" s="428"/>
      <c r="W7" s="548"/>
      <c r="X7" s="213"/>
      <c r="Y7" s="15"/>
      <c r="Z7" s="15"/>
      <c r="AA7" s="279"/>
      <c r="AB7" s="4"/>
      <c r="AC7" s="4"/>
      <c r="AD7" s="11"/>
      <c r="AE7" s="141"/>
      <c r="AF7" s="141"/>
      <c r="AG7" s="141"/>
      <c r="AH7" s="141"/>
      <c r="AI7" s="141"/>
    </row>
    <row r="8" spans="1:35">
      <c r="A8" s="714">
        <v>1</v>
      </c>
      <c r="B8" s="715" t="s">
        <v>270</v>
      </c>
      <c r="C8" s="260">
        <v>56</v>
      </c>
      <c r="D8" s="932">
        <f>'7-11л. РАСКЛАДКА'!Z8</f>
        <v>50</v>
      </c>
      <c r="E8" s="82">
        <f>'7-11л. РАСКЛАДКА'!Z69</f>
        <v>50</v>
      </c>
      <c r="F8" s="82">
        <f>'7-11л. РАСКЛАДКА'!Z123</f>
        <v>50</v>
      </c>
      <c r="G8" s="82">
        <f>'7-11л. РАСКЛАДКА'!Z184</f>
        <v>30</v>
      </c>
      <c r="H8" s="82">
        <f>'7-11л. РАСКЛАДКА'!Z239</f>
        <v>70</v>
      </c>
      <c r="I8" s="82">
        <f>'7-11л. РАСКЛАДКА'!Z297</f>
        <v>50</v>
      </c>
      <c r="J8" s="82">
        <f>'7-11л. РАСКЛАДКА'!Z353</f>
        <v>70</v>
      </c>
      <c r="K8" s="82">
        <f>'7-11л. РАСКЛАДКА'!Z405</f>
        <v>50</v>
      </c>
      <c r="L8" s="82">
        <f>'7-11л. РАСКЛАДКА'!Z460</f>
        <v>60</v>
      </c>
      <c r="M8" s="1631">
        <f>'7-11л. РАСКЛАДКА'!Z508</f>
        <v>80</v>
      </c>
      <c r="N8" s="1722">
        <f t="shared" ref="N8:N42" si="0">D8+E8+F8+G8+H8+I8+J8+K8+L8+M8</f>
        <v>560</v>
      </c>
      <c r="O8" s="2152">
        <f>(N8*100/P8)-100</f>
        <v>0</v>
      </c>
      <c r="P8" s="1710">
        <f>(Q8*70/100)*10</f>
        <v>560</v>
      </c>
      <c r="Q8" s="1723">
        <v>80</v>
      </c>
      <c r="R8" s="2366"/>
      <c r="S8" s="141"/>
      <c r="T8" s="141"/>
      <c r="U8" s="141"/>
      <c r="V8" s="991"/>
      <c r="W8" s="164"/>
      <c r="X8" s="157"/>
      <c r="Y8" s="1514"/>
      <c r="Z8" s="31"/>
      <c r="AA8" s="548"/>
      <c r="AB8" s="4"/>
      <c r="AC8" s="4"/>
      <c r="AD8" s="11"/>
      <c r="AE8" s="141"/>
      <c r="AF8" s="141"/>
      <c r="AG8" s="141"/>
      <c r="AH8" s="141"/>
      <c r="AI8" s="141"/>
    </row>
    <row r="9" spans="1:35">
      <c r="A9" s="689">
        <v>2</v>
      </c>
      <c r="B9" s="323" t="s">
        <v>40</v>
      </c>
      <c r="C9" s="224">
        <v>105</v>
      </c>
      <c r="D9" s="932">
        <f>'7-11л. РАСКЛАДКА'!Z9</f>
        <v>95</v>
      </c>
      <c r="E9" s="82">
        <f>'7-11л. РАСКЛАДКА'!Z70</f>
        <v>120</v>
      </c>
      <c r="F9" s="82">
        <f>'7-11л. РАСКЛАДКА'!Z124</f>
        <v>130.39999999999998</v>
      </c>
      <c r="G9" s="82">
        <f>'7-11л. РАСКЛАДКА'!Z185</f>
        <v>80</v>
      </c>
      <c r="H9" s="82">
        <f>'7-11л. РАСКЛАДКА'!Z240</f>
        <v>122.4</v>
      </c>
      <c r="I9" s="82">
        <f>'7-11л. РАСКЛАДКА'!Z298</f>
        <v>100.3</v>
      </c>
      <c r="J9" s="82">
        <f>'7-11л. РАСКЛАДКА'!Z354</f>
        <v>80</v>
      </c>
      <c r="K9" s="82">
        <f>'7-11л. РАСКЛАДКА'!Z406</f>
        <v>110</v>
      </c>
      <c r="L9" s="82">
        <f>'7-11л. РАСКЛАДКА'!Z461</f>
        <v>113.4</v>
      </c>
      <c r="M9" s="1631">
        <f>'7-11л. РАСКЛАДКА'!Z509</f>
        <v>98.5</v>
      </c>
      <c r="N9" s="1711">
        <f t="shared" si="0"/>
        <v>1050</v>
      </c>
      <c r="O9" s="2150">
        <f t="shared" ref="O9:O42" si="1">(N9*100/P9)-100</f>
        <v>0</v>
      </c>
      <c r="P9" s="1719">
        <f t="shared" ref="P9:P42" si="2">(Q9*70/100)*10</f>
        <v>1050</v>
      </c>
      <c r="Q9" s="1724">
        <v>150</v>
      </c>
      <c r="R9" s="2366"/>
      <c r="S9" s="141"/>
      <c r="T9" s="141"/>
      <c r="U9" s="141"/>
      <c r="V9" s="991"/>
      <c r="W9" s="164"/>
      <c r="X9" s="157"/>
      <c r="Y9" s="1705"/>
      <c r="Z9" s="31"/>
      <c r="AA9" s="548"/>
      <c r="AB9" s="4"/>
      <c r="AC9" s="4"/>
      <c r="AD9" s="11"/>
      <c r="AE9" s="141"/>
      <c r="AF9" s="141"/>
      <c r="AG9" s="141"/>
      <c r="AH9" s="141"/>
      <c r="AI9" s="141"/>
    </row>
    <row r="10" spans="1:35">
      <c r="A10" s="689">
        <v>3</v>
      </c>
      <c r="B10" s="323" t="s">
        <v>41</v>
      </c>
      <c r="C10" s="224">
        <v>10.5</v>
      </c>
      <c r="D10" s="932">
        <f>'7-11л. РАСКЛАДКА'!Z10</f>
        <v>3.1</v>
      </c>
      <c r="E10" s="82">
        <f>'7-11л. РАСКЛАДКА'!Z71</f>
        <v>0.9</v>
      </c>
      <c r="F10" s="82">
        <f>'7-11л. РАСКЛАДКА'!Z125</f>
        <v>14.91</v>
      </c>
      <c r="G10" s="82">
        <f>'7-11л. РАСКЛАДКА'!Z186</f>
        <v>10.8</v>
      </c>
      <c r="H10" s="82">
        <f>'7-11л. РАСКЛАДКА'!Z241</f>
        <v>31.240000000000002</v>
      </c>
      <c r="I10" s="82">
        <f>'7-11л. РАСКЛАДКА'!Z299</f>
        <v>5.6999999999999993</v>
      </c>
      <c r="J10" s="82">
        <f>'7-11л. РАСКЛАДКА'!Z355</f>
        <v>11.4</v>
      </c>
      <c r="K10" s="82">
        <f>'7-11л. РАСКЛАДКА'!Z407</f>
        <v>3.88</v>
      </c>
      <c r="L10" s="82">
        <f>'7-11л. РАСКЛАДКА'!Z462</f>
        <v>18.27</v>
      </c>
      <c r="M10" s="1631">
        <f>'7-11л. РАСКЛАДКА'!Z510</f>
        <v>4.8</v>
      </c>
      <c r="N10" s="1711">
        <f t="shared" si="0"/>
        <v>105</v>
      </c>
      <c r="O10" s="2150">
        <f t="shared" si="1"/>
        <v>0</v>
      </c>
      <c r="P10" s="1719">
        <f t="shared" si="2"/>
        <v>105</v>
      </c>
      <c r="Q10" s="1724">
        <v>15</v>
      </c>
      <c r="R10" s="2366"/>
      <c r="S10" s="141"/>
      <c r="T10" s="141"/>
      <c r="U10" s="141"/>
      <c r="V10" s="991"/>
      <c r="W10" s="164"/>
      <c r="X10" s="157"/>
      <c r="Y10" s="1514"/>
      <c r="Z10" s="31"/>
      <c r="AA10" s="548"/>
      <c r="AB10" s="4"/>
      <c r="AC10" s="4"/>
      <c r="AD10" s="11"/>
      <c r="AE10" s="141"/>
      <c r="AF10" s="141"/>
      <c r="AG10" s="141"/>
      <c r="AH10" s="141"/>
      <c r="AI10" s="141"/>
    </row>
    <row r="11" spans="1:35">
      <c r="A11" s="689">
        <v>4</v>
      </c>
      <c r="B11" s="323" t="s">
        <v>42</v>
      </c>
      <c r="C11" s="224">
        <v>31.5</v>
      </c>
      <c r="D11" s="932">
        <f>'7-11л. РАСКЛАДКА'!Z11</f>
        <v>29.45</v>
      </c>
      <c r="E11" s="82">
        <f>'7-11л. РАСКЛАДКА'!Z72</f>
        <v>72</v>
      </c>
      <c r="F11" s="82">
        <f>'7-11л. РАСКЛАДКА'!Z126</f>
        <v>33.6</v>
      </c>
      <c r="G11" s="82">
        <f>'7-11л. РАСКЛАДКА'!Z187</f>
        <v>24</v>
      </c>
      <c r="H11" s="82">
        <f>'7-11л. РАСКЛАДКА'!Z242</f>
        <v>0</v>
      </c>
      <c r="I11" s="82">
        <f>'7-11л. РАСКЛАДКА'!Z300</f>
        <v>4</v>
      </c>
      <c r="J11" s="82">
        <f>'7-11л. РАСКЛАДКА'!Z356</f>
        <v>20</v>
      </c>
      <c r="K11" s="82">
        <f>'7-11л. РАСКЛАДКА'!Z408</f>
        <v>47.6</v>
      </c>
      <c r="L11" s="82">
        <f>'7-11л. РАСКЛАДКА'!Z463</f>
        <v>33.130000000000003</v>
      </c>
      <c r="M11" s="1631">
        <f>'7-11л. РАСКЛАДКА'!Z511</f>
        <v>51.22</v>
      </c>
      <c r="N11" s="1711">
        <f t="shared" si="0"/>
        <v>315</v>
      </c>
      <c r="O11" s="2150">
        <f t="shared" si="1"/>
        <v>0</v>
      </c>
      <c r="P11" s="1719">
        <f t="shared" si="2"/>
        <v>315</v>
      </c>
      <c r="Q11" s="1724">
        <v>45</v>
      </c>
      <c r="R11" s="2366"/>
      <c r="S11" s="141"/>
      <c r="T11" s="141"/>
      <c r="U11" s="141"/>
      <c r="V11" s="991"/>
      <c r="W11" s="164"/>
      <c r="X11" s="157"/>
      <c r="Y11" s="1705"/>
      <c r="Z11" s="31"/>
      <c r="AA11" s="548"/>
      <c r="AB11" s="4"/>
      <c r="AC11" s="4"/>
      <c r="AD11" s="11"/>
      <c r="AE11" s="141"/>
      <c r="AF11" s="141"/>
      <c r="AG11" s="141"/>
      <c r="AH11" s="141"/>
      <c r="AI11" s="141"/>
    </row>
    <row r="12" spans="1:35">
      <c r="A12" s="689">
        <v>5</v>
      </c>
      <c r="B12" s="323" t="s">
        <v>43</v>
      </c>
      <c r="C12" s="224">
        <v>10.5</v>
      </c>
      <c r="D12" s="932">
        <f>'7-11л. РАСКЛАДКА'!Z12</f>
        <v>36.799999999999997</v>
      </c>
      <c r="E12" s="82">
        <f>'7-11л. РАСКЛАДКА'!Z73</f>
        <v>15.7</v>
      </c>
      <c r="F12" s="82">
        <f>'7-11л. РАСКЛАДКА'!Z127</f>
        <v>0</v>
      </c>
      <c r="G12" s="82">
        <f>'7-11л. РАСКЛАДКА'!Z188</f>
        <v>0</v>
      </c>
      <c r="H12" s="82">
        <f>'7-11л. РАСКЛАДКА'!Z243</f>
        <v>0</v>
      </c>
      <c r="I12" s="82">
        <f>'7-11л. РАСКЛАДКА'!Z301</f>
        <v>15</v>
      </c>
      <c r="J12" s="82">
        <f>'7-11л. РАСКЛАДКА'!Z357</f>
        <v>37.5</v>
      </c>
      <c r="K12" s="82">
        <f>'7-11л. РАСКЛАДКА'!Z409</f>
        <v>0</v>
      </c>
      <c r="L12" s="82">
        <f>'7-11л. РАСКЛАДКА'!Z464</f>
        <v>0</v>
      </c>
      <c r="M12" s="1631">
        <f>'7-11л. РАСКЛАДКА'!Z512</f>
        <v>0</v>
      </c>
      <c r="N12" s="1711">
        <f t="shared" si="0"/>
        <v>105</v>
      </c>
      <c r="O12" s="2150">
        <f t="shared" si="1"/>
        <v>0</v>
      </c>
      <c r="P12" s="1719">
        <f t="shared" si="2"/>
        <v>105</v>
      </c>
      <c r="Q12" s="1724">
        <v>15</v>
      </c>
      <c r="R12" s="2366"/>
      <c r="S12" s="141"/>
      <c r="T12" s="141"/>
      <c r="U12" s="141"/>
      <c r="V12" s="991"/>
      <c r="W12" s="164"/>
      <c r="X12" s="157"/>
      <c r="Y12" s="1514"/>
      <c r="Z12" s="31"/>
      <c r="AA12" s="548"/>
      <c r="AB12" s="4"/>
      <c r="AC12" s="4"/>
      <c r="AD12" s="11"/>
      <c r="AE12" s="141"/>
      <c r="AF12" s="141"/>
      <c r="AG12" s="141"/>
      <c r="AH12" s="141"/>
      <c r="AI12" s="141"/>
    </row>
    <row r="13" spans="1:35">
      <c r="A13" s="689">
        <v>6</v>
      </c>
      <c r="B13" s="323" t="s">
        <v>44</v>
      </c>
      <c r="C13" s="224">
        <v>130.9</v>
      </c>
      <c r="D13" s="932">
        <f>'7-11л. РАСКЛАДКА'!Z13</f>
        <v>16</v>
      </c>
      <c r="E13" s="82">
        <f>'7-11л. РАСКЛАДКА'!Z74</f>
        <v>0</v>
      </c>
      <c r="F13" s="82">
        <f>'7-11л. РАСКЛАДКА'!Z128</f>
        <v>145.6</v>
      </c>
      <c r="G13" s="82">
        <f>'7-11л. РАСКЛАДКА'!Z189</f>
        <v>167.5</v>
      </c>
      <c r="H13" s="82">
        <f>'7-11л. РАСКЛАДКА'!Z244</f>
        <v>224.3</v>
      </c>
      <c r="I13" s="82">
        <f>'7-11л. РАСКЛАДКА'!Z302</f>
        <v>117.6</v>
      </c>
      <c r="J13" s="82">
        <f>'7-11л. РАСКЛАДКА'!Z358</f>
        <v>76.47</v>
      </c>
      <c r="K13" s="82">
        <f>'7-11л. РАСКЛАДКА'!Z410</f>
        <v>219.5</v>
      </c>
      <c r="L13" s="82">
        <f>'7-11л. РАСКЛАДКА'!Z465</f>
        <v>154.5</v>
      </c>
      <c r="M13" s="1631">
        <f>'7-11л. РАСКЛАДКА'!Z513</f>
        <v>187.53</v>
      </c>
      <c r="N13" s="1711">
        <f t="shared" si="0"/>
        <v>1309.0000000000002</v>
      </c>
      <c r="O13" s="2150">
        <f t="shared" si="1"/>
        <v>0</v>
      </c>
      <c r="P13" s="1719">
        <f t="shared" si="2"/>
        <v>1309</v>
      </c>
      <c r="Q13" s="1724">
        <v>187</v>
      </c>
      <c r="R13" s="2366"/>
      <c r="S13" s="141"/>
      <c r="T13" s="141"/>
      <c r="U13" s="141"/>
      <c r="V13" s="991"/>
      <c r="W13" s="164"/>
      <c r="X13" s="157"/>
      <c r="Y13" s="1705"/>
      <c r="Z13" s="31"/>
      <c r="AA13" s="548"/>
      <c r="AB13" s="4"/>
      <c r="AC13" s="4"/>
      <c r="AD13" s="11"/>
      <c r="AE13" s="141"/>
      <c r="AF13" s="141"/>
      <c r="AG13" s="141"/>
      <c r="AH13" s="141"/>
      <c r="AI13" s="141"/>
    </row>
    <row r="14" spans="1:35">
      <c r="A14" s="689">
        <v>7</v>
      </c>
      <c r="B14" s="323" t="s">
        <v>271</v>
      </c>
      <c r="C14" s="224">
        <v>196</v>
      </c>
      <c r="D14" s="932">
        <f>'7-11л. РАСКЛАДКА'!Z14</f>
        <v>190.8</v>
      </c>
      <c r="E14" s="82">
        <f>'7-11л. РАСКЛАДКА'!Z75</f>
        <v>195.2</v>
      </c>
      <c r="F14" s="82">
        <f>'7-11л. РАСКЛАДКА'!Z129</f>
        <v>253.10499999999999</v>
      </c>
      <c r="G14" s="82">
        <f>'7-11л. РАСКЛАДКА'!Z190</f>
        <v>125.1</v>
      </c>
      <c r="H14" s="1095">
        <f>'7-11л. РАСКЛАДКА'!Z245</f>
        <v>176</v>
      </c>
      <c r="I14" s="82">
        <f>'7-11л. РАСКЛАДКА'!Z303</f>
        <v>313.39999999999998</v>
      </c>
      <c r="J14" s="82">
        <f>'7-11л. РАСКЛАДКА'!Z359</f>
        <v>273.87</v>
      </c>
      <c r="K14" s="82">
        <f>'7-11л. РАСКЛАДКА'!Z411</f>
        <v>297.20999999999998</v>
      </c>
      <c r="L14" s="82">
        <f>'7-11л. РАСКЛАДКА'!Z466</f>
        <v>101.91</v>
      </c>
      <c r="M14" s="1631">
        <f>'7-11л. РАСКЛАДКА'!Z514</f>
        <v>286.58999999999997</v>
      </c>
      <c r="N14" s="1711">
        <f t="shared" si="0"/>
        <v>2213.1849999999999</v>
      </c>
      <c r="O14" s="2150">
        <f>(N14*100/P14)-100</f>
        <v>12.91760204081632</v>
      </c>
      <c r="P14" s="1719">
        <f t="shared" si="2"/>
        <v>1960</v>
      </c>
      <c r="Q14" s="1724">
        <v>280</v>
      </c>
      <c r="R14" s="2366"/>
      <c r="S14" s="141"/>
      <c r="T14" s="141"/>
      <c r="U14" s="141"/>
      <c r="V14" s="991"/>
      <c r="W14" s="164"/>
      <c r="X14" s="157"/>
      <c r="Y14" s="1706"/>
      <c r="Z14" s="1709"/>
      <c r="AA14" s="548"/>
      <c r="AB14" s="4"/>
      <c r="AC14" s="4"/>
      <c r="AD14" s="11"/>
      <c r="AE14" s="141"/>
      <c r="AF14" s="141"/>
      <c r="AG14" s="141"/>
      <c r="AH14" s="141"/>
      <c r="AI14" s="141"/>
    </row>
    <row r="15" spans="1:35">
      <c r="A15" s="689">
        <v>8</v>
      </c>
      <c r="B15" s="323" t="s">
        <v>272</v>
      </c>
      <c r="C15" s="224">
        <v>129.5</v>
      </c>
      <c r="D15" s="932">
        <f>'7-11л. РАСКЛАДКА'!Z15</f>
        <v>205</v>
      </c>
      <c r="E15" s="82">
        <f>'7-11л. РАСКЛАДКА'!Z76</f>
        <v>110</v>
      </c>
      <c r="F15" s="82">
        <f>'7-11л. РАСКЛАДКА'!Z130</f>
        <v>142</v>
      </c>
      <c r="G15" s="82">
        <f>'7-11л. РАСКЛАДКА'!Z191</f>
        <v>150</v>
      </c>
      <c r="H15" s="82">
        <f>'7-11л. РАСКЛАДКА'!Z246</f>
        <v>112</v>
      </c>
      <c r="I15" s="82">
        <f>'7-11л. РАСКЛАДКА'!Z304</f>
        <v>100</v>
      </c>
      <c r="J15" s="82">
        <f>'7-11л. РАСКЛАДКА'!Z360</f>
        <v>115</v>
      </c>
      <c r="K15" s="82">
        <f>'7-11л. РАСКЛАДКА'!Z412</f>
        <v>117</v>
      </c>
      <c r="L15" s="82">
        <f>'7-11л. РАСКЛАДКА'!Z467</f>
        <v>100</v>
      </c>
      <c r="M15" s="1631">
        <f>'7-11л. РАСКЛАДКА'!Z515</f>
        <v>144</v>
      </c>
      <c r="N15" s="1711">
        <f t="shared" si="0"/>
        <v>1295</v>
      </c>
      <c r="O15" s="2150">
        <f t="shared" si="1"/>
        <v>0</v>
      </c>
      <c r="P15" s="1719">
        <f t="shared" si="2"/>
        <v>1295</v>
      </c>
      <c r="Q15" s="1724">
        <v>185</v>
      </c>
      <c r="R15" s="2366"/>
      <c r="S15" s="141"/>
      <c r="T15" s="141"/>
      <c r="U15" s="141"/>
      <c r="V15" s="991"/>
      <c r="W15" s="164"/>
      <c r="X15" s="157"/>
      <c r="Y15" s="1514"/>
      <c r="Z15" s="124"/>
      <c r="AA15" s="548"/>
      <c r="AB15" s="4"/>
      <c r="AC15" s="4"/>
      <c r="AD15" s="11"/>
      <c r="AE15" s="141"/>
      <c r="AF15" s="141"/>
      <c r="AG15" s="141"/>
      <c r="AH15" s="141"/>
      <c r="AI15" s="141"/>
    </row>
    <row r="16" spans="1:35">
      <c r="A16" s="689">
        <v>9</v>
      </c>
      <c r="B16" s="323" t="s">
        <v>118</v>
      </c>
      <c r="C16" s="224">
        <v>10.5</v>
      </c>
      <c r="D16" s="932">
        <f>'7-11л. РАСКЛАДКА'!Z16</f>
        <v>0</v>
      </c>
      <c r="E16" s="82">
        <f>'7-11л. РАСКЛАДКА'!Z77</f>
        <v>20</v>
      </c>
      <c r="F16" s="82">
        <f>'7-11л. РАСКЛАДКА'!Z131</f>
        <v>20</v>
      </c>
      <c r="G16" s="82">
        <f>'7-11л. РАСКЛАДКА'!Z192</f>
        <v>0</v>
      </c>
      <c r="H16" s="82">
        <f>'7-11л. РАСКЛАДКА'!Z247</f>
        <v>0</v>
      </c>
      <c r="I16" s="82">
        <f>'7-11л. РАСКЛАДКА'!Z305</f>
        <v>0</v>
      </c>
      <c r="J16" s="82">
        <f>'7-11л. РАСКЛАДКА'!Z361</f>
        <v>40</v>
      </c>
      <c r="K16" s="82">
        <f>'7-11л. РАСКЛАДКА'!Z413</f>
        <v>0</v>
      </c>
      <c r="L16" s="82">
        <f>'7-11л. РАСКЛАДКА'!Z468</f>
        <v>25</v>
      </c>
      <c r="M16" s="1631">
        <f>'7-11л. РАСКЛАДКА'!Z516</f>
        <v>0</v>
      </c>
      <c r="N16" s="1711">
        <f t="shared" si="0"/>
        <v>105</v>
      </c>
      <c r="O16" s="2150">
        <f t="shared" si="1"/>
        <v>0</v>
      </c>
      <c r="P16" s="1719">
        <f t="shared" si="2"/>
        <v>105</v>
      </c>
      <c r="Q16" s="1724">
        <v>15</v>
      </c>
      <c r="R16" s="2366"/>
      <c r="S16" s="141"/>
      <c r="T16" s="141"/>
      <c r="U16" s="141"/>
      <c r="V16" s="991"/>
      <c r="W16" s="164"/>
      <c r="X16" s="157"/>
      <c r="Y16" s="1514"/>
      <c r="Z16" s="124"/>
      <c r="AA16" s="548"/>
      <c r="AB16" s="4"/>
      <c r="AC16" s="4"/>
      <c r="AD16" s="11"/>
      <c r="AE16" s="141"/>
      <c r="AF16" s="141"/>
      <c r="AG16" s="141"/>
      <c r="AH16" s="141"/>
      <c r="AI16" s="141"/>
    </row>
    <row r="17" spans="1:35">
      <c r="A17" s="689">
        <v>10</v>
      </c>
      <c r="B17" s="323" t="s">
        <v>273</v>
      </c>
      <c r="C17" s="224">
        <v>140</v>
      </c>
      <c r="D17" s="932">
        <f>'7-11л. РАСКЛАДКА'!Z17</f>
        <v>0</v>
      </c>
      <c r="E17" s="82">
        <f>'7-11л. РАСКЛАДКА'!Z78</f>
        <v>0</v>
      </c>
      <c r="F17" s="1095">
        <f>'7-11л. РАСКЛАДКА'!Z132</f>
        <v>100</v>
      </c>
      <c r="G17" s="82">
        <f>'7-11л. РАСКЛАДКА'!Z193</f>
        <v>0</v>
      </c>
      <c r="H17" s="82">
        <f>'7-11л. РАСКЛАДКА'!Z248</f>
        <v>200</v>
      </c>
      <c r="I17" s="82">
        <f>'7-11л. РАСКЛАДКА'!Z306</f>
        <v>200</v>
      </c>
      <c r="J17" s="82">
        <f>'7-11л. РАСКЛАДКА'!Z362</f>
        <v>200</v>
      </c>
      <c r="K17" s="1095">
        <f>'7-11л. РАСКЛАДКА'!Z414</f>
        <v>300</v>
      </c>
      <c r="L17" s="82">
        <f>'7-11л. РАСКЛАДКА'!Z469</f>
        <v>200</v>
      </c>
      <c r="M17" s="1631">
        <f>'7-11л. РАСКЛАДКА'!Z517</f>
        <v>200</v>
      </c>
      <c r="N17" s="1714">
        <f t="shared" si="0"/>
        <v>1400</v>
      </c>
      <c r="O17" s="2150">
        <f t="shared" si="1"/>
        <v>0</v>
      </c>
      <c r="P17" s="1719">
        <f t="shared" si="2"/>
        <v>1400</v>
      </c>
      <c r="Q17" s="1724">
        <v>200</v>
      </c>
      <c r="R17" s="2366"/>
      <c r="S17" s="141"/>
      <c r="T17" s="141"/>
      <c r="U17" s="141"/>
      <c r="V17" s="991"/>
      <c r="W17" s="164"/>
      <c r="X17" s="157"/>
      <c r="Y17" s="1514"/>
      <c r="Z17" s="124"/>
      <c r="AA17" s="548"/>
      <c r="AB17" s="4"/>
      <c r="AC17" s="4"/>
      <c r="AD17" s="11"/>
      <c r="AE17" s="141"/>
      <c r="AF17" s="141"/>
      <c r="AG17" s="141"/>
      <c r="AH17" s="141"/>
      <c r="AI17" s="141"/>
    </row>
    <row r="18" spans="1:35">
      <c r="A18" s="689">
        <v>11</v>
      </c>
      <c r="B18" s="323" t="s">
        <v>131</v>
      </c>
      <c r="C18" s="224">
        <v>49</v>
      </c>
      <c r="D18" s="932">
        <f>'7-11л. РАСКЛАДКА'!Z18</f>
        <v>94.5</v>
      </c>
      <c r="E18" s="82">
        <f>'7-11л. РАСКЛАДКА'!Z79</f>
        <v>63.2</v>
      </c>
      <c r="F18" s="82">
        <f>'7-11л. РАСКЛАДКА'!Z133</f>
        <v>85</v>
      </c>
      <c r="G18" s="82">
        <f>'7-11л. РАСКЛАДКА'!Z194</f>
        <v>61.3</v>
      </c>
      <c r="H18" s="82">
        <f>'7-11л. РАСКЛАДКА'!Z249</f>
        <v>99.36</v>
      </c>
      <c r="I18" s="82">
        <f>'7-11л. РАСКЛАДКА'!Z307</f>
        <v>29.5</v>
      </c>
      <c r="J18" s="82">
        <f>'7-11л. РАСКЛАДКА'!Z363</f>
        <v>82.2</v>
      </c>
      <c r="K18" s="82">
        <f>'7-11л. РАСКЛАДКА'!Z415</f>
        <v>65.2</v>
      </c>
      <c r="L18" s="82">
        <f>'7-11л. РАСКЛАДКА'!Z470</f>
        <v>23.24</v>
      </c>
      <c r="M18" s="1631">
        <f>'7-11л. РАСКЛАДКА'!Z518</f>
        <v>61.2</v>
      </c>
      <c r="N18" s="1711">
        <f t="shared" si="0"/>
        <v>664.70000000000016</v>
      </c>
      <c r="O18" s="2150">
        <f t="shared" si="1"/>
        <v>35.653061224489818</v>
      </c>
      <c r="P18" s="1719">
        <f t="shared" si="2"/>
        <v>490</v>
      </c>
      <c r="Q18" s="1724">
        <v>70</v>
      </c>
      <c r="R18" s="2366"/>
      <c r="S18" s="141"/>
      <c r="T18" s="141"/>
      <c r="U18" s="141"/>
      <c r="V18" s="991"/>
      <c r="W18" s="164"/>
      <c r="X18" s="157"/>
      <c r="Y18" s="1514"/>
      <c r="Z18" s="124"/>
      <c r="AA18" s="548"/>
      <c r="AB18" s="4"/>
      <c r="AC18" s="4"/>
      <c r="AD18" s="11"/>
      <c r="AE18" s="141"/>
      <c r="AF18" s="141"/>
      <c r="AG18" s="141"/>
      <c r="AH18" s="141"/>
      <c r="AI18" s="141"/>
    </row>
    <row r="19" spans="1:35">
      <c r="A19" s="689">
        <v>12</v>
      </c>
      <c r="B19" s="323" t="s">
        <v>132</v>
      </c>
      <c r="C19" s="224">
        <v>24.5</v>
      </c>
      <c r="D19" s="932">
        <f>'7-11л. РАСКЛАДКА'!Z19</f>
        <v>0</v>
      </c>
      <c r="E19" s="82">
        <f>'7-11л. РАСКЛАДКА'!Z80</f>
        <v>17</v>
      </c>
      <c r="F19" s="82">
        <f>'7-11л. РАСКЛАДКА'!Z134</f>
        <v>0</v>
      </c>
      <c r="G19" s="82">
        <f>'7-11л. РАСКЛАДКА'!Z195</f>
        <v>0</v>
      </c>
      <c r="H19" s="82">
        <f>'7-11л. РАСКЛАДКА'!Z250</f>
        <v>37.584000000000003</v>
      </c>
      <c r="I19" s="82">
        <f>'7-11л. РАСКЛАДКА'!Z308</f>
        <v>104.3</v>
      </c>
      <c r="J19" s="82">
        <f>'7-11л. РАСКЛАДКА'!Z364</f>
        <v>74</v>
      </c>
      <c r="K19" s="82">
        <f>'7-11л. РАСКЛАДКА'!Z416</f>
        <v>0</v>
      </c>
      <c r="L19" s="82">
        <f>'7-11л. РАСКЛАДКА'!Z471</f>
        <v>83.26</v>
      </c>
      <c r="M19" s="1631">
        <f>'7-11л. РАСКЛАДКА'!Z519</f>
        <v>0</v>
      </c>
      <c r="N19" s="1711">
        <f t="shared" si="0"/>
        <v>316.14400000000001</v>
      </c>
      <c r="O19" s="2150">
        <f t="shared" si="1"/>
        <v>29.03836734693877</v>
      </c>
      <c r="P19" s="1719">
        <f t="shared" si="2"/>
        <v>245</v>
      </c>
      <c r="Q19" s="1724">
        <v>35</v>
      </c>
      <c r="R19" s="2366"/>
      <c r="S19" s="141"/>
      <c r="T19" s="141"/>
      <c r="U19" s="141"/>
      <c r="V19" s="991"/>
      <c r="W19" s="164"/>
      <c r="X19" s="157"/>
      <c r="Y19" s="1514"/>
      <c r="Z19" s="124"/>
      <c r="AA19" s="548"/>
      <c r="AB19" s="4"/>
      <c r="AC19" s="4"/>
      <c r="AD19" s="11"/>
      <c r="AE19" s="141"/>
      <c r="AF19" s="141"/>
      <c r="AG19" s="141"/>
      <c r="AH19" s="141"/>
      <c r="AI19" s="141"/>
    </row>
    <row r="20" spans="1:35" ht="12.75" customHeight="1">
      <c r="A20" s="689">
        <v>13</v>
      </c>
      <c r="B20" s="323" t="s">
        <v>45</v>
      </c>
      <c r="C20" s="224">
        <v>40.6</v>
      </c>
      <c r="D20" s="932">
        <f>'7-11л. РАСКЛАДКА'!Z20</f>
        <v>0</v>
      </c>
      <c r="E20" s="82">
        <f>'7-11л. РАСКЛАДКА'!Z81</f>
        <v>0</v>
      </c>
      <c r="F20" s="82">
        <f>'7-11л. РАСКЛАДКА'!Z135</f>
        <v>126</v>
      </c>
      <c r="G20" s="82">
        <f>'7-11л. РАСКЛАДКА'!Z196</f>
        <v>0</v>
      </c>
      <c r="H20" s="82">
        <f>'7-11л. РАСКЛАДКА'!Z251</f>
        <v>38</v>
      </c>
      <c r="I20" s="82">
        <f>'7-11л. РАСКЛАДКА'!Z309</f>
        <v>0</v>
      </c>
      <c r="J20" s="82">
        <f>'7-11л. РАСКЛАДКА'!Z365</f>
        <v>106.2</v>
      </c>
      <c r="K20" s="82">
        <f>'7-11л. РАСКЛАДКА'!Z417</f>
        <v>77.510000000000005</v>
      </c>
      <c r="L20" s="82">
        <f>'7-11л. РАСКЛАДКА'!Z472</f>
        <v>0</v>
      </c>
      <c r="M20" s="1631">
        <f>'7-11л. РАСКЛАДКА'!Z520</f>
        <v>58.29</v>
      </c>
      <c r="N20" s="1711">
        <f t="shared" si="0"/>
        <v>406</v>
      </c>
      <c r="O20" s="2150">
        <f t="shared" si="1"/>
        <v>0</v>
      </c>
      <c r="P20" s="1719">
        <f t="shared" si="2"/>
        <v>406</v>
      </c>
      <c r="Q20" s="1724">
        <v>58</v>
      </c>
      <c r="R20" s="2366"/>
      <c r="S20" s="141"/>
      <c r="T20" s="141"/>
      <c r="U20" s="141"/>
      <c r="V20" s="991"/>
      <c r="W20" s="164"/>
      <c r="X20" s="157"/>
      <c r="Y20" s="1514"/>
      <c r="Z20" s="124"/>
      <c r="AA20" s="548"/>
      <c r="AB20" s="4"/>
      <c r="AC20" s="4"/>
      <c r="AD20" s="11"/>
      <c r="AE20" s="141"/>
      <c r="AF20" s="141"/>
      <c r="AG20" s="141"/>
      <c r="AH20" s="141"/>
      <c r="AI20" s="141"/>
    </row>
    <row r="21" spans="1:35" ht="13.5" customHeight="1">
      <c r="A21" s="689">
        <v>14</v>
      </c>
      <c r="B21" s="323" t="s">
        <v>133</v>
      </c>
      <c r="C21" s="224">
        <v>21</v>
      </c>
      <c r="D21" s="932">
        <f>'7-11л. РАСКЛАДКА'!Z21</f>
        <v>0</v>
      </c>
      <c r="E21" s="82">
        <f>'7-11л. РАСКЛАДКА'!Z82</f>
        <v>0</v>
      </c>
      <c r="F21" s="82">
        <f>'7-11л. РАСКЛАДКА'!Z136</f>
        <v>0</v>
      </c>
      <c r="G21" s="82">
        <f>'7-11л. РАСКЛАДКА'!Z197</f>
        <v>0</v>
      </c>
      <c r="H21" s="82">
        <f>'7-11л. РАСКЛАДКА'!Z252</f>
        <v>0</v>
      </c>
      <c r="I21" s="82">
        <f>'7-11л. РАСКЛАДКА'!Z310</f>
        <v>0</v>
      </c>
      <c r="J21" s="82">
        <f>'7-11л. РАСКЛАДКА'!Z366</f>
        <v>0</v>
      </c>
      <c r="K21" s="82">
        <f>'7-11л. РАСКЛАДКА'!Z418</f>
        <v>0</v>
      </c>
      <c r="L21" s="82">
        <f>'7-11л. РАСКЛАДКА'!Z473</f>
        <v>0</v>
      </c>
      <c r="M21" s="1631">
        <f>'7-11л. РАСКЛАДКА'!Z521</f>
        <v>0</v>
      </c>
      <c r="N21" s="1711">
        <f t="shared" si="0"/>
        <v>0</v>
      </c>
      <c r="O21" s="2358">
        <v>-100</v>
      </c>
      <c r="P21" s="1719">
        <f t="shared" si="2"/>
        <v>210</v>
      </c>
      <c r="Q21" s="1724">
        <v>30</v>
      </c>
      <c r="R21" s="2366"/>
      <c r="S21" s="141"/>
      <c r="T21" s="141"/>
      <c r="U21" s="141"/>
      <c r="V21" s="991"/>
      <c r="W21" s="164"/>
      <c r="X21" s="157"/>
      <c r="Y21" s="1514"/>
      <c r="Z21" s="124"/>
      <c r="AA21" s="548"/>
      <c r="AB21" s="4"/>
      <c r="AC21" s="4"/>
      <c r="AD21" s="11"/>
      <c r="AE21" s="141"/>
      <c r="AF21" s="141"/>
      <c r="AG21" s="141"/>
      <c r="AH21" s="141"/>
      <c r="AI21" s="141"/>
    </row>
    <row r="22" spans="1:35" ht="12" customHeight="1">
      <c r="A22" s="689">
        <v>15</v>
      </c>
      <c r="B22" s="323" t="s">
        <v>274</v>
      </c>
      <c r="C22" s="224">
        <v>210</v>
      </c>
      <c r="D22" s="932">
        <f>'7-11л. РАСКЛАДКА'!Z22</f>
        <v>364.04</v>
      </c>
      <c r="E22" s="82">
        <f>'7-11л. РАСКЛАДКА'!Z83</f>
        <v>255</v>
      </c>
      <c r="F22" s="82">
        <f>'7-11л. РАСКЛАДКА'!Z137</f>
        <v>30.54</v>
      </c>
      <c r="G22" s="82">
        <f>'7-11л. РАСКЛАДКА'!Z198</f>
        <v>275.60000000000002</v>
      </c>
      <c r="H22" s="82">
        <f>'7-11л. РАСКЛАДКА'!Z253</f>
        <v>215.9</v>
      </c>
      <c r="I22" s="82">
        <f>'7-11л. РАСКЛАДКА'!Z311</f>
        <v>494.01</v>
      </c>
      <c r="J22" s="82">
        <f>'7-11л. РАСКЛАДКА'!Z367</f>
        <v>36.4</v>
      </c>
      <c r="K22" s="82">
        <f>'7-11л. РАСКЛАДКА'!Z419</f>
        <v>41.9</v>
      </c>
      <c r="L22" s="82">
        <f>'7-11л. РАСКЛАДКА'!Z474</f>
        <v>330.21</v>
      </c>
      <c r="M22" s="1631">
        <f>'7-11л. РАСКЛАДКА'!Z522</f>
        <v>56.4</v>
      </c>
      <c r="N22" s="1711">
        <f t="shared" si="0"/>
        <v>2100</v>
      </c>
      <c r="O22" s="2150">
        <f t="shared" si="1"/>
        <v>0</v>
      </c>
      <c r="P22" s="1719">
        <f t="shared" si="2"/>
        <v>2100</v>
      </c>
      <c r="Q22" s="1724">
        <v>300</v>
      </c>
      <c r="R22" s="2366"/>
      <c r="S22" s="141"/>
      <c r="T22" s="141"/>
      <c r="U22" s="141"/>
      <c r="V22" s="991"/>
      <c r="W22" s="164"/>
      <c r="X22" s="157"/>
      <c r="Y22" s="989"/>
      <c r="Z22" s="995"/>
      <c r="AA22" s="548"/>
      <c r="AB22" s="4"/>
      <c r="AC22" s="4"/>
      <c r="AD22" s="11"/>
      <c r="AE22" s="141"/>
      <c r="AF22" s="141"/>
      <c r="AG22" s="141"/>
      <c r="AH22" s="141"/>
      <c r="AI22" s="141"/>
    </row>
    <row r="23" spans="1:35" ht="14.25" customHeight="1">
      <c r="A23" s="689">
        <v>16</v>
      </c>
      <c r="B23" s="323" t="s">
        <v>275</v>
      </c>
      <c r="C23" s="224">
        <v>105</v>
      </c>
      <c r="D23" s="932">
        <f>'7-11л. РАСКЛАДКА'!Z23</f>
        <v>0</v>
      </c>
      <c r="E23" s="83">
        <f>'7-11л. РАСКЛАДКА'!Z84</f>
        <v>180</v>
      </c>
      <c r="F23" s="84">
        <f>'7-11л. РАСКЛАДКА'!Z138</f>
        <v>0</v>
      </c>
      <c r="G23" s="82">
        <f>'7-11л. РАСКЛАДКА'!Z199</f>
        <v>0</v>
      </c>
      <c r="H23" s="85">
        <f>'7-11л. РАСКЛАДКА'!Z254</f>
        <v>0</v>
      </c>
      <c r="I23" s="82">
        <f>'7-11л. РАСКЛАДКА'!Z312</f>
        <v>0</v>
      </c>
      <c r="J23" s="85">
        <f>'7-11л. РАСКЛАДКА'!Z368</f>
        <v>0</v>
      </c>
      <c r="K23" s="83">
        <f>'7-11л. РАСКЛАДКА'!Z420</f>
        <v>0</v>
      </c>
      <c r="L23" s="83">
        <f>'7-11л. РАСКЛАДКА'!Z475</f>
        <v>0</v>
      </c>
      <c r="M23" s="1632">
        <f>'7-11л. РАСКЛАДКА'!Z523</f>
        <v>0</v>
      </c>
      <c r="N23" s="1714">
        <f>D23+E23+F23+G23+H23+I23+J23+K23+L23+M23</f>
        <v>180</v>
      </c>
      <c r="O23" s="1712">
        <f>(N23*100/P23)-100</f>
        <v>-82.857142857142861</v>
      </c>
      <c r="P23" s="1719">
        <f t="shared" si="2"/>
        <v>1050</v>
      </c>
      <c r="Q23" s="1724">
        <v>150</v>
      </c>
      <c r="R23" s="2366"/>
      <c r="S23" s="141"/>
      <c r="T23" s="141"/>
      <c r="U23" s="141"/>
      <c r="V23" s="991"/>
      <c r="W23" s="164"/>
      <c r="X23" s="157"/>
      <c r="Y23" s="994"/>
      <c r="Z23" s="1633"/>
      <c r="AA23" s="548"/>
      <c r="AB23" s="4"/>
      <c r="AC23" s="4"/>
      <c r="AD23" s="11"/>
      <c r="AE23" s="288"/>
      <c r="AF23" s="141"/>
      <c r="AG23" s="288"/>
      <c r="AH23" s="141"/>
      <c r="AI23" s="141"/>
    </row>
    <row r="24" spans="1:35">
      <c r="A24" s="689">
        <v>17</v>
      </c>
      <c r="B24" s="323" t="s">
        <v>276</v>
      </c>
      <c r="C24" s="224">
        <v>35</v>
      </c>
      <c r="D24" s="932">
        <f>'7-11л. РАСКЛАДКА'!Z24</f>
        <v>0</v>
      </c>
      <c r="E24" s="83">
        <f>'7-11л. РАСКЛАДКА'!Z85</f>
        <v>0</v>
      </c>
      <c r="F24" s="84">
        <f>'7-11л. РАСКЛАДКА'!Z139</f>
        <v>0</v>
      </c>
      <c r="G24" s="82">
        <f>'7-11л. РАСКЛАДКА'!Z200</f>
        <v>175</v>
      </c>
      <c r="H24" s="85">
        <f>'7-11л. РАСКЛАДКА'!Z255</f>
        <v>175</v>
      </c>
      <c r="I24" s="82">
        <f>'7-11л. РАСКЛАДКА'!Z313</f>
        <v>0</v>
      </c>
      <c r="J24" s="85">
        <f>'7-11л. РАСКЛАДКА'!Z369</f>
        <v>0</v>
      </c>
      <c r="K24" s="83">
        <f>'7-11л. РАСКЛАДКА'!Z421</f>
        <v>0</v>
      </c>
      <c r="L24" s="83">
        <f>'7-11л. РАСКЛАДКА'!Z476</f>
        <v>0</v>
      </c>
      <c r="M24" s="1632">
        <f>'7-11л. РАСКЛАДКА'!Z524</f>
        <v>0</v>
      </c>
      <c r="N24" s="1711">
        <f t="shared" si="0"/>
        <v>350</v>
      </c>
      <c r="O24" s="2150">
        <f t="shared" si="1"/>
        <v>0</v>
      </c>
      <c r="P24" s="1719">
        <f t="shared" si="2"/>
        <v>350</v>
      </c>
      <c r="Q24" s="1724">
        <v>50</v>
      </c>
      <c r="R24" s="2366"/>
      <c r="S24" s="141"/>
      <c r="T24" s="141"/>
      <c r="U24" s="141"/>
      <c r="V24" s="991"/>
      <c r="W24" s="164"/>
      <c r="X24" s="157"/>
      <c r="Y24" s="989"/>
      <c r="Z24" s="995"/>
      <c r="AA24" s="548"/>
      <c r="AB24" s="4"/>
      <c r="AC24" s="4"/>
      <c r="AD24" s="11"/>
      <c r="AE24" s="141"/>
      <c r="AF24" s="141"/>
      <c r="AG24" s="141"/>
      <c r="AH24" s="141"/>
      <c r="AI24" s="141"/>
    </row>
    <row r="25" spans="1:35">
      <c r="A25" s="689">
        <v>18</v>
      </c>
      <c r="B25" s="323" t="s">
        <v>46</v>
      </c>
      <c r="C25" s="224">
        <v>7</v>
      </c>
      <c r="D25" s="932">
        <f>'7-11л. РАСКЛАДКА'!Z25</f>
        <v>15</v>
      </c>
      <c r="E25" s="83">
        <f>'7-11л. РАСКЛАДКА'!Z86</f>
        <v>10</v>
      </c>
      <c r="F25" s="84">
        <f>'7-11л. РАСКЛАДКА'!Z140</f>
        <v>0</v>
      </c>
      <c r="G25" s="82">
        <f>'7-11л. РАСКЛАДКА'!Z201</f>
        <v>20</v>
      </c>
      <c r="H25" s="85">
        <f>'7-11л. РАСКЛАДКА'!Z256</f>
        <v>0</v>
      </c>
      <c r="I25" s="82">
        <f>'7-11л. РАСКЛАДКА'!Z314</f>
        <v>10</v>
      </c>
      <c r="J25" s="85">
        <f>'7-11л. РАСКЛАДКА'!Z370</f>
        <v>0</v>
      </c>
      <c r="K25" s="83">
        <f>'7-11л. РАСКЛАДКА'!Z422</f>
        <v>0</v>
      </c>
      <c r="L25" s="83">
        <f>'7-11л. РАСКЛАДКА'!Z477</f>
        <v>15</v>
      </c>
      <c r="M25" s="1632">
        <f>'7-11л. РАСКЛАДКА'!Z525</f>
        <v>0</v>
      </c>
      <c r="N25" s="1711">
        <f t="shared" si="0"/>
        <v>70</v>
      </c>
      <c r="O25" s="2150">
        <f t="shared" si="1"/>
        <v>0</v>
      </c>
      <c r="P25" s="1719">
        <f t="shared" si="2"/>
        <v>70</v>
      </c>
      <c r="Q25" s="1724">
        <v>10</v>
      </c>
      <c r="R25" s="2366"/>
      <c r="S25" s="141"/>
      <c r="T25" s="141"/>
      <c r="U25" s="141"/>
      <c r="V25" s="991"/>
      <c r="W25" s="164"/>
      <c r="X25" s="157"/>
      <c r="Y25" s="989"/>
      <c r="Z25" s="995"/>
      <c r="AA25" s="548"/>
      <c r="AB25" s="4"/>
      <c r="AC25" s="4"/>
      <c r="AD25" s="11"/>
      <c r="AE25" s="141"/>
      <c r="AF25" s="141"/>
      <c r="AG25" s="141"/>
      <c r="AH25" s="141"/>
      <c r="AI25" s="141"/>
    </row>
    <row r="26" spans="1:35">
      <c r="A26" s="689">
        <v>19</v>
      </c>
      <c r="B26" s="323" t="s">
        <v>277</v>
      </c>
      <c r="C26" s="224">
        <v>7</v>
      </c>
      <c r="D26" s="932">
        <f>'7-11л. РАСКЛАДКА'!Z26</f>
        <v>4</v>
      </c>
      <c r="E26" s="83">
        <f>'7-11л. РАСКЛАДКА'!Z87</f>
        <v>0</v>
      </c>
      <c r="F26" s="84">
        <f>'7-11л. РАСКЛАДКА'!Z141</f>
        <v>1.8</v>
      </c>
      <c r="G26" s="82">
        <f>'7-11л. РАСКЛАДКА'!Z202</f>
        <v>10.600000000000001</v>
      </c>
      <c r="H26" s="85">
        <f>'7-11л. РАСКЛАДКА'!Z257</f>
        <v>13.7</v>
      </c>
      <c r="I26" s="82">
        <f>'7-11л. РАСКЛАДКА'!Z315</f>
        <v>8.1</v>
      </c>
      <c r="J26" s="85">
        <f>'7-11л. РАСКЛАДКА'!Z371</f>
        <v>6.4300000000000006</v>
      </c>
      <c r="K26" s="83">
        <f>'7-11л. РАСКЛАДКА'!Z423</f>
        <v>8.9</v>
      </c>
      <c r="L26" s="83">
        <f>'7-11л. РАСКЛАДКА'!Z478</f>
        <v>10.92</v>
      </c>
      <c r="M26" s="1632">
        <f>'7-11л. РАСКЛАДКА'!Z526</f>
        <v>5.55</v>
      </c>
      <c r="N26" s="1711">
        <f t="shared" si="0"/>
        <v>70</v>
      </c>
      <c r="O26" s="2150">
        <f t="shared" si="1"/>
        <v>0</v>
      </c>
      <c r="P26" s="1719">
        <f t="shared" si="2"/>
        <v>70</v>
      </c>
      <c r="Q26" s="1724">
        <v>10</v>
      </c>
      <c r="R26" s="2366"/>
      <c r="S26" s="141"/>
      <c r="T26" s="141"/>
      <c r="U26" s="141"/>
      <c r="V26" s="991"/>
      <c r="W26" s="164"/>
      <c r="X26" s="157"/>
      <c r="Y26" s="989"/>
      <c r="Z26" s="995"/>
      <c r="AA26" s="548"/>
      <c r="AB26" s="4"/>
      <c r="AC26" s="4"/>
      <c r="AD26" s="11"/>
      <c r="AE26" s="141"/>
      <c r="AF26" s="141"/>
      <c r="AG26" s="141"/>
      <c r="AH26" s="141"/>
      <c r="AI26" s="141"/>
    </row>
    <row r="27" spans="1:35">
      <c r="A27" s="689">
        <v>20</v>
      </c>
      <c r="B27" s="323" t="s">
        <v>47</v>
      </c>
      <c r="C27" s="224">
        <v>21</v>
      </c>
      <c r="D27" s="932">
        <f>'7-11л. РАСКЛАДКА'!Z27</f>
        <v>33.4</v>
      </c>
      <c r="E27" s="83">
        <f>'7-11л. РАСКЛАДКА'!Z88</f>
        <v>10.5</v>
      </c>
      <c r="F27" s="84">
        <f>'7-11л. РАСКЛАДКА'!Z142</f>
        <v>15.5</v>
      </c>
      <c r="G27" s="82">
        <f>'7-11л. РАСКЛАДКА'!Z203</f>
        <v>32.1</v>
      </c>
      <c r="H27" s="85">
        <f>'7-11л. РАСКЛАДКА'!Z258</f>
        <v>15.54</v>
      </c>
      <c r="I27" s="82">
        <f>'7-11л. РАСКЛАДКА'!Z316</f>
        <v>23.79</v>
      </c>
      <c r="J27" s="85">
        <f>'7-11л. РАСКЛАДКА'!Z372</f>
        <v>19.099999999999998</v>
      </c>
      <c r="K27" s="83">
        <f>'7-11л. РАСКЛАДКА'!Z424</f>
        <v>7.7</v>
      </c>
      <c r="L27" s="83">
        <f>'7-11л. РАСКЛАДКА'!Z479</f>
        <v>32.730000000000004</v>
      </c>
      <c r="M27" s="1632">
        <f>'7-11л. РАСКЛАДКА'!Z527</f>
        <v>19.64</v>
      </c>
      <c r="N27" s="1714">
        <f>D27+E27+F27+G27+H27+I27+J27+K27+L27+M27</f>
        <v>209.99999999999994</v>
      </c>
      <c r="O27" s="2150">
        <f t="shared" si="1"/>
        <v>0</v>
      </c>
      <c r="P27" s="1719">
        <f t="shared" si="2"/>
        <v>210</v>
      </c>
      <c r="Q27" s="1724">
        <v>30</v>
      </c>
      <c r="R27" s="2366"/>
      <c r="S27" s="141"/>
      <c r="T27" s="141"/>
      <c r="U27" s="141"/>
      <c r="V27" s="991"/>
      <c r="W27" s="164"/>
      <c r="X27" s="157"/>
      <c r="Y27" s="989"/>
      <c r="Z27" s="995"/>
      <c r="AA27" s="548"/>
      <c r="AB27" s="4"/>
      <c r="AC27" s="4"/>
      <c r="AD27" s="11"/>
      <c r="AE27" s="141"/>
      <c r="AF27" s="141"/>
      <c r="AG27" s="141"/>
      <c r="AH27" s="141"/>
      <c r="AI27" s="141"/>
    </row>
    <row r="28" spans="1:35">
      <c r="A28" s="689">
        <v>21</v>
      </c>
      <c r="B28" s="323" t="s">
        <v>48</v>
      </c>
      <c r="C28" s="224">
        <v>10.5</v>
      </c>
      <c r="D28" s="932">
        <f>'7-11л. РАСКЛАДКА'!Z28</f>
        <v>0</v>
      </c>
      <c r="E28" s="83">
        <f>'7-11л. РАСКЛАДКА'!Z89</f>
        <v>15.8</v>
      </c>
      <c r="F28" s="84">
        <f>'7-11л. РАСКЛАДКА'!Z143</f>
        <v>16.8</v>
      </c>
      <c r="G28" s="82">
        <f>'7-11л. РАСКЛАДКА'!Z204</f>
        <v>0</v>
      </c>
      <c r="H28" s="85">
        <f>'7-11л. РАСКЛАДКА'!Z259</f>
        <v>10.6</v>
      </c>
      <c r="I28" s="82">
        <f>'7-11л. РАСКЛАДКА'!Z317</f>
        <v>11.3</v>
      </c>
      <c r="J28" s="85">
        <f>'7-11л. РАСКЛАДКА'!Z373</f>
        <v>13.1</v>
      </c>
      <c r="K28" s="83">
        <f>'7-11л. РАСКЛАДКА'!Z425</f>
        <v>25.2</v>
      </c>
      <c r="L28" s="83">
        <f>'7-11л. РАСКЛАДКА'!Z480</f>
        <v>4.4000000000000004</v>
      </c>
      <c r="M28" s="1632">
        <f>'7-11л. РАСКЛАДКА'!Z528</f>
        <v>7.8</v>
      </c>
      <c r="N28" s="1711">
        <f t="shared" si="0"/>
        <v>105</v>
      </c>
      <c r="O28" s="2150">
        <f t="shared" si="1"/>
        <v>0</v>
      </c>
      <c r="P28" s="1719">
        <f t="shared" si="2"/>
        <v>105</v>
      </c>
      <c r="Q28" s="1724">
        <v>15</v>
      </c>
      <c r="R28" s="2366"/>
      <c r="S28" s="141"/>
      <c r="T28" s="141"/>
      <c r="U28" s="141"/>
      <c r="V28" s="991"/>
      <c r="W28" s="164"/>
      <c r="X28" s="157"/>
      <c r="Y28" s="989"/>
      <c r="Z28" s="995"/>
      <c r="AA28" s="548"/>
      <c r="AB28" s="4"/>
      <c r="AC28" s="4"/>
      <c r="AD28" s="11"/>
      <c r="AE28" s="141"/>
      <c r="AF28" s="141"/>
      <c r="AG28" s="141"/>
      <c r="AH28" s="141"/>
      <c r="AI28" s="141"/>
    </row>
    <row r="29" spans="1:35" ht="12" customHeight="1">
      <c r="A29" s="689">
        <v>22</v>
      </c>
      <c r="B29" s="323" t="s">
        <v>278</v>
      </c>
      <c r="C29" s="224">
        <v>28</v>
      </c>
      <c r="D29" s="932">
        <f>'7-11л. РАСКЛАДКА'!Z29</f>
        <v>0</v>
      </c>
      <c r="E29" s="83">
        <f>'7-11л. РАСКЛАДКА'!Z90</f>
        <v>121.6</v>
      </c>
      <c r="F29" s="84">
        <f>'7-11л. РАСКЛАДКА'!Z144</f>
        <v>7.1</v>
      </c>
      <c r="G29" s="82">
        <f>'7-11л. РАСКЛАДКА'!Z205</f>
        <v>10.600000000000001</v>
      </c>
      <c r="H29" s="85">
        <f>'7-11л. РАСКЛАДКА'!Z260</f>
        <v>17.16</v>
      </c>
      <c r="I29" s="82">
        <f>'7-11л. РАСКЛАДКА'!Z318</f>
        <v>104.78</v>
      </c>
      <c r="J29" s="85">
        <f>'7-11л. РАСКЛАДКА'!Z374</f>
        <v>4.5</v>
      </c>
      <c r="K29" s="83">
        <f>'7-11л. РАСКЛАДКА'!Z426</f>
        <v>4.5999999999999996</v>
      </c>
      <c r="L29" s="83">
        <f>'7-11л. РАСКЛАДКА'!Z481</f>
        <v>7.7200000000000006</v>
      </c>
      <c r="M29" s="1632">
        <f>'7-11л. РАСКЛАДКА'!Z529</f>
        <v>1.94</v>
      </c>
      <c r="N29" s="1711">
        <f t="shared" si="0"/>
        <v>280.00000000000006</v>
      </c>
      <c r="O29" s="2150">
        <f t="shared" si="1"/>
        <v>0</v>
      </c>
      <c r="P29" s="1719">
        <f t="shared" si="2"/>
        <v>280</v>
      </c>
      <c r="Q29" s="1724">
        <v>40</v>
      </c>
      <c r="R29" s="2366"/>
      <c r="S29" s="141"/>
      <c r="T29" s="141"/>
      <c r="U29" s="141"/>
      <c r="V29" s="991"/>
      <c r="W29" s="164"/>
      <c r="X29" s="157"/>
      <c r="Y29" s="989"/>
      <c r="Z29" s="995"/>
      <c r="AA29" s="548"/>
      <c r="AB29" s="4"/>
      <c r="AC29" s="4"/>
      <c r="AD29" s="11"/>
      <c r="AE29" s="141"/>
      <c r="AF29" s="141"/>
      <c r="AG29" s="141"/>
      <c r="AH29" s="141"/>
      <c r="AI29" s="141"/>
    </row>
    <row r="30" spans="1:35" ht="13.5" customHeight="1">
      <c r="A30" s="689">
        <v>23</v>
      </c>
      <c r="B30" s="323" t="s">
        <v>49</v>
      </c>
      <c r="C30" s="224">
        <v>21</v>
      </c>
      <c r="D30" s="932">
        <f>'7-11л. РАСКЛАДКА'!Z30</f>
        <v>26.6</v>
      </c>
      <c r="E30" s="83">
        <f>'7-11л. РАСКЛАДКА'!Z91</f>
        <v>19.169999999999998</v>
      </c>
      <c r="F30" s="84">
        <f>'7-11л. РАСКЛАДКА'!Z145</f>
        <v>21.7</v>
      </c>
      <c r="G30" s="82">
        <f>'7-11л. РАСКЛАДКА'!Z206</f>
        <v>28</v>
      </c>
      <c r="H30" s="85">
        <f>'7-11л. РАСКЛАДКА'!Z261</f>
        <v>31.630000000000003</v>
      </c>
      <c r="I30" s="82">
        <f>'7-11л. РАСКЛАДКА'!Z319</f>
        <v>14</v>
      </c>
      <c r="J30" s="85">
        <f>'7-11л. РАСКЛАДКА'!Z375</f>
        <v>20</v>
      </c>
      <c r="K30" s="83">
        <f>'7-11л. РАСКЛАДКА'!Z427</f>
        <v>15.9</v>
      </c>
      <c r="L30" s="83">
        <f>'7-11л. РАСКЛАДКА'!Z482</f>
        <v>19</v>
      </c>
      <c r="M30" s="1632">
        <f>'7-11л. РАСКЛАДКА'!Z530</f>
        <v>14</v>
      </c>
      <c r="N30" s="1711">
        <f t="shared" si="0"/>
        <v>210</v>
      </c>
      <c r="O30" s="2150">
        <f t="shared" si="1"/>
        <v>0</v>
      </c>
      <c r="P30" s="1719">
        <f t="shared" si="2"/>
        <v>210</v>
      </c>
      <c r="Q30" s="1724">
        <v>30</v>
      </c>
      <c r="R30" s="2366"/>
      <c r="S30" s="141"/>
      <c r="T30" s="141"/>
      <c r="U30" s="141"/>
      <c r="V30" s="991"/>
      <c r="W30" s="164"/>
      <c r="X30" s="157"/>
      <c r="Y30" s="989"/>
      <c r="Z30" s="995"/>
      <c r="AA30" s="548"/>
      <c r="AB30" s="4"/>
      <c r="AC30" s="4"/>
      <c r="AD30" s="11"/>
      <c r="AE30" s="141"/>
      <c r="AF30" s="141"/>
      <c r="AG30" s="141"/>
      <c r="AH30" s="141"/>
      <c r="AI30" s="141"/>
    </row>
    <row r="31" spans="1:35" ht="12.75" customHeight="1">
      <c r="A31" s="689">
        <v>24</v>
      </c>
      <c r="B31" s="323" t="s">
        <v>50</v>
      </c>
      <c r="C31" s="224">
        <v>7</v>
      </c>
      <c r="D31" s="932">
        <f>'7-11л. РАСКЛАДКА'!Z31</f>
        <v>25</v>
      </c>
      <c r="E31" s="83">
        <f>'7-11л. РАСКЛАДКА'!Z92</f>
        <v>0</v>
      </c>
      <c r="F31" s="84">
        <f>'7-11л. РАСКЛАДКА'!Z146</f>
        <v>15</v>
      </c>
      <c r="G31" s="82">
        <f>'7-11л. РАСКЛАДКА'!Z207</f>
        <v>0</v>
      </c>
      <c r="H31" s="85">
        <f>'7-11л. РАСКЛАДКА'!Z262</f>
        <v>0</v>
      </c>
      <c r="I31" s="82">
        <f>'7-11л. РАСКЛАДКА'!Z320</f>
        <v>0</v>
      </c>
      <c r="J31" s="85">
        <f>'7-11л. РАСКЛАДКА'!Z376</f>
        <v>0</v>
      </c>
      <c r="K31" s="83">
        <f>'7-11л. РАСКЛАДКА'!Z428</f>
        <v>0</v>
      </c>
      <c r="L31" s="83">
        <f>'7-11л. РАСКЛАДКА'!Z483</f>
        <v>15</v>
      </c>
      <c r="M31" s="1632">
        <f>'7-11л. РАСКЛАДКА'!Z531</f>
        <v>15</v>
      </c>
      <c r="N31" s="1711">
        <f t="shared" si="0"/>
        <v>70</v>
      </c>
      <c r="O31" s="2150">
        <f t="shared" si="1"/>
        <v>0</v>
      </c>
      <c r="P31" s="1719">
        <f t="shared" si="2"/>
        <v>70</v>
      </c>
      <c r="Q31" s="1724">
        <v>10</v>
      </c>
      <c r="R31" s="2366"/>
      <c r="S31" s="141"/>
      <c r="T31" s="141"/>
      <c r="U31" s="141"/>
      <c r="V31" s="991"/>
      <c r="W31" s="164"/>
      <c r="X31" s="157"/>
      <c r="Y31" s="989"/>
      <c r="Z31" s="995"/>
      <c r="AA31" s="548"/>
      <c r="AB31" s="4"/>
      <c r="AC31" s="4"/>
      <c r="AD31" s="11"/>
      <c r="AE31" s="141"/>
      <c r="AF31" s="141"/>
      <c r="AG31" s="141"/>
      <c r="AH31" s="141"/>
      <c r="AI31" s="141"/>
    </row>
    <row r="32" spans="1:35" ht="12" customHeight="1">
      <c r="A32" s="689">
        <v>25</v>
      </c>
      <c r="B32" s="323" t="s">
        <v>51</v>
      </c>
      <c r="C32" s="224">
        <v>0.7</v>
      </c>
      <c r="D32" s="932">
        <f>'7-11л. РАСКЛАДКА'!Z32</f>
        <v>1.9</v>
      </c>
      <c r="E32" s="83">
        <f>'7-11л. РАСКЛАДКА'!Z93</f>
        <v>0</v>
      </c>
      <c r="F32" s="84">
        <f>'7-11л. РАСКЛАДКА'!Z147</f>
        <v>1</v>
      </c>
      <c r="G32" s="82">
        <f>'7-11л. РАСКЛАДКА'!Z208</f>
        <v>1.6</v>
      </c>
      <c r="H32" s="85">
        <f>'7-11л. РАСКЛАДКА'!Z263</f>
        <v>0.5</v>
      </c>
      <c r="I32" s="82">
        <f>'7-11л. РАСКЛАДКА'!Z321</f>
        <v>0</v>
      </c>
      <c r="J32" s="85">
        <f>'7-11л. РАСКЛАДКА'!Z377</f>
        <v>0</v>
      </c>
      <c r="K32" s="83">
        <f>'7-11л. РАСКЛАДКА'!Z429</f>
        <v>0.5</v>
      </c>
      <c r="L32" s="83">
        <f>'7-11л. РАСКЛАДКА'!Z484</f>
        <v>0</v>
      </c>
      <c r="M32" s="1632">
        <f>'7-11л. РАСКЛАДКА'!Z532</f>
        <v>1.5</v>
      </c>
      <c r="N32" s="1711">
        <f t="shared" si="0"/>
        <v>7</v>
      </c>
      <c r="O32" s="2150">
        <f t="shared" si="1"/>
        <v>0</v>
      </c>
      <c r="P32" s="1719">
        <f t="shared" si="2"/>
        <v>7</v>
      </c>
      <c r="Q32" s="1724">
        <v>1</v>
      </c>
      <c r="R32" s="2366"/>
      <c r="S32" s="141"/>
      <c r="T32" s="141"/>
      <c r="U32" s="141"/>
      <c r="V32" s="991"/>
      <c r="W32" s="164"/>
      <c r="X32" s="157"/>
      <c r="Y32" s="989"/>
      <c r="Z32" s="1003"/>
      <c r="AA32" s="548"/>
      <c r="AB32" s="4"/>
      <c r="AC32" s="4"/>
      <c r="AD32" s="11"/>
      <c r="AE32" s="141"/>
      <c r="AF32" s="141"/>
      <c r="AG32" s="141"/>
      <c r="AH32" s="141"/>
      <c r="AI32" s="141"/>
    </row>
    <row r="33" spans="1:35" ht="15.75" customHeight="1">
      <c r="A33" s="689">
        <v>26</v>
      </c>
      <c r="B33" s="323" t="s">
        <v>279</v>
      </c>
      <c r="C33" s="224">
        <v>0.7</v>
      </c>
      <c r="D33" s="932">
        <f>'7-11л. РАСКЛАДКА'!Z33</f>
        <v>2.33</v>
      </c>
      <c r="E33" s="83">
        <f>'7-11л. РАСКЛАДКА'!Z94</f>
        <v>0</v>
      </c>
      <c r="F33" s="84">
        <f>'7-11л. РАСКЛАДКА'!Z148</f>
        <v>0</v>
      </c>
      <c r="G33" s="82">
        <f>'7-11л. РАСКЛАДКА'!Z209</f>
        <v>2.33</v>
      </c>
      <c r="H33" s="85">
        <f>'7-11л. РАСКЛАДКА'!Z264</f>
        <v>0</v>
      </c>
      <c r="I33" s="82">
        <f>'7-11л. РАСКЛАДКА'!Z322</f>
        <v>0</v>
      </c>
      <c r="J33" s="85">
        <f>'7-11л. РАСКЛАДКА'!Z378</f>
        <v>0</v>
      </c>
      <c r="K33" s="83">
        <f>'7-11л. РАСКЛАДКА'!Z430</f>
        <v>0</v>
      </c>
      <c r="L33" s="85">
        <f>'7-11л. РАСКЛАДКА'!Z485</f>
        <v>2.33</v>
      </c>
      <c r="M33" s="1632">
        <f>'7-11л. РАСКЛАДКА'!Z533</f>
        <v>0</v>
      </c>
      <c r="N33" s="1711">
        <f t="shared" si="0"/>
        <v>6.99</v>
      </c>
      <c r="O33" s="2150">
        <f t="shared" si="1"/>
        <v>-0.1428571428571388</v>
      </c>
      <c r="P33" s="1719">
        <f t="shared" si="2"/>
        <v>7</v>
      </c>
      <c r="Q33" s="1724">
        <v>1</v>
      </c>
      <c r="R33" s="2367"/>
      <c r="S33" s="141"/>
      <c r="T33" s="141"/>
      <c r="U33" s="141"/>
      <c r="V33" s="991"/>
      <c r="W33" s="164"/>
      <c r="X33" s="157"/>
      <c r="Y33" s="989"/>
      <c r="Z33" s="1003"/>
      <c r="AA33" s="548"/>
      <c r="AB33" s="4"/>
      <c r="AC33" s="4"/>
      <c r="AD33" s="11"/>
      <c r="AE33" s="141"/>
      <c r="AF33" s="141"/>
      <c r="AG33" s="141"/>
      <c r="AH33" s="141"/>
      <c r="AI33" s="141"/>
    </row>
    <row r="34" spans="1:35" ht="12" customHeight="1">
      <c r="A34" s="689">
        <v>27</v>
      </c>
      <c r="B34" s="323" t="s">
        <v>134</v>
      </c>
      <c r="C34" s="224">
        <v>1.4</v>
      </c>
      <c r="D34" s="932">
        <f>'7-11л. РАСКЛАДКА'!Z34</f>
        <v>0</v>
      </c>
      <c r="E34" s="85">
        <f>'7-11л. РАСКЛАДКА'!Z95</f>
        <v>3.5</v>
      </c>
      <c r="F34" s="84">
        <f>'7-11л. РАСКЛАДКА'!Z149</f>
        <v>0</v>
      </c>
      <c r="G34" s="82">
        <f>'7-11л. РАСКЛАДКА'!Z210</f>
        <v>0</v>
      </c>
      <c r="H34" s="85">
        <f>'7-11л. РАСКЛАДКА'!Z265</f>
        <v>3.5</v>
      </c>
      <c r="I34" s="82">
        <f>'7-11л. РАСКЛАДКА'!Z323</f>
        <v>7</v>
      </c>
      <c r="J34" s="85">
        <f>'7-11л. РАСКЛАДКА'!Z379</f>
        <v>0</v>
      </c>
      <c r="K34" s="83">
        <f>'7-11л. РАСКЛАДКА'!Z431</f>
        <v>0</v>
      </c>
      <c r="L34" s="83">
        <f>'7-11л. РАСКЛАДКА'!Z486</f>
        <v>0</v>
      </c>
      <c r="M34" s="1632">
        <f>'7-11л. РАСКЛАДКА'!Z534</f>
        <v>0</v>
      </c>
      <c r="N34" s="1711">
        <f t="shared" si="0"/>
        <v>14</v>
      </c>
      <c r="O34" s="2150">
        <f t="shared" si="1"/>
        <v>0</v>
      </c>
      <c r="P34" s="1719">
        <f t="shared" si="2"/>
        <v>14</v>
      </c>
      <c r="Q34" s="1724">
        <v>2</v>
      </c>
      <c r="R34" s="2366"/>
      <c r="S34" s="141"/>
      <c r="T34" s="141"/>
      <c r="U34" s="141"/>
      <c r="V34" s="991"/>
      <c r="W34" s="164"/>
      <c r="X34" s="157"/>
      <c r="Y34" s="989"/>
      <c r="Z34" s="995"/>
      <c r="AA34" s="548"/>
      <c r="AB34" s="4"/>
      <c r="AC34" s="4"/>
      <c r="AD34" s="11"/>
      <c r="AE34" s="141"/>
      <c r="AF34" s="141"/>
      <c r="AG34" s="141"/>
      <c r="AH34" s="141"/>
      <c r="AI34" s="141"/>
    </row>
    <row r="35" spans="1:35" ht="12.75" customHeight="1">
      <c r="A35" s="689">
        <v>28</v>
      </c>
      <c r="B35" s="323" t="s">
        <v>52</v>
      </c>
      <c r="C35" s="224">
        <v>0.14000000000000001</v>
      </c>
      <c r="D35" s="932">
        <f>'7-11л. РАСКЛАДКА'!Z35</f>
        <v>0</v>
      </c>
      <c r="E35" s="83">
        <f>'7-11л. РАСКЛАДКА'!Z96</f>
        <v>0</v>
      </c>
      <c r="F35" s="84">
        <f>'7-11л. РАСКЛАДКА'!Z150</f>
        <v>0</v>
      </c>
      <c r="G35" s="82">
        <f>'7-11л. РАСКЛАДКА'!Z211</f>
        <v>0</v>
      </c>
      <c r="H35" s="85">
        <f>'7-11л. РАСКЛАДКА'!Z266</f>
        <v>0</v>
      </c>
      <c r="I35" s="82">
        <f>'7-11л. РАСКЛАДКА'!Z324</f>
        <v>0</v>
      </c>
      <c r="J35" s="85">
        <f>'7-11л. РАСКЛАДКА'!Z380</f>
        <v>0</v>
      </c>
      <c r="K35" s="83">
        <f>'7-11л. РАСКЛАДКА'!Z432</f>
        <v>0</v>
      </c>
      <c r="L35" s="83">
        <f>'7-11л. РАСКЛАДКА'!Z487</f>
        <v>0</v>
      </c>
      <c r="M35" s="1632">
        <f>'7-11л. РАСКЛАДКА'!Z535</f>
        <v>0</v>
      </c>
      <c r="N35" s="1711">
        <f t="shared" si="0"/>
        <v>0</v>
      </c>
      <c r="O35" s="2159">
        <f t="shared" si="1"/>
        <v>-100</v>
      </c>
      <c r="P35" s="1719">
        <f t="shared" si="2"/>
        <v>1.4000000000000001</v>
      </c>
      <c r="Q35" s="1724">
        <v>0.2</v>
      </c>
      <c r="R35" s="2366"/>
      <c r="S35" s="141"/>
      <c r="T35" s="141"/>
      <c r="U35" s="141"/>
      <c r="V35" s="991"/>
      <c r="W35" s="164"/>
      <c r="X35" s="157"/>
      <c r="Y35" s="989"/>
      <c r="Z35" s="995"/>
      <c r="AA35" s="548"/>
      <c r="AB35" s="4"/>
      <c r="AC35" s="4"/>
      <c r="AD35" s="11"/>
      <c r="AE35" s="141"/>
      <c r="AF35" s="141"/>
      <c r="AG35" s="141"/>
      <c r="AH35" s="141"/>
      <c r="AI35" s="141"/>
    </row>
    <row r="36" spans="1:35" ht="12.75" customHeight="1">
      <c r="A36" s="689">
        <v>29</v>
      </c>
      <c r="B36" s="716" t="s">
        <v>280</v>
      </c>
      <c r="C36" s="224">
        <v>2.1</v>
      </c>
      <c r="D36" s="932">
        <f>'7-11л. РАСКЛАДКА'!Z36</f>
        <v>1.6500000000000001</v>
      </c>
      <c r="E36" s="83">
        <f>'7-11л. РАСКЛАДКА'!Z97</f>
        <v>1.96</v>
      </c>
      <c r="F36" s="84">
        <f>'7-11л. РАСКЛАДКА'!Z151</f>
        <v>2.15</v>
      </c>
      <c r="G36" s="82">
        <f>'7-11л. РАСКЛАДКА'!Z212</f>
        <v>0.6</v>
      </c>
      <c r="H36" s="85">
        <f>'7-11л. РАСКЛАДКА'!Z267</f>
        <v>3.55</v>
      </c>
      <c r="I36" s="82">
        <f>'7-11л. РАСКЛАДКА'!Z325</f>
        <v>1.79</v>
      </c>
      <c r="J36" s="85">
        <f>'7-11л. РАСКЛАДКА'!Z381</f>
        <v>2.82</v>
      </c>
      <c r="K36" s="83">
        <f>'7-11л. РАСКЛАДКА'!Z433</f>
        <v>2.25</v>
      </c>
      <c r="L36" s="83">
        <f>'7-11л. РАСКЛАДКА'!Z488</f>
        <v>2</v>
      </c>
      <c r="M36" s="1632">
        <f>'7-11л. РАСКЛАДКА'!Z536</f>
        <v>2.23</v>
      </c>
      <c r="N36" s="1711">
        <f t="shared" si="0"/>
        <v>21</v>
      </c>
      <c r="O36" s="2150">
        <f t="shared" si="1"/>
        <v>0</v>
      </c>
      <c r="P36" s="1719">
        <f t="shared" si="2"/>
        <v>21</v>
      </c>
      <c r="Q36" s="1724">
        <v>3</v>
      </c>
      <c r="R36" s="2367"/>
      <c r="S36" s="141"/>
      <c r="T36" s="141"/>
      <c r="U36" s="141"/>
      <c r="V36" s="991"/>
      <c r="W36" s="164"/>
      <c r="X36" s="157"/>
      <c r="Y36" s="989"/>
      <c r="Z36" s="995"/>
      <c r="AA36" s="548"/>
      <c r="AB36" s="4"/>
      <c r="AC36" s="4"/>
      <c r="AD36" s="11"/>
      <c r="AE36" s="141"/>
      <c r="AF36" s="141"/>
      <c r="AG36" s="141"/>
      <c r="AH36" s="141"/>
      <c r="AI36" s="141"/>
    </row>
    <row r="37" spans="1:35" ht="13.5" customHeight="1">
      <c r="A37" s="689">
        <v>30</v>
      </c>
      <c r="B37" s="323" t="s">
        <v>135</v>
      </c>
      <c r="C37" s="224">
        <v>2.1</v>
      </c>
      <c r="D37" s="932">
        <f>'7-11л. РАСКЛАДКА'!Z37</f>
        <v>0</v>
      </c>
      <c r="E37" s="85">
        <f>'7-11л. РАСКЛАДКА'!Z98</f>
        <v>0</v>
      </c>
      <c r="F37" s="82">
        <f>'7-11л. РАСКЛАДКА'!Z152</f>
        <v>10</v>
      </c>
      <c r="G37" s="82">
        <f>'7-11л. РАСКЛАДКА'!Z213</f>
        <v>0</v>
      </c>
      <c r="H37" s="85">
        <f>'7-11л. РАСКЛАДКА'!Z268</f>
        <v>0</v>
      </c>
      <c r="I37" s="82">
        <f>'7-11л. РАСКЛАДКА'!Z326</f>
        <v>0</v>
      </c>
      <c r="J37" s="85">
        <f>'7-11л. РАСКЛАДКА'!Z382</f>
        <v>0</v>
      </c>
      <c r="K37" s="85">
        <f>'7-11л. РАСКЛАДКА'!Z434</f>
        <v>10</v>
      </c>
      <c r="L37" s="85">
        <f>'7-11л. РАСКЛАДКА'!Z489</f>
        <v>0</v>
      </c>
      <c r="M37" s="1632">
        <f>'7-11л. РАСКЛАДКА'!Z537</f>
        <v>0</v>
      </c>
      <c r="N37" s="1711">
        <f t="shared" si="0"/>
        <v>20</v>
      </c>
      <c r="O37" s="2150">
        <f t="shared" si="1"/>
        <v>-4.7619047619047592</v>
      </c>
      <c r="P37" s="1719">
        <f t="shared" si="2"/>
        <v>21</v>
      </c>
      <c r="Q37" s="1724">
        <v>3</v>
      </c>
      <c r="R37" s="2366"/>
      <c r="S37" s="141"/>
      <c r="T37" s="141"/>
      <c r="U37" s="141"/>
      <c r="V37" s="991"/>
      <c r="W37" s="164"/>
      <c r="X37" s="157"/>
      <c r="Y37" s="994"/>
      <c r="Z37" s="995"/>
      <c r="AA37" s="548"/>
      <c r="AB37" s="4"/>
      <c r="AC37" s="4"/>
      <c r="AD37" s="11"/>
      <c r="AE37" s="141"/>
      <c r="AF37" s="141"/>
      <c r="AG37" s="141"/>
      <c r="AH37" s="141"/>
      <c r="AI37" s="141"/>
    </row>
    <row r="38" spans="1:35" ht="14.25" customHeight="1">
      <c r="A38" s="689">
        <v>31</v>
      </c>
      <c r="B38" s="323" t="s">
        <v>136</v>
      </c>
      <c r="C38" s="224">
        <v>1.4</v>
      </c>
      <c r="D38" s="932">
        <f>'7-11л. РАСКЛАДКА'!Z38</f>
        <v>1.4149999999999998</v>
      </c>
      <c r="E38" s="83">
        <f>'7-11л. РАСКЛАДКА'!Z99</f>
        <v>2.0089999999999999</v>
      </c>
      <c r="F38" s="84">
        <f>'7-11л. РАСКЛАДКА'!Z153</f>
        <v>1.6990000000000001</v>
      </c>
      <c r="G38" s="82">
        <f>'7-11л. РАСКЛАДКА'!Z214</f>
        <v>1.2242</v>
      </c>
      <c r="H38" s="85">
        <f>'7-11л. РАСКЛАДКА'!Z269</f>
        <v>1.2457499999999999</v>
      </c>
      <c r="I38" s="82">
        <f>'7-11л. РАСКЛАДКА'!Z327</f>
        <v>1.915E-2</v>
      </c>
      <c r="J38" s="85">
        <f>'7-11л. РАСКЛАДКА'!Z383</f>
        <v>0.32600000000000001</v>
      </c>
      <c r="K38" s="83">
        <f>'7-11л. РАСКЛАДКА'!Z435</f>
        <v>1.0418000000000001</v>
      </c>
      <c r="L38" s="83">
        <f>'7-11л. РАСКЛАДКА'!Z490</f>
        <v>0.79434000000000005</v>
      </c>
      <c r="M38" s="1632">
        <f>'7-11л. РАСКЛАДКА'!Z538</f>
        <v>4.2257600000000002</v>
      </c>
      <c r="N38" s="1711">
        <f t="shared" si="0"/>
        <v>14</v>
      </c>
      <c r="O38" s="2150">
        <f t="shared" si="1"/>
        <v>0</v>
      </c>
      <c r="P38" s="1719">
        <f t="shared" si="2"/>
        <v>14</v>
      </c>
      <c r="Q38" s="1724">
        <v>2</v>
      </c>
      <c r="R38" s="2368"/>
      <c r="S38" s="141"/>
      <c r="T38" s="141"/>
      <c r="U38" s="141"/>
      <c r="V38" s="991"/>
      <c r="W38" s="164"/>
      <c r="X38" s="157"/>
      <c r="Y38" s="1725"/>
      <c r="Z38" s="995"/>
      <c r="AA38" s="548"/>
      <c r="AB38" s="4"/>
      <c r="AC38" s="4"/>
      <c r="AD38" s="11"/>
      <c r="AE38" s="141"/>
      <c r="AF38" s="141"/>
      <c r="AG38" s="141"/>
      <c r="AH38" s="141"/>
      <c r="AI38" s="141"/>
    </row>
    <row r="39" spans="1:35" ht="15" customHeight="1">
      <c r="A39" s="689">
        <v>32</v>
      </c>
      <c r="B39" s="323" t="s">
        <v>54</v>
      </c>
      <c r="C39" s="224">
        <v>53.9</v>
      </c>
      <c r="D39" s="249">
        <f>'7-11л. МЕНЮ '!D103</f>
        <v>54.537000000000006</v>
      </c>
      <c r="E39" s="125">
        <f>'7-11л. МЕНЮ '!D156</f>
        <v>56.134</v>
      </c>
      <c r="F39" s="125">
        <f>'7-11л. МЕНЮ '!D212</f>
        <v>53.750999999999998</v>
      </c>
      <c r="G39" s="125">
        <f>'7-11л. МЕНЮ '!D263</f>
        <v>56.899000000000001</v>
      </c>
      <c r="H39" s="125">
        <f>'7-11л. МЕНЮ '!D318</f>
        <v>50.722500000000004</v>
      </c>
      <c r="I39" s="125">
        <f>'7-11л. МЕНЮ '!D371</f>
        <v>53.114050000000006</v>
      </c>
      <c r="J39" s="125">
        <f>'7-11л. МЕНЮ '!D426</f>
        <v>55.272000000000006</v>
      </c>
      <c r="K39" s="125">
        <f>'7-11л. МЕНЮ '!D478</f>
        <v>49.866349999999997</v>
      </c>
      <c r="L39" s="125">
        <f>'7-11л. МЕНЮ '!D534</f>
        <v>52.686999999999998</v>
      </c>
      <c r="M39" s="1629">
        <f>'7-11л. МЕНЮ '!D584</f>
        <v>55.504000000000005</v>
      </c>
      <c r="N39" s="1714">
        <f>D39+E39+F39+G39+H39+I39+J39+K39+L39+M39</f>
        <v>538.48689999999999</v>
      </c>
      <c r="O39" s="2150">
        <f t="shared" si="1"/>
        <v>-9.5194805194807941E-2</v>
      </c>
      <c r="P39" s="1719">
        <f t="shared" si="2"/>
        <v>539</v>
      </c>
      <c r="Q39" s="1724">
        <v>77</v>
      </c>
      <c r="R39" s="2366"/>
      <c r="S39" s="141"/>
      <c r="T39" s="141"/>
      <c r="U39" s="141"/>
      <c r="V39" s="1009"/>
      <c r="W39" s="164"/>
      <c r="X39" s="157"/>
      <c r="Y39" s="1706"/>
      <c r="Z39" s="1709"/>
      <c r="AA39" s="548"/>
      <c r="AB39" s="4"/>
      <c r="AC39" s="4"/>
      <c r="AD39" s="11"/>
      <c r="AE39" s="141"/>
      <c r="AF39" s="141"/>
      <c r="AG39" s="141"/>
      <c r="AH39" s="141"/>
      <c r="AI39" s="141"/>
    </row>
    <row r="40" spans="1:35" ht="12.75" customHeight="1">
      <c r="A40" s="689">
        <v>33</v>
      </c>
      <c r="B40" s="323" t="s">
        <v>55</v>
      </c>
      <c r="C40" s="224">
        <v>55.3</v>
      </c>
      <c r="D40" s="249">
        <f>'7-11л. МЕНЮ '!E103</f>
        <v>59.151000000000003</v>
      </c>
      <c r="E40" s="125">
        <f>'7-11л. МЕНЮ '!E156</f>
        <v>55.478000000000002</v>
      </c>
      <c r="F40" s="125">
        <f>'7-11л. МЕНЮ '!E212</f>
        <v>50.32180000000001</v>
      </c>
      <c r="G40" s="125">
        <f>'7-11л. МЕНЮ '!E263</f>
        <v>58.199999999999996</v>
      </c>
      <c r="H40" s="125">
        <f>'7-11л. МЕНЮ '!E318</f>
        <v>52.561599999999999</v>
      </c>
      <c r="I40" s="125">
        <f>'7-11л. МЕНЮ '!E371</f>
        <v>71.725800000000007</v>
      </c>
      <c r="J40" s="125">
        <f>'7-11л. МЕНЮ '!E426</f>
        <v>51.106000000000002</v>
      </c>
      <c r="K40" s="125">
        <f>'7-11л. МЕНЮ '!E478</f>
        <v>47.284300000000002</v>
      </c>
      <c r="L40" s="125">
        <f>'7-11л. МЕНЮ '!E534</f>
        <v>56.307199999999995</v>
      </c>
      <c r="M40" s="1629">
        <f>'7-11л. МЕНЮ '!E584</f>
        <v>49.871000000000002</v>
      </c>
      <c r="N40" s="1711">
        <f t="shared" si="0"/>
        <v>552.00669999999991</v>
      </c>
      <c r="O40" s="2150">
        <f t="shared" si="1"/>
        <v>-0.17962025316457186</v>
      </c>
      <c r="P40" s="1719">
        <f t="shared" si="2"/>
        <v>553</v>
      </c>
      <c r="Q40" s="1724">
        <v>79</v>
      </c>
      <c r="R40" s="2366"/>
      <c r="S40" s="141"/>
      <c r="T40" s="141"/>
      <c r="U40" s="141"/>
      <c r="V40" s="1009"/>
      <c r="W40" s="164"/>
      <c r="X40" s="157"/>
      <c r="Y40" s="1706"/>
      <c r="Z40" s="1709"/>
      <c r="AA40" s="548"/>
      <c r="AB40" s="4"/>
      <c r="AC40" s="4"/>
      <c r="AD40" s="11"/>
      <c r="AE40" s="141"/>
      <c r="AF40" s="141"/>
      <c r="AG40" s="141"/>
      <c r="AH40" s="141"/>
      <c r="AI40" s="141"/>
    </row>
    <row r="41" spans="1:35" ht="12.75" customHeight="1">
      <c r="A41" s="689">
        <v>34</v>
      </c>
      <c r="B41" s="323" t="s">
        <v>56</v>
      </c>
      <c r="C41" s="224">
        <v>234.5</v>
      </c>
      <c r="D41" s="222">
        <f>'7-11л. МЕНЮ '!F103</f>
        <v>230.066</v>
      </c>
      <c r="E41" s="125">
        <f>'7-11л. МЕНЮ '!F156</f>
        <v>208.42500000000001</v>
      </c>
      <c r="F41" s="125">
        <f>'7-11л. МЕНЮ '!F212</f>
        <v>256.2835</v>
      </c>
      <c r="G41" s="125">
        <f>'7-11л. МЕНЮ '!F263</f>
        <v>228.005</v>
      </c>
      <c r="H41" s="125">
        <f>'7-11л. МЕНЮ '!F318</f>
        <v>246.291</v>
      </c>
      <c r="I41" s="125">
        <f>'7-11л. МЕНЮ '!F371</f>
        <v>206.89819999999997</v>
      </c>
      <c r="J41" s="125">
        <f>'7-11л. МЕНЮ '!F426</f>
        <v>241.46350000000001</v>
      </c>
      <c r="K41" s="125">
        <f>'7-11л. МЕНЮ '!F478</f>
        <v>268.20549999999997</v>
      </c>
      <c r="L41" s="125">
        <f>'7-11л. МЕНЮ '!F534</f>
        <v>234.672</v>
      </c>
      <c r="M41" s="1629">
        <f>'7-11л. МЕНЮ '!F584</f>
        <v>221.13410000000002</v>
      </c>
      <c r="N41" s="1711">
        <f t="shared" si="0"/>
        <v>2341.4438</v>
      </c>
      <c r="O41" s="2150">
        <f t="shared" si="1"/>
        <v>-0.15165031982942878</v>
      </c>
      <c r="P41" s="1719">
        <f t="shared" si="2"/>
        <v>2345</v>
      </c>
      <c r="Q41" s="1724">
        <v>335</v>
      </c>
      <c r="R41" s="2366"/>
      <c r="S41" s="141"/>
      <c r="T41" s="141"/>
      <c r="U41" s="141"/>
      <c r="V41" s="1009"/>
      <c r="W41" s="164"/>
      <c r="X41" s="157"/>
      <c r="Y41" s="1706"/>
      <c r="Z41" s="1709"/>
      <c r="AA41" s="548"/>
      <c r="AB41" s="4"/>
      <c r="AC41" s="4"/>
      <c r="AD41" s="11"/>
      <c r="AE41" s="141"/>
      <c r="AF41" s="141"/>
      <c r="AG41" s="141"/>
      <c r="AH41" s="141"/>
      <c r="AI41" s="141"/>
    </row>
    <row r="42" spans="1:35" ht="15" customHeight="1" thickBot="1">
      <c r="A42" s="717">
        <v>35</v>
      </c>
      <c r="B42" s="718" t="s">
        <v>57</v>
      </c>
      <c r="C42" s="225">
        <v>1645</v>
      </c>
      <c r="D42" s="223">
        <f>'7-11л. МЕНЮ '!G103</f>
        <v>1648.6210000000001</v>
      </c>
      <c r="E42" s="129">
        <f>'7-11л. МЕНЮ '!G156</f>
        <v>1645.4299999999998</v>
      </c>
      <c r="F42" s="129">
        <f>'7-11л. МЕНЮ '!G212</f>
        <v>1640.069</v>
      </c>
      <c r="G42" s="129">
        <f>'7-11л. МЕНЮ '!G263</f>
        <v>1638.643</v>
      </c>
      <c r="H42" s="129">
        <f>'7-11л. МЕНЮ '!G318</f>
        <v>1646.5273999999999</v>
      </c>
      <c r="I42" s="129">
        <f>'7-11л. МЕНЮ '!G371</f>
        <v>1644.2708000000002</v>
      </c>
      <c r="J42" s="166">
        <f>'7-11л. МЕНЮ '!G426</f>
        <v>1644.6566</v>
      </c>
      <c r="K42" s="129">
        <f>'7-11л. МЕНЮ '!G478</f>
        <v>1653.5849000000001</v>
      </c>
      <c r="L42" s="129">
        <f>'7-11л. МЕНЮ '!G534</f>
        <v>1645.145</v>
      </c>
      <c r="M42" s="1630">
        <f>'7-11л. МЕНЮ '!G584</f>
        <v>1643.1243999999997</v>
      </c>
      <c r="N42" s="1713">
        <f t="shared" si="0"/>
        <v>16450.072100000001</v>
      </c>
      <c r="O42" s="2151">
        <f t="shared" si="1"/>
        <v>4.3829787234983542E-4</v>
      </c>
      <c r="P42" s="1720">
        <f t="shared" si="2"/>
        <v>16450</v>
      </c>
      <c r="Q42" s="1721">
        <v>2350</v>
      </c>
      <c r="R42" s="2366"/>
      <c r="S42" s="141"/>
      <c r="T42" s="141"/>
      <c r="U42" s="141"/>
      <c r="V42" s="1009"/>
      <c r="W42" s="164"/>
      <c r="X42" s="1010"/>
      <c r="Y42" s="1708"/>
      <c r="Z42" s="1707"/>
      <c r="AA42" s="548"/>
      <c r="AB42" s="4"/>
      <c r="AC42" s="4"/>
      <c r="AD42" s="11"/>
      <c r="AE42" s="141"/>
      <c r="AF42" s="141"/>
      <c r="AG42" s="141"/>
      <c r="AH42" s="141"/>
      <c r="AI42" s="141"/>
    </row>
    <row r="43" spans="1:35">
      <c r="R43" s="126"/>
    </row>
    <row r="45" spans="1:35" ht="13.5" customHeight="1"/>
    <row r="46" spans="1:35" ht="12.75" customHeight="1"/>
    <row r="47" spans="1:35" ht="12.75" customHeight="1"/>
    <row r="48" spans="1:35" ht="11.25" customHeight="1"/>
    <row r="49" spans="1:17" ht="11.25" customHeight="1"/>
    <row r="51" spans="1:17">
      <c r="A51" t="s">
        <v>285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17">
      <c r="A52" t="s">
        <v>286</v>
      </c>
      <c r="C52" s="412"/>
      <c r="D52" s="412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</row>
    <row r="53" spans="1:17">
      <c r="A53" t="s">
        <v>287</v>
      </c>
      <c r="N53" s="412"/>
      <c r="O53" s="412"/>
    </row>
    <row r="54" spans="1:17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412"/>
      <c r="Q54" s="412"/>
    </row>
    <row r="55" spans="1:17">
      <c r="A55" s="1" t="s">
        <v>288</v>
      </c>
    </row>
    <row r="56" spans="1:17">
      <c r="A56" t="s">
        <v>289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7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412"/>
      <c r="Q57" s="412"/>
    </row>
    <row r="65" ht="13.5" customHeight="1"/>
    <row r="67" ht="13.5" customHeight="1"/>
    <row r="68" ht="12" customHeight="1"/>
    <row r="70" ht="12.75" customHeight="1"/>
    <row r="72" ht="12.75" customHeight="1"/>
    <row r="74" ht="12.75" customHeight="1"/>
    <row r="76" ht="12.75" customHeight="1"/>
    <row r="77" hidden="1"/>
    <row r="84" spans="1:53">
      <c r="A84" s="141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</row>
    <row r="85" spans="1:53">
      <c r="A85" s="275"/>
      <c r="B85" s="141"/>
      <c r="C85" s="275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273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</row>
    <row r="86" spans="1:53">
      <c r="A86" s="141"/>
      <c r="B86" s="164"/>
      <c r="C86" s="548"/>
      <c r="D86" s="279"/>
      <c r="E86" s="279"/>
      <c r="F86" s="279"/>
      <c r="G86" s="279"/>
      <c r="H86" s="279"/>
      <c r="I86" s="279"/>
      <c r="J86" s="279"/>
      <c r="K86" s="279"/>
      <c r="L86" s="164"/>
      <c r="M86" s="164"/>
      <c r="N86" s="133"/>
      <c r="O86" s="133"/>
      <c r="P86" s="164"/>
      <c r="Q86" s="548"/>
      <c r="R86" s="141"/>
      <c r="S86" s="548"/>
      <c r="T86" s="164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</row>
    <row r="87" spans="1:53">
      <c r="A87" s="141"/>
      <c r="B87" s="164"/>
      <c r="C87" s="133"/>
      <c r="D87" s="279"/>
      <c r="E87" s="279"/>
      <c r="F87" s="279"/>
      <c r="G87" s="279"/>
      <c r="H87" s="279"/>
      <c r="I87" s="279"/>
      <c r="J87" s="279"/>
      <c r="K87" s="279"/>
      <c r="L87" s="164"/>
      <c r="M87" s="164"/>
      <c r="N87" s="133"/>
      <c r="O87" s="133"/>
      <c r="P87" s="164"/>
      <c r="Q87" s="548"/>
      <c r="R87" s="141"/>
      <c r="S87" s="548"/>
      <c r="T87" s="164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</row>
    <row r="88" spans="1:53">
      <c r="A88" s="141"/>
      <c r="B88" s="548"/>
      <c r="C88" s="548"/>
      <c r="D88" s="279"/>
      <c r="E88" s="279"/>
      <c r="F88" s="279"/>
      <c r="G88" s="279"/>
      <c r="H88" s="141"/>
      <c r="I88" s="141"/>
      <c r="J88" s="279"/>
      <c r="K88" s="139"/>
      <c r="L88" s="164"/>
      <c r="M88" s="164"/>
      <c r="N88" s="133"/>
      <c r="O88" s="133"/>
      <c r="P88" s="548"/>
      <c r="Q88" s="548"/>
      <c r="R88" s="141"/>
      <c r="S88" s="548"/>
      <c r="T88" s="164"/>
      <c r="U88" s="141"/>
      <c r="V88" s="141"/>
      <c r="W88" s="141"/>
      <c r="X88" s="141"/>
      <c r="Y88" s="141"/>
      <c r="Z88" s="141"/>
      <c r="AA88" s="986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</row>
    <row r="89" spans="1:53">
      <c r="A89" s="141"/>
      <c r="B89" s="164"/>
      <c r="C89" s="164"/>
      <c r="D89" s="548"/>
      <c r="E89" s="548"/>
      <c r="F89" s="548"/>
      <c r="G89" s="548"/>
      <c r="H89" s="548"/>
      <c r="I89" s="548"/>
      <c r="J89" s="548"/>
      <c r="K89" s="548"/>
      <c r="L89" s="548"/>
      <c r="M89" s="548"/>
      <c r="N89" s="133"/>
      <c r="O89" s="133"/>
      <c r="P89" s="548"/>
      <c r="Q89" s="548"/>
      <c r="R89" s="141"/>
      <c r="S89" s="548"/>
      <c r="T89" s="164"/>
      <c r="U89" s="141"/>
      <c r="V89" s="141"/>
      <c r="W89" s="141"/>
      <c r="X89" s="141"/>
      <c r="Y89" s="495"/>
      <c r="Z89" s="141"/>
      <c r="AA89" s="986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</row>
    <row r="90" spans="1:53">
      <c r="A90" s="141"/>
      <c r="B90" s="548"/>
      <c r="C90" s="141"/>
      <c r="D90" s="548"/>
      <c r="E90" s="548"/>
      <c r="F90" s="548"/>
      <c r="G90" s="548"/>
      <c r="H90" s="548"/>
      <c r="I90" s="548"/>
      <c r="J90" s="548"/>
      <c r="K90" s="548"/>
      <c r="L90" s="548"/>
      <c r="M90" s="548"/>
      <c r="N90" s="133"/>
      <c r="O90" s="133"/>
      <c r="P90" s="164"/>
      <c r="Q90" s="548"/>
      <c r="R90" s="141"/>
      <c r="S90" s="548"/>
      <c r="T90" s="164"/>
      <c r="U90" s="141"/>
      <c r="V90" s="141"/>
      <c r="W90" s="141"/>
      <c r="X90" s="141"/>
      <c r="Y90" s="495"/>
      <c r="Z90" s="141"/>
      <c r="AA90" s="987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</row>
    <row r="91" spans="1:53">
      <c r="A91" s="141"/>
      <c r="B91" s="164"/>
      <c r="C91" s="279"/>
      <c r="D91" s="164"/>
      <c r="E91" s="164"/>
      <c r="F91" s="164"/>
      <c r="G91" s="164"/>
      <c r="H91" s="136"/>
      <c r="I91" s="164"/>
      <c r="J91" s="164"/>
      <c r="K91" s="164"/>
      <c r="L91" s="164"/>
      <c r="M91" s="136"/>
      <c r="N91" s="133"/>
      <c r="O91" s="133"/>
      <c r="P91" s="279"/>
      <c r="Q91" s="548"/>
      <c r="R91" s="164"/>
      <c r="S91" s="548"/>
      <c r="T91" s="164"/>
      <c r="U91" s="141"/>
      <c r="V91" s="428"/>
      <c r="W91" s="548"/>
      <c r="X91" s="213"/>
      <c r="Y91" s="988"/>
      <c r="Z91" s="141"/>
      <c r="AA91" s="987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</row>
    <row r="92" spans="1:53">
      <c r="A92" s="213"/>
      <c r="B92" s="164"/>
      <c r="C92" s="989"/>
      <c r="D92" s="1005"/>
      <c r="E92" s="990"/>
      <c r="F92" s="990"/>
      <c r="G92" s="990"/>
      <c r="H92" s="990"/>
      <c r="I92" s="990"/>
      <c r="J92" s="990"/>
      <c r="K92" s="990"/>
      <c r="L92" s="990"/>
      <c r="M92" s="990"/>
      <c r="N92" s="989"/>
      <c r="O92" s="548"/>
      <c r="P92" s="548"/>
      <c r="Q92" s="141"/>
      <c r="R92" s="749"/>
      <c r="S92" s="141"/>
      <c r="T92" s="141"/>
      <c r="U92" s="141"/>
      <c r="V92" s="991"/>
      <c r="W92" s="164"/>
      <c r="X92" s="157"/>
      <c r="Y92" s="992"/>
      <c r="Z92" s="141"/>
      <c r="AA92" s="993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</row>
    <row r="93" spans="1:53">
      <c r="A93" s="213"/>
      <c r="B93" s="164"/>
      <c r="C93" s="989"/>
      <c r="D93" s="1005"/>
      <c r="E93" s="990"/>
      <c r="F93" s="990"/>
      <c r="G93" s="990"/>
      <c r="H93" s="990"/>
      <c r="I93" s="990"/>
      <c r="J93" s="990"/>
      <c r="K93" s="990"/>
      <c r="L93" s="990"/>
      <c r="M93" s="990"/>
      <c r="N93" s="994"/>
      <c r="O93" s="995"/>
      <c r="P93" s="548"/>
      <c r="Q93" s="141"/>
      <c r="R93" s="141"/>
      <c r="S93" s="141"/>
      <c r="T93" s="141"/>
      <c r="U93" s="141"/>
      <c r="V93" s="991"/>
      <c r="W93" s="164"/>
      <c r="X93" s="157"/>
      <c r="Y93" s="992"/>
      <c r="Z93" s="141"/>
      <c r="AA93" s="993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</row>
    <row r="94" spans="1:53">
      <c r="A94" s="213"/>
      <c r="B94" s="164"/>
      <c r="C94" s="989"/>
      <c r="D94" s="1005"/>
      <c r="E94" s="990"/>
      <c r="F94" s="990"/>
      <c r="G94" s="1005"/>
      <c r="H94" s="990"/>
      <c r="I94" s="990"/>
      <c r="J94" s="1005"/>
      <c r="K94" s="990"/>
      <c r="L94" s="990"/>
      <c r="M94" s="990"/>
      <c r="N94" s="989"/>
      <c r="O94" s="995"/>
      <c r="P94" s="548"/>
      <c r="Q94" s="141"/>
      <c r="R94" s="141"/>
      <c r="S94" s="141"/>
      <c r="T94" s="141"/>
      <c r="U94" s="141"/>
      <c r="V94" s="991"/>
      <c r="W94" s="164"/>
      <c r="X94" s="157"/>
      <c r="Y94" s="992"/>
      <c r="Z94" s="141"/>
      <c r="AA94" s="996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</row>
    <row r="95" spans="1:53">
      <c r="A95" s="213"/>
      <c r="B95" s="164"/>
      <c r="C95" s="989"/>
      <c r="D95" s="1005"/>
      <c r="E95" s="990"/>
      <c r="F95" s="990"/>
      <c r="G95" s="990"/>
      <c r="H95" s="990"/>
      <c r="I95" s="990"/>
      <c r="J95" s="990"/>
      <c r="K95" s="990"/>
      <c r="L95" s="990"/>
      <c r="M95" s="1005"/>
      <c r="N95" s="997"/>
      <c r="O95" s="995"/>
      <c r="P95" s="548"/>
      <c r="Q95" s="141"/>
      <c r="R95" s="141"/>
      <c r="S95" s="141"/>
      <c r="T95" s="141"/>
      <c r="U95" s="141"/>
      <c r="V95" s="991"/>
      <c r="W95" s="164"/>
      <c r="X95" s="157"/>
      <c r="Y95" s="992"/>
      <c r="Z95" s="141"/>
      <c r="AA95" s="993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</row>
    <row r="96" spans="1:53">
      <c r="A96" s="213"/>
      <c r="B96" s="164"/>
      <c r="C96" s="989"/>
      <c r="D96" s="1005"/>
      <c r="E96" s="990"/>
      <c r="F96" s="990"/>
      <c r="G96" s="990"/>
      <c r="H96" s="990"/>
      <c r="I96" s="990"/>
      <c r="J96" s="990"/>
      <c r="K96" s="990"/>
      <c r="L96" s="990"/>
      <c r="M96" s="990"/>
      <c r="N96" s="989"/>
      <c r="O96" s="995"/>
      <c r="P96" s="548"/>
      <c r="Q96" s="141"/>
      <c r="R96" s="141"/>
      <c r="S96" s="141"/>
      <c r="T96" s="141"/>
      <c r="U96" s="141"/>
      <c r="V96" s="991"/>
      <c r="W96" s="164"/>
      <c r="X96" s="157"/>
      <c r="Y96" s="992"/>
      <c r="Z96" s="141"/>
      <c r="AA96" s="998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</row>
    <row r="97" spans="1:53">
      <c r="A97" s="213"/>
      <c r="B97" s="164"/>
      <c r="C97" s="989"/>
      <c r="D97" s="1005"/>
      <c r="E97" s="990"/>
      <c r="F97" s="990"/>
      <c r="G97" s="990"/>
      <c r="H97" s="990"/>
      <c r="I97" s="990"/>
      <c r="J97" s="990"/>
      <c r="K97" s="990"/>
      <c r="L97" s="990"/>
      <c r="M97" s="990"/>
      <c r="N97" s="989"/>
      <c r="O97" s="995"/>
      <c r="P97" s="548"/>
      <c r="Q97" s="141"/>
      <c r="R97" s="141"/>
      <c r="S97" s="141"/>
      <c r="T97" s="141"/>
      <c r="U97" s="141"/>
      <c r="V97" s="991"/>
      <c r="W97" s="164"/>
      <c r="X97" s="157"/>
      <c r="Y97" s="992"/>
      <c r="Z97" s="141"/>
      <c r="AA97" s="996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</row>
    <row r="98" spans="1:53">
      <c r="A98" s="213"/>
      <c r="B98" s="164"/>
      <c r="C98" s="989"/>
      <c r="D98" s="1005"/>
      <c r="E98" s="990"/>
      <c r="F98" s="133"/>
      <c r="G98" s="1000"/>
      <c r="H98" s="1005"/>
      <c r="I98" s="990"/>
      <c r="J98" s="990"/>
      <c r="K98" s="990"/>
      <c r="L98" s="990"/>
      <c r="M98" s="990"/>
      <c r="N98" s="999"/>
      <c r="O98" s="995"/>
      <c r="P98" s="548"/>
      <c r="Q98" s="141"/>
      <c r="R98" s="141"/>
      <c r="S98" s="141"/>
      <c r="T98" s="141"/>
      <c r="U98" s="141"/>
      <c r="V98" s="991"/>
      <c r="W98" s="164"/>
      <c r="X98" s="157"/>
      <c r="Y98" s="992"/>
      <c r="Z98" s="141"/>
      <c r="AA98" s="998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</row>
    <row r="99" spans="1:53">
      <c r="A99" s="213"/>
      <c r="B99" s="164"/>
      <c r="C99" s="989"/>
      <c r="D99" s="1005"/>
      <c r="E99" s="990"/>
      <c r="F99" s="990"/>
      <c r="G99" s="990"/>
      <c r="H99" s="990"/>
      <c r="I99" s="990"/>
      <c r="J99" s="990"/>
      <c r="K99" s="990"/>
      <c r="L99" s="990"/>
      <c r="M99" s="990"/>
      <c r="N99" s="989"/>
      <c r="O99" s="995"/>
      <c r="P99" s="548"/>
      <c r="Q99" s="141"/>
      <c r="R99" s="141"/>
      <c r="S99" s="141"/>
      <c r="T99" s="141"/>
      <c r="U99" s="141"/>
      <c r="V99" s="991"/>
      <c r="W99" s="164"/>
      <c r="X99" s="157"/>
      <c r="Y99" s="992"/>
      <c r="Z99" s="141"/>
      <c r="AA99" s="993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</row>
    <row r="100" spans="1:53">
      <c r="A100" s="213"/>
      <c r="B100" s="164"/>
      <c r="C100" s="989"/>
      <c r="D100" s="1005"/>
      <c r="E100" s="990"/>
      <c r="F100" s="990"/>
      <c r="G100" s="990"/>
      <c r="H100" s="990"/>
      <c r="I100" s="990"/>
      <c r="J100" s="990"/>
      <c r="K100" s="990"/>
      <c r="L100" s="990"/>
      <c r="M100" s="990"/>
      <c r="N100" s="989"/>
      <c r="O100" s="995"/>
      <c r="P100" s="548"/>
      <c r="Q100" s="141"/>
      <c r="R100" s="141"/>
      <c r="S100" s="141"/>
      <c r="T100" s="141"/>
      <c r="U100" s="141"/>
      <c r="V100" s="991"/>
      <c r="W100" s="164"/>
      <c r="X100" s="157"/>
      <c r="Y100" s="992"/>
      <c r="Z100" s="141"/>
      <c r="AA100" s="993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</row>
    <row r="101" spans="1:53" ht="12.75" customHeight="1">
      <c r="A101" s="213"/>
      <c r="B101" s="164"/>
      <c r="C101" s="989"/>
      <c r="D101" s="1005"/>
      <c r="E101" s="990"/>
      <c r="F101" s="990"/>
      <c r="G101" s="990"/>
      <c r="H101" s="990"/>
      <c r="I101" s="990"/>
      <c r="J101" s="990"/>
      <c r="K101" s="990"/>
      <c r="L101" s="990"/>
      <c r="M101" s="990"/>
      <c r="N101" s="989"/>
      <c r="O101" s="995"/>
      <c r="P101" s="548"/>
      <c r="Q101" s="141"/>
      <c r="R101" s="141"/>
      <c r="S101" s="141"/>
      <c r="T101" s="141"/>
      <c r="U101" s="141"/>
      <c r="V101" s="991"/>
      <c r="W101" s="164"/>
      <c r="X101" s="157"/>
      <c r="Y101" s="992"/>
      <c r="Z101" s="141"/>
      <c r="AA101" s="993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</row>
    <row r="102" spans="1:53" ht="13.5" customHeight="1">
      <c r="A102" s="213"/>
      <c r="B102" s="164"/>
      <c r="C102" s="989"/>
      <c r="D102" s="1005"/>
      <c r="E102" s="990"/>
      <c r="F102" s="990"/>
      <c r="G102" s="990"/>
      <c r="H102" s="990"/>
      <c r="I102" s="990"/>
      <c r="J102" s="990"/>
      <c r="K102" s="990"/>
      <c r="L102" s="990"/>
      <c r="M102" s="990"/>
      <c r="N102" s="989"/>
      <c r="O102" s="995"/>
      <c r="P102" s="548"/>
      <c r="Q102" s="141"/>
      <c r="R102" s="141"/>
      <c r="S102" s="141"/>
      <c r="T102" s="141"/>
      <c r="U102" s="141"/>
      <c r="V102" s="991"/>
      <c r="W102" s="164"/>
      <c r="X102" s="157"/>
      <c r="Y102" s="992"/>
      <c r="Z102" s="141"/>
      <c r="AA102" s="993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</row>
    <row r="103" spans="1:53" ht="12.75" customHeight="1">
      <c r="A103" s="213"/>
      <c r="B103" s="164"/>
      <c r="C103" s="989"/>
      <c r="D103" s="1005"/>
      <c r="E103" s="990"/>
      <c r="F103" s="990"/>
      <c r="G103" s="990"/>
      <c r="H103" s="990"/>
      <c r="I103" s="990"/>
      <c r="J103" s="990"/>
      <c r="K103" s="990"/>
      <c r="L103" s="990"/>
      <c r="M103" s="990"/>
      <c r="N103" s="989"/>
      <c r="O103" s="995"/>
      <c r="P103" s="548"/>
      <c r="Q103" s="141"/>
      <c r="R103" s="141"/>
      <c r="S103" s="141"/>
      <c r="T103" s="141"/>
      <c r="U103" s="141"/>
      <c r="V103" s="991"/>
      <c r="W103" s="164"/>
      <c r="X103" s="157"/>
      <c r="Y103" s="992"/>
      <c r="Z103" s="141"/>
      <c r="AA103" s="993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</row>
    <row r="104" spans="1:53">
      <c r="A104" s="213"/>
      <c r="B104" s="164"/>
      <c r="C104" s="989"/>
      <c r="D104" s="1005"/>
      <c r="E104" s="990"/>
      <c r="F104" s="990"/>
      <c r="G104" s="990"/>
      <c r="H104" s="990"/>
      <c r="I104" s="990"/>
      <c r="J104" s="990"/>
      <c r="K104" s="990"/>
      <c r="L104" s="990"/>
      <c r="M104" s="990"/>
      <c r="N104" s="989"/>
      <c r="O104" s="995"/>
      <c r="P104" s="548"/>
      <c r="Q104" s="141"/>
      <c r="R104" s="141"/>
      <c r="S104" s="141"/>
      <c r="T104" s="141"/>
      <c r="U104" s="141"/>
      <c r="V104" s="991"/>
      <c r="W104" s="164"/>
      <c r="X104" s="157"/>
      <c r="Y104" s="992"/>
      <c r="Z104" s="141"/>
      <c r="AA104" s="993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</row>
    <row r="105" spans="1:53">
      <c r="A105" s="213"/>
      <c r="B105" s="164"/>
      <c r="C105" s="989"/>
      <c r="D105" s="1005"/>
      <c r="E105" s="990"/>
      <c r="F105" s="990"/>
      <c r="G105" s="990"/>
      <c r="H105" s="990"/>
      <c r="I105" s="990"/>
      <c r="J105" s="990"/>
      <c r="K105" s="990"/>
      <c r="L105" s="990"/>
      <c r="M105" s="990"/>
      <c r="N105" s="989"/>
      <c r="O105" s="995"/>
      <c r="P105" s="548"/>
      <c r="Q105" s="141"/>
      <c r="R105" s="141"/>
      <c r="S105" s="141"/>
      <c r="T105" s="141"/>
      <c r="U105" s="141"/>
      <c r="V105" s="991"/>
      <c r="W105" s="164"/>
      <c r="X105" s="157"/>
      <c r="Y105" s="992"/>
      <c r="Z105" s="141"/>
      <c r="AA105" s="993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</row>
    <row r="106" spans="1:53">
      <c r="A106" s="213"/>
      <c r="B106" s="164"/>
      <c r="C106" s="989"/>
      <c r="D106" s="1005"/>
      <c r="E106" s="990"/>
      <c r="F106" s="990"/>
      <c r="G106" s="990"/>
      <c r="H106" s="990"/>
      <c r="I106" s="990"/>
      <c r="J106" s="990"/>
      <c r="K106" s="990"/>
      <c r="L106" s="990"/>
      <c r="M106" s="990"/>
      <c r="N106" s="989"/>
      <c r="O106" s="995"/>
      <c r="P106" s="548"/>
      <c r="Q106" s="141"/>
      <c r="R106" s="141"/>
      <c r="S106" s="141"/>
      <c r="T106" s="141"/>
      <c r="U106" s="141"/>
      <c r="V106" s="991"/>
      <c r="W106" s="164"/>
      <c r="X106" s="157"/>
      <c r="Y106" s="992"/>
      <c r="Z106" s="141"/>
      <c r="AA106" s="996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</row>
    <row r="107" spans="1:53" ht="12.75" customHeight="1">
      <c r="A107" s="213"/>
      <c r="B107" s="164"/>
      <c r="C107" s="989"/>
      <c r="D107" s="1007"/>
      <c r="E107" s="1000"/>
      <c r="F107" s="1001"/>
      <c r="G107" s="990"/>
      <c r="H107" s="990"/>
      <c r="I107" s="990"/>
      <c r="J107" s="990"/>
      <c r="K107" s="1000"/>
      <c r="L107" s="1000"/>
      <c r="M107" s="990"/>
      <c r="N107" s="994"/>
      <c r="O107" s="995"/>
      <c r="P107" s="548"/>
      <c r="Q107" s="141"/>
      <c r="R107" s="141"/>
      <c r="S107" s="141"/>
      <c r="T107" s="141"/>
      <c r="U107" s="141"/>
      <c r="V107" s="991"/>
      <c r="W107" s="164"/>
      <c r="X107" s="157"/>
      <c r="Y107" s="992"/>
      <c r="Z107" s="141"/>
      <c r="AA107" s="1002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</row>
    <row r="108" spans="1:53" ht="12.75" customHeight="1">
      <c r="A108" s="213"/>
      <c r="B108" s="164"/>
      <c r="C108" s="989"/>
      <c r="D108" s="1007"/>
      <c r="E108" s="1000"/>
      <c r="F108" s="1001"/>
      <c r="G108" s="990"/>
      <c r="H108" s="990"/>
      <c r="I108" s="990"/>
      <c r="J108" s="990"/>
      <c r="K108" s="1000"/>
      <c r="L108" s="1000"/>
      <c r="M108" s="990"/>
      <c r="N108" s="989"/>
      <c r="O108" s="995"/>
      <c r="P108" s="548"/>
      <c r="Q108" s="141"/>
      <c r="R108" s="141"/>
      <c r="S108" s="141"/>
      <c r="T108" s="141"/>
      <c r="U108" s="141"/>
      <c r="V108" s="991"/>
      <c r="W108" s="164"/>
      <c r="X108" s="157"/>
      <c r="Y108" s="992"/>
      <c r="Z108" s="141"/>
      <c r="AA108" s="993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</row>
    <row r="109" spans="1:53" ht="11.25" customHeight="1">
      <c r="A109" s="213"/>
      <c r="B109" s="164"/>
      <c r="C109" s="989"/>
      <c r="D109" s="1007"/>
      <c r="E109" s="1000"/>
      <c r="F109" s="1001"/>
      <c r="G109" s="990"/>
      <c r="H109" s="990"/>
      <c r="I109" s="990"/>
      <c r="J109" s="990"/>
      <c r="K109" s="1000"/>
      <c r="L109" s="1000"/>
      <c r="M109" s="990"/>
      <c r="N109" s="989"/>
      <c r="O109" s="995"/>
      <c r="P109" s="548"/>
      <c r="Q109" s="141"/>
      <c r="R109" s="141"/>
      <c r="S109" s="141"/>
      <c r="T109" s="141"/>
      <c r="U109" s="141"/>
      <c r="V109" s="991"/>
      <c r="W109" s="164"/>
      <c r="X109" s="157"/>
      <c r="Y109" s="992"/>
      <c r="Z109" s="141"/>
      <c r="AA109" s="993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</row>
    <row r="110" spans="1:53" ht="12.75" customHeight="1">
      <c r="A110" s="213"/>
      <c r="B110" s="164"/>
      <c r="C110" s="989"/>
      <c r="D110" s="1007"/>
      <c r="E110" s="1000"/>
      <c r="F110" s="1001"/>
      <c r="G110" s="990"/>
      <c r="H110" s="1011"/>
      <c r="I110" s="990"/>
      <c r="J110" s="1011"/>
      <c r="K110" s="1005"/>
      <c r="L110" s="1005"/>
      <c r="M110" s="990"/>
      <c r="N110" s="989"/>
      <c r="O110" s="995"/>
      <c r="P110" s="548"/>
      <c r="Q110" s="141"/>
      <c r="R110" s="141"/>
      <c r="S110" s="141"/>
      <c r="T110" s="141"/>
      <c r="U110" s="141"/>
      <c r="V110" s="991"/>
      <c r="W110" s="164"/>
      <c r="X110" s="157"/>
      <c r="Y110" s="992"/>
      <c r="Z110" s="141"/>
      <c r="AA110" s="998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</row>
    <row r="111" spans="1:53" ht="13.5" customHeight="1">
      <c r="A111" s="213"/>
      <c r="B111" s="164"/>
      <c r="C111" s="989"/>
      <c r="D111" s="1007"/>
      <c r="E111" s="1005"/>
      <c r="F111" s="1001"/>
      <c r="G111" s="990"/>
      <c r="H111" s="990"/>
      <c r="I111" s="990"/>
      <c r="J111" s="990"/>
      <c r="K111" s="1005"/>
      <c r="L111" s="1005"/>
      <c r="M111" s="990"/>
      <c r="N111" s="989"/>
      <c r="O111" s="995"/>
      <c r="P111" s="548"/>
      <c r="Q111" s="141"/>
      <c r="R111" s="141"/>
      <c r="S111" s="141"/>
      <c r="T111" s="141"/>
      <c r="U111" s="141"/>
      <c r="V111" s="991"/>
      <c r="W111" s="164"/>
      <c r="X111" s="157"/>
      <c r="Y111" s="992"/>
      <c r="Z111" s="141"/>
      <c r="AA111" s="993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</row>
    <row r="112" spans="1:53" ht="14.25" customHeight="1">
      <c r="A112" s="213"/>
      <c r="B112" s="164"/>
      <c r="C112" s="989"/>
      <c r="D112" s="1007"/>
      <c r="E112" s="1000"/>
      <c r="F112" s="1001"/>
      <c r="G112" s="990"/>
      <c r="H112" s="990"/>
      <c r="I112" s="990"/>
      <c r="J112" s="990"/>
      <c r="K112" s="1005"/>
      <c r="L112" s="1000"/>
      <c r="M112" s="990"/>
      <c r="N112" s="989"/>
      <c r="O112" s="995"/>
      <c r="P112" s="548"/>
      <c r="Q112" s="141"/>
      <c r="R112" s="141"/>
      <c r="S112" s="141"/>
      <c r="T112" s="141"/>
      <c r="U112" s="141"/>
      <c r="V112" s="991"/>
      <c r="W112" s="164"/>
      <c r="X112" s="157"/>
      <c r="Y112" s="992"/>
      <c r="Z112" s="141"/>
      <c r="AA112" s="993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</row>
    <row r="113" spans="1:53">
      <c r="A113" s="213"/>
      <c r="B113" s="164"/>
      <c r="C113" s="989"/>
      <c r="D113" s="1007"/>
      <c r="E113" s="1005"/>
      <c r="F113" s="1001"/>
      <c r="G113" s="990"/>
      <c r="H113" s="990"/>
      <c r="I113" s="990"/>
      <c r="J113" s="990"/>
      <c r="K113" s="1001"/>
      <c r="L113" s="1001"/>
      <c r="M113" s="133"/>
      <c r="N113" s="989"/>
      <c r="O113" s="995"/>
      <c r="P113" s="548"/>
      <c r="Q113" s="141"/>
      <c r="R113" s="141"/>
      <c r="S113" s="141"/>
      <c r="T113" s="141"/>
      <c r="U113" s="141"/>
      <c r="V113" s="991"/>
      <c r="W113" s="164"/>
      <c r="X113" s="157"/>
      <c r="Y113" s="992"/>
      <c r="Z113" s="141"/>
      <c r="AA113" s="993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</row>
    <row r="114" spans="1:53" ht="14.25" customHeight="1">
      <c r="A114" s="213"/>
      <c r="B114" s="164"/>
      <c r="C114" s="989"/>
      <c r="D114" s="1007"/>
      <c r="E114" s="1005"/>
      <c r="F114" s="1005"/>
      <c r="G114" s="990"/>
      <c r="H114" s="990"/>
      <c r="I114" s="990"/>
      <c r="J114" s="1000"/>
      <c r="K114" s="1011"/>
      <c r="L114" s="1005"/>
      <c r="M114" s="1001"/>
      <c r="N114" s="989"/>
      <c r="O114" s="995"/>
      <c r="P114" s="548"/>
      <c r="Q114" s="141"/>
      <c r="R114" s="141"/>
      <c r="S114" s="141"/>
      <c r="T114" s="141"/>
      <c r="U114" s="141"/>
      <c r="V114" s="991"/>
      <c r="W114" s="164"/>
      <c r="X114" s="157"/>
      <c r="Y114" s="992"/>
      <c r="Z114" s="141"/>
      <c r="AA114" s="993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</row>
    <row r="115" spans="1:53">
      <c r="A115" s="213"/>
      <c r="B115" s="164"/>
      <c r="C115" s="989"/>
      <c r="D115" s="1007"/>
      <c r="E115" s="1000"/>
      <c r="F115" s="1001"/>
      <c r="G115" s="990"/>
      <c r="H115" s="990"/>
      <c r="I115" s="990"/>
      <c r="J115" s="990"/>
      <c r="K115" s="1000"/>
      <c r="L115" s="1000"/>
      <c r="M115" s="990"/>
      <c r="N115" s="989"/>
      <c r="O115" s="995"/>
      <c r="P115" s="548"/>
      <c r="Q115" s="141"/>
      <c r="R115" s="141"/>
      <c r="S115" s="141"/>
      <c r="T115" s="141"/>
      <c r="U115" s="141"/>
      <c r="V115" s="991"/>
      <c r="W115" s="164"/>
      <c r="X115" s="157"/>
      <c r="Y115" s="992"/>
      <c r="Z115" s="141"/>
      <c r="AA115" s="993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</row>
    <row r="116" spans="1:53" ht="11.25" customHeight="1">
      <c r="A116" s="213"/>
      <c r="B116" s="164"/>
      <c r="C116" s="989"/>
      <c r="D116" s="1007"/>
      <c r="E116" s="1005"/>
      <c r="F116" s="1001"/>
      <c r="G116" s="990"/>
      <c r="H116" s="990"/>
      <c r="I116" s="990"/>
      <c r="J116" s="990"/>
      <c r="K116" s="1001"/>
      <c r="L116" s="1001"/>
      <c r="M116" s="990"/>
      <c r="N116" s="989"/>
      <c r="O116" s="1003"/>
      <c r="P116" s="548"/>
      <c r="Q116" s="141"/>
      <c r="R116" s="141"/>
      <c r="S116" s="141"/>
      <c r="T116" s="141"/>
      <c r="U116" s="141"/>
      <c r="V116" s="991"/>
      <c r="W116" s="164"/>
      <c r="X116" s="157"/>
      <c r="Y116" s="992"/>
      <c r="Z116" s="141"/>
      <c r="AA116" s="1004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</row>
    <row r="117" spans="1:53">
      <c r="A117" s="213"/>
      <c r="B117" s="164"/>
      <c r="C117" s="989"/>
      <c r="D117" s="1007"/>
      <c r="E117" s="1000"/>
      <c r="F117" s="1001"/>
      <c r="G117" s="990"/>
      <c r="H117" s="990"/>
      <c r="I117" s="990"/>
      <c r="J117" s="990"/>
      <c r="K117" s="1001"/>
      <c r="L117" s="1001"/>
      <c r="M117" s="990"/>
      <c r="N117" s="989"/>
      <c r="O117" s="995"/>
      <c r="P117" s="548"/>
      <c r="Q117" s="141"/>
      <c r="R117" s="141"/>
      <c r="S117" s="141"/>
      <c r="T117" s="141"/>
      <c r="U117" s="141"/>
      <c r="V117" s="991"/>
      <c r="W117" s="164"/>
      <c r="X117" s="157"/>
      <c r="Y117" s="992"/>
      <c r="Z117" s="141"/>
      <c r="AA117" s="993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</row>
    <row r="118" spans="1:53">
      <c r="A118" s="213"/>
      <c r="B118" s="164"/>
      <c r="C118" s="989"/>
      <c r="D118" s="1007"/>
      <c r="E118" s="1001"/>
      <c r="F118" s="1005"/>
      <c r="G118" s="990"/>
      <c r="H118" s="990"/>
      <c r="I118" s="990"/>
      <c r="J118" s="990"/>
      <c r="K118" s="1011"/>
      <c r="L118" s="1005"/>
      <c r="M118" s="990"/>
      <c r="N118" s="989"/>
      <c r="O118" s="1003"/>
      <c r="P118" s="548"/>
      <c r="Q118" s="141"/>
      <c r="R118" s="141"/>
      <c r="S118" s="141"/>
      <c r="T118" s="141"/>
      <c r="U118" s="141"/>
      <c r="V118" s="991"/>
      <c r="W118" s="164"/>
      <c r="X118" s="157"/>
      <c r="Y118" s="992"/>
      <c r="Z118" s="141"/>
      <c r="AA118" s="1004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</row>
    <row r="119" spans="1:53" hidden="1">
      <c r="A119" s="213"/>
      <c r="B119" s="164"/>
      <c r="C119" s="989"/>
      <c r="D119" s="1007"/>
      <c r="E119" s="1005"/>
      <c r="F119" s="1001"/>
      <c r="G119" s="990"/>
      <c r="H119" s="990"/>
      <c r="I119" s="990"/>
      <c r="J119" s="990"/>
      <c r="K119" s="1000"/>
      <c r="L119" s="1000"/>
      <c r="M119" s="990"/>
      <c r="N119" s="989"/>
      <c r="O119" s="995"/>
      <c r="P119" s="548"/>
      <c r="Q119" s="141"/>
      <c r="R119" s="141"/>
      <c r="S119" s="141"/>
      <c r="T119" s="141"/>
      <c r="U119" s="141"/>
      <c r="V119" s="991"/>
      <c r="W119" s="164"/>
      <c r="X119" s="157"/>
      <c r="Y119" s="992"/>
      <c r="Z119" s="141"/>
      <c r="AA119" s="998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</row>
    <row r="120" spans="1:53">
      <c r="A120" s="213"/>
      <c r="B120" s="136"/>
      <c r="C120" s="989"/>
      <c r="D120" s="1007"/>
      <c r="E120" s="1001"/>
      <c r="F120" s="1001"/>
      <c r="G120" s="990"/>
      <c r="H120" s="990"/>
      <c r="I120" s="990"/>
      <c r="J120" s="990"/>
      <c r="K120" s="1005"/>
      <c r="L120" s="1005"/>
      <c r="M120" s="990"/>
      <c r="N120" s="989"/>
      <c r="O120" s="995"/>
      <c r="P120" s="548"/>
      <c r="Q120" s="141"/>
      <c r="R120" s="141"/>
      <c r="S120" s="141"/>
      <c r="T120" s="141"/>
      <c r="U120" s="141"/>
      <c r="V120" s="991"/>
      <c r="W120" s="164"/>
      <c r="X120" s="157"/>
      <c r="Y120" s="992"/>
      <c r="Z120" s="141"/>
      <c r="AA120" s="993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</row>
    <row r="121" spans="1:53">
      <c r="A121" s="213"/>
      <c r="B121" s="164"/>
      <c r="C121" s="989"/>
      <c r="D121" s="1007"/>
      <c r="E121" s="1000"/>
      <c r="F121" s="1001"/>
      <c r="G121" s="1011"/>
      <c r="H121" s="990"/>
      <c r="I121" s="990"/>
      <c r="J121" s="990"/>
      <c r="K121" s="1000"/>
      <c r="L121" s="1001"/>
      <c r="M121" s="990"/>
      <c r="N121" s="994"/>
      <c r="O121" s="1003"/>
      <c r="P121" s="548"/>
      <c r="Q121" s="141"/>
      <c r="R121" s="141"/>
      <c r="S121" s="141"/>
      <c r="T121" s="141"/>
      <c r="U121" s="141"/>
      <c r="V121" s="991"/>
      <c r="W121" s="164"/>
      <c r="X121" s="157"/>
      <c r="Y121" s="992"/>
      <c r="Z121" s="141"/>
      <c r="AA121" s="1004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</row>
    <row r="122" spans="1:53">
      <c r="A122" s="213"/>
      <c r="B122" s="164"/>
      <c r="C122" s="989"/>
      <c r="D122" s="1007"/>
      <c r="E122" s="1011"/>
      <c r="F122" s="1011"/>
      <c r="G122" s="990"/>
      <c r="H122" s="990"/>
      <c r="I122" s="990"/>
      <c r="J122" s="990"/>
      <c r="K122" s="1012"/>
      <c r="L122" s="1011"/>
      <c r="M122" s="990"/>
      <c r="N122" s="994"/>
      <c r="O122" s="995"/>
      <c r="P122" s="548"/>
      <c r="Q122" s="141"/>
      <c r="R122" s="141"/>
      <c r="S122" s="141"/>
      <c r="T122" s="141"/>
      <c r="U122" s="141"/>
      <c r="V122" s="991"/>
      <c r="W122" s="164"/>
      <c r="X122" s="157"/>
      <c r="Y122" s="992"/>
      <c r="Z122" s="141"/>
      <c r="AA122" s="1006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</row>
    <row r="123" spans="1:53">
      <c r="A123" s="213"/>
      <c r="B123" s="164"/>
      <c r="C123" s="989"/>
      <c r="D123" s="1007"/>
      <c r="E123" s="209"/>
      <c r="F123" s="209"/>
      <c r="G123" s="209"/>
      <c r="H123" s="209"/>
      <c r="I123" s="209"/>
      <c r="J123" s="209"/>
      <c r="K123" s="209"/>
      <c r="L123" s="209"/>
      <c r="M123" s="209"/>
      <c r="N123" s="994"/>
      <c r="O123" s="995"/>
      <c r="P123" s="548"/>
      <c r="Q123" s="141"/>
      <c r="R123" s="141"/>
      <c r="S123" s="141"/>
      <c r="T123" s="141"/>
      <c r="U123" s="141"/>
      <c r="V123" s="991"/>
      <c r="W123" s="164"/>
      <c r="X123" s="157"/>
      <c r="Y123" s="992"/>
      <c r="Z123" s="141"/>
      <c r="AA123" s="993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</row>
    <row r="124" spans="1:53" ht="11.25" customHeight="1">
      <c r="A124" s="213"/>
      <c r="B124" s="164"/>
      <c r="C124" s="989"/>
      <c r="D124" s="1007"/>
      <c r="E124" s="209"/>
      <c r="F124" s="209"/>
      <c r="G124" s="209"/>
      <c r="H124" s="209"/>
      <c r="I124" s="209"/>
      <c r="J124" s="209"/>
      <c r="K124" s="209"/>
      <c r="L124" s="209"/>
      <c r="M124" s="209"/>
      <c r="N124" s="994"/>
      <c r="O124" s="995"/>
      <c r="P124" s="548"/>
      <c r="Q124" s="141"/>
      <c r="R124" s="141"/>
      <c r="S124" s="141"/>
      <c r="T124" s="141"/>
      <c r="U124" s="141"/>
      <c r="V124" s="991"/>
      <c r="W124" s="164"/>
      <c r="X124" s="157"/>
      <c r="Y124" s="992"/>
      <c r="Z124" s="141"/>
      <c r="AA124" s="993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</row>
    <row r="125" spans="1:53" ht="12.75" customHeight="1">
      <c r="A125" s="213"/>
      <c r="B125" s="164"/>
      <c r="C125" s="989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994"/>
      <c r="O125" s="995"/>
      <c r="P125" s="548"/>
      <c r="Q125" s="141"/>
      <c r="R125" s="141"/>
      <c r="S125" s="141"/>
      <c r="T125" s="141"/>
      <c r="U125" s="141"/>
      <c r="V125" s="991"/>
      <c r="W125" s="164"/>
      <c r="X125" s="157"/>
      <c r="Y125" s="992"/>
      <c r="Z125" s="141"/>
      <c r="AA125" s="993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</row>
    <row r="126" spans="1:53" ht="11.25" customHeight="1">
      <c r="A126" s="213"/>
      <c r="B126" s="164"/>
      <c r="C126" s="989"/>
      <c r="D126" s="209"/>
      <c r="E126" s="209"/>
      <c r="F126" s="209"/>
      <c r="G126" s="209"/>
      <c r="H126" s="209"/>
      <c r="I126" s="209"/>
      <c r="J126" s="1008"/>
      <c r="K126" s="209"/>
      <c r="L126" s="209"/>
      <c r="M126" s="209"/>
      <c r="N126" s="997"/>
      <c r="O126" s="995"/>
      <c r="P126" s="548"/>
      <c r="Q126" s="141"/>
      <c r="R126" s="141"/>
      <c r="S126" s="141"/>
      <c r="T126" s="141"/>
      <c r="U126" s="141"/>
      <c r="V126" s="1009"/>
      <c r="W126" s="164"/>
      <c r="X126" s="1010"/>
      <c r="Y126" s="992"/>
      <c r="Z126" s="141"/>
      <c r="AA126" s="993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</row>
    <row r="127" spans="1:53">
      <c r="A127" s="275"/>
      <c r="B127" s="141"/>
      <c r="C127" s="275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273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</row>
    <row r="128" spans="1:53">
      <c r="A128" s="141"/>
      <c r="B128" s="164"/>
      <c r="C128" s="548"/>
      <c r="D128" s="279"/>
      <c r="E128" s="279"/>
      <c r="F128" s="279"/>
      <c r="G128" s="279"/>
      <c r="H128" s="279"/>
      <c r="I128" s="279"/>
      <c r="J128" s="279"/>
      <c r="K128" s="279"/>
      <c r="L128" s="164"/>
      <c r="M128" s="164"/>
      <c r="N128" s="133"/>
      <c r="O128" s="133"/>
      <c r="P128" s="164"/>
      <c r="Q128" s="548"/>
      <c r="R128" s="141"/>
      <c r="S128" s="548"/>
      <c r="T128" s="164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</row>
    <row r="129" spans="1:53">
      <c r="A129" s="141"/>
      <c r="B129" s="164"/>
      <c r="C129" s="133"/>
      <c r="D129" s="985"/>
      <c r="E129" s="279"/>
      <c r="F129" s="279"/>
      <c r="G129" s="279"/>
      <c r="H129" s="279"/>
      <c r="I129" s="279"/>
      <c r="J129" s="279"/>
      <c r="K129" s="279"/>
      <c r="L129" s="164"/>
      <c r="M129" s="164"/>
      <c r="N129" s="133"/>
      <c r="O129" s="133"/>
      <c r="P129" s="164"/>
      <c r="Q129" s="548"/>
      <c r="R129" s="141"/>
      <c r="S129" s="548"/>
      <c r="T129" s="164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</row>
    <row r="130" spans="1:53">
      <c r="A130" s="141"/>
      <c r="B130" s="548"/>
      <c r="C130" s="548"/>
      <c r="D130" s="279"/>
      <c r="E130" s="279"/>
      <c r="F130" s="279"/>
      <c r="G130" s="279"/>
      <c r="H130" s="141"/>
      <c r="I130" s="141"/>
      <c r="J130" s="279"/>
      <c r="K130" s="139"/>
      <c r="L130" s="164"/>
      <c r="M130" s="164"/>
      <c r="N130" s="133"/>
      <c r="O130" s="133"/>
      <c r="P130" s="548"/>
      <c r="Q130" s="548"/>
      <c r="R130" s="141"/>
      <c r="S130" s="548"/>
      <c r="T130" s="164"/>
      <c r="U130" s="141"/>
      <c r="V130" s="141"/>
      <c r="W130" s="141"/>
      <c r="X130" s="141"/>
      <c r="Y130" s="141"/>
      <c r="Z130" s="141"/>
      <c r="AA130" s="986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</row>
    <row r="131" spans="1:53">
      <c r="A131" s="141"/>
      <c r="B131" s="164"/>
      <c r="C131" s="164"/>
      <c r="D131" s="548"/>
      <c r="E131" s="548"/>
      <c r="F131" s="548"/>
      <c r="G131" s="548"/>
      <c r="H131" s="548"/>
      <c r="I131" s="548"/>
      <c r="J131" s="548"/>
      <c r="K131" s="548"/>
      <c r="L131" s="548"/>
      <c r="M131" s="548"/>
      <c r="N131" s="133"/>
      <c r="O131" s="133"/>
      <c r="P131" s="548"/>
      <c r="Q131" s="548"/>
      <c r="R131" s="141"/>
      <c r="S131" s="548"/>
      <c r="T131" s="164"/>
      <c r="U131" s="141"/>
      <c r="V131" s="141"/>
      <c r="W131" s="141"/>
      <c r="X131" s="141"/>
      <c r="Y131" s="495"/>
      <c r="Z131" s="141"/>
      <c r="AA131" s="986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</row>
    <row r="132" spans="1:53">
      <c r="A132" s="141"/>
      <c r="B132" s="548"/>
      <c r="C132" s="141"/>
      <c r="D132" s="548"/>
      <c r="E132" s="548"/>
      <c r="F132" s="548"/>
      <c r="G132" s="548"/>
      <c r="H132" s="548"/>
      <c r="I132" s="548"/>
      <c r="J132" s="548"/>
      <c r="K132" s="548"/>
      <c r="L132" s="548"/>
      <c r="M132" s="548"/>
      <c r="N132" s="133"/>
      <c r="O132" s="133"/>
      <c r="P132" s="164"/>
      <c r="Q132" s="548"/>
      <c r="R132" s="141"/>
      <c r="S132" s="548"/>
      <c r="T132" s="164"/>
      <c r="U132" s="141"/>
      <c r="V132" s="141"/>
      <c r="W132" s="141"/>
      <c r="X132" s="141"/>
      <c r="Y132" s="495"/>
      <c r="Z132" s="141"/>
      <c r="AA132" s="987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</row>
    <row r="133" spans="1:53">
      <c r="A133" s="141"/>
      <c r="B133" s="164"/>
      <c r="C133" s="279"/>
      <c r="D133" s="164"/>
      <c r="E133" s="164"/>
      <c r="F133" s="164"/>
      <c r="G133" s="164"/>
      <c r="H133" s="136"/>
      <c r="I133" s="164"/>
      <c r="J133" s="164"/>
      <c r="K133" s="164"/>
      <c r="L133" s="164"/>
      <c r="M133" s="136"/>
      <c r="N133" s="133"/>
      <c r="O133" s="133"/>
      <c r="P133" s="279"/>
      <c r="Q133" s="548"/>
      <c r="R133" s="164"/>
      <c r="S133" s="548"/>
      <c r="T133" s="164"/>
      <c r="U133" s="141"/>
      <c r="V133" s="428"/>
      <c r="W133" s="548"/>
      <c r="X133" s="213"/>
      <c r="Y133" s="988"/>
      <c r="Z133" s="141"/>
      <c r="AA133" s="987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</row>
    <row r="134" spans="1:53">
      <c r="A134" s="213"/>
      <c r="B134" s="164"/>
      <c r="C134" s="989"/>
      <c r="D134" s="990"/>
      <c r="E134" s="990"/>
      <c r="F134" s="990"/>
      <c r="G134" s="990"/>
      <c r="H134" s="990"/>
      <c r="I134" s="990"/>
      <c r="J134" s="990"/>
      <c r="K134" s="990"/>
      <c r="L134" s="990"/>
      <c r="M134" s="990"/>
      <c r="N134" s="989"/>
      <c r="O134" s="548"/>
      <c r="P134" s="548"/>
      <c r="Q134" s="141"/>
      <c r="R134" s="749"/>
      <c r="S134" s="141"/>
      <c r="T134" s="141"/>
      <c r="U134" s="141"/>
      <c r="V134" s="991"/>
      <c r="W134" s="164"/>
      <c r="X134" s="157"/>
      <c r="Y134" s="992"/>
      <c r="Z134" s="141"/>
      <c r="AA134" s="993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</row>
    <row r="135" spans="1:53">
      <c r="A135" s="213"/>
      <c r="B135" s="164"/>
      <c r="C135" s="989"/>
      <c r="D135" s="990"/>
      <c r="E135" s="990"/>
      <c r="F135" s="990"/>
      <c r="G135" s="990"/>
      <c r="H135" s="990"/>
      <c r="I135" s="990"/>
      <c r="J135" s="990"/>
      <c r="K135" s="990"/>
      <c r="L135" s="990"/>
      <c r="M135" s="990"/>
      <c r="N135" s="994"/>
      <c r="O135" s="995"/>
      <c r="P135" s="548"/>
      <c r="Q135" s="141"/>
      <c r="R135" s="141"/>
      <c r="S135" s="141"/>
      <c r="T135" s="141"/>
      <c r="U135" s="141"/>
      <c r="V135" s="991"/>
      <c r="W135" s="164"/>
      <c r="X135" s="157"/>
      <c r="Y135" s="992"/>
      <c r="Z135" s="141"/>
      <c r="AA135" s="993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</row>
    <row r="136" spans="1:53">
      <c r="A136" s="213"/>
      <c r="B136" s="164"/>
      <c r="C136" s="989"/>
      <c r="D136" s="990"/>
      <c r="E136" s="990"/>
      <c r="F136" s="990"/>
      <c r="G136" s="1005"/>
      <c r="H136" s="990"/>
      <c r="I136" s="990"/>
      <c r="J136" s="1005"/>
      <c r="K136" s="990"/>
      <c r="L136" s="990"/>
      <c r="M136" s="990"/>
      <c r="N136" s="989"/>
      <c r="O136" s="995"/>
      <c r="P136" s="548"/>
      <c r="Q136" s="141"/>
      <c r="R136" s="141"/>
      <c r="S136" s="141"/>
      <c r="T136" s="141"/>
      <c r="U136" s="141"/>
      <c r="V136" s="991"/>
      <c r="W136" s="164"/>
      <c r="X136" s="157"/>
      <c r="Y136" s="992"/>
      <c r="Z136" s="141"/>
      <c r="AA136" s="996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</row>
    <row r="137" spans="1:53">
      <c r="A137" s="213"/>
      <c r="B137" s="164"/>
      <c r="C137" s="989"/>
      <c r="D137" s="990"/>
      <c r="E137" s="990"/>
      <c r="F137" s="990"/>
      <c r="G137" s="990"/>
      <c r="H137" s="990"/>
      <c r="I137" s="990"/>
      <c r="J137" s="990"/>
      <c r="K137" s="990"/>
      <c r="L137" s="990"/>
      <c r="M137" s="1005"/>
      <c r="N137" s="997"/>
      <c r="O137" s="995"/>
      <c r="P137" s="548"/>
      <c r="Q137" s="141"/>
      <c r="R137" s="141"/>
      <c r="S137" s="141"/>
      <c r="T137" s="141"/>
      <c r="U137" s="141"/>
      <c r="V137" s="991"/>
      <c r="W137" s="164"/>
      <c r="X137" s="157"/>
      <c r="Y137" s="992"/>
      <c r="Z137" s="141"/>
      <c r="AA137" s="993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</row>
    <row r="138" spans="1:53">
      <c r="A138" s="213"/>
      <c r="B138" s="164"/>
      <c r="C138" s="989"/>
      <c r="D138" s="990"/>
      <c r="E138" s="990"/>
      <c r="F138" s="990"/>
      <c r="G138" s="990"/>
      <c r="H138" s="990"/>
      <c r="I138" s="990"/>
      <c r="J138" s="990"/>
      <c r="K138" s="990"/>
      <c r="L138" s="990"/>
      <c r="M138" s="990"/>
      <c r="N138" s="989"/>
      <c r="O138" s="995"/>
      <c r="P138" s="548"/>
      <c r="Q138" s="141"/>
      <c r="R138" s="141"/>
      <c r="S138" s="141"/>
      <c r="T138" s="141"/>
      <c r="U138" s="141"/>
      <c r="V138" s="991"/>
      <c r="W138" s="164"/>
      <c r="X138" s="157"/>
      <c r="Y138" s="992"/>
      <c r="Z138" s="141"/>
      <c r="AA138" s="998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</row>
    <row r="139" spans="1:53">
      <c r="A139" s="213"/>
      <c r="B139" s="164"/>
      <c r="C139" s="989"/>
      <c r="D139" s="990"/>
      <c r="E139" s="990"/>
      <c r="F139" s="990"/>
      <c r="G139" s="990"/>
      <c r="H139" s="990"/>
      <c r="I139" s="990"/>
      <c r="J139" s="990"/>
      <c r="K139" s="990"/>
      <c r="L139" s="990"/>
      <c r="M139" s="990"/>
      <c r="N139" s="989"/>
      <c r="O139" s="995"/>
      <c r="P139" s="548"/>
      <c r="Q139" s="141"/>
      <c r="R139" s="141"/>
      <c r="S139" s="141"/>
      <c r="T139" s="141"/>
      <c r="U139" s="141"/>
      <c r="V139" s="991"/>
      <c r="W139" s="164"/>
      <c r="X139" s="157"/>
      <c r="Y139" s="992"/>
      <c r="Z139" s="141"/>
      <c r="AA139" s="996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</row>
    <row r="140" spans="1:53">
      <c r="A140" s="213"/>
      <c r="B140" s="164"/>
      <c r="C140" s="989"/>
      <c r="D140" s="990"/>
      <c r="E140" s="990"/>
      <c r="F140" s="133"/>
      <c r="G140" s="1000"/>
      <c r="H140" s="1005"/>
      <c r="I140" s="990"/>
      <c r="J140" s="990"/>
      <c r="K140" s="990"/>
      <c r="L140" s="990"/>
      <c r="M140" s="990"/>
      <c r="N140" s="999"/>
      <c r="O140" s="995"/>
      <c r="P140" s="548"/>
      <c r="Q140" s="141"/>
      <c r="R140" s="141"/>
      <c r="S140" s="141"/>
      <c r="T140" s="141"/>
      <c r="U140" s="141"/>
      <c r="V140" s="991"/>
      <c r="W140" s="164"/>
      <c r="X140" s="157"/>
      <c r="Y140" s="992"/>
      <c r="Z140" s="141"/>
      <c r="AA140" s="998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</row>
    <row r="141" spans="1:53">
      <c r="A141" s="213"/>
      <c r="B141" s="164"/>
      <c r="C141" s="989"/>
      <c r="D141" s="737"/>
      <c r="E141" s="990"/>
      <c r="F141" s="990"/>
      <c r="G141" s="990"/>
      <c r="H141" s="990"/>
      <c r="I141" s="990"/>
      <c r="J141" s="990"/>
      <c r="K141" s="990"/>
      <c r="L141" s="990"/>
      <c r="M141" s="990"/>
      <c r="N141" s="989"/>
      <c r="O141" s="995"/>
      <c r="P141" s="548"/>
      <c r="Q141" s="141"/>
      <c r="R141" s="141"/>
      <c r="S141" s="141"/>
      <c r="T141" s="141"/>
      <c r="U141" s="141"/>
      <c r="V141" s="991"/>
      <c r="W141" s="164"/>
      <c r="X141" s="157"/>
      <c r="Y141" s="992"/>
      <c r="Z141" s="141"/>
      <c r="AA141" s="993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  <c r="BA141" s="141"/>
    </row>
    <row r="142" spans="1:53">
      <c r="A142" s="213"/>
      <c r="B142" s="164"/>
      <c r="C142" s="989"/>
      <c r="D142" s="737"/>
      <c r="E142" s="990"/>
      <c r="F142" s="990"/>
      <c r="G142" s="990"/>
      <c r="H142" s="990"/>
      <c r="I142" s="990"/>
      <c r="J142" s="990"/>
      <c r="K142" s="990"/>
      <c r="L142" s="990"/>
      <c r="M142" s="990"/>
      <c r="N142" s="989"/>
      <c r="O142" s="995"/>
      <c r="P142" s="548"/>
      <c r="Q142" s="141"/>
      <c r="R142" s="141"/>
      <c r="S142" s="141"/>
      <c r="T142" s="141"/>
      <c r="U142" s="141"/>
      <c r="V142" s="991"/>
      <c r="W142" s="164"/>
      <c r="X142" s="157"/>
      <c r="Y142" s="992"/>
      <c r="Z142" s="141"/>
      <c r="AA142" s="993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</row>
    <row r="143" spans="1:53">
      <c r="A143" s="213"/>
      <c r="B143" s="164"/>
      <c r="C143" s="989"/>
      <c r="D143" s="737"/>
      <c r="E143" s="990"/>
      <c r="F143" s="990"/>
      <c r="G143" s="990"/>
      <c r="H143" s="990"/>
      <c r="I143" s="990"/>
      <c r="J143" s="990"/>
      <c r="K143" s="990"/>
      <c r="L143" s="990"/>
      <c r="M143" s="990"/>
      <c r="N143" s="989"/>
      <c r="O143" s="995"/>
      <c r="P143" s="548"/>
      <c r="Q143" s="141"/>
      <c r="R143" s="141"/>
      <c r="S143" s="141"/>
      <c r="T143" s="141"/>
      <c r="U143" s="141"/>
      <c r="V143" s="991"/>
      <c r="W143" s="164"/>
      <c r="X143" s="157"/>
      <c r="Y143" s="992"/>
      <c r="Z143" s="141"/>
      <c r="AA143" s="993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</row>
    <row r="144" spans="1:53">
      <c r="A144" s="213"/>
      <c r="B144" s="164"/>
      <c r="C144" s="989"/>
      <c r="D144" s="737"/>
      <c r="E144" s="990"/>
      <c r="F144" s="990"/>
      <c r="G144" s="990"/>
      <c r="H144" s="990"/>
      <c r="I144" s="990"/>
      <c r="J144" s="990"/>
      <c r="K144" s="990"/>
      <c r="L144" s="990"/>
      <c r="M144" s="990"/>
      <c r="N144" s="989"/>
      <c r="O144" s="995"/>
      <c r="P144" s="548"/>
      <c r="Q144" s="141"/>
      <c r="R144" s="141"/>
      <c r="S144" s="141"/>
      <c r="T144" s="141"/>
      <c r="U144" s="141"/>
      <c r="V144" s="991"/>
      <c r="W144" s="164"/>
      <c r="X144" s="157"/>
      <c r="Y144" s="992"/>
      <c r="Z144" s="141"/>
      <c r="AA144" s="993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1"/>
      <c r="AY144" s="141"/>
      <c r="AZ144" s="141"/>
      <c r="BA144" s="141"/>
    </row>
    <row r="145" spans="1:53">
      <c r="A145" s="213"/>
      <c r="B145" s="164"/>
      <c r="C145" s="989"/>
      <c r="D145" s="737"/>
      <c r="E145" s="990"/>
      <c r="F145" s="990"/>
      <c r="G145" s="990"/>
      <c r="H145" s="990"/>
      <c r="I145" s="990"/>
      <c r="J145" s="990"/>
      <c r="K145" s="990"/>
      <c r="L145" s="990"/>
      <c r="M145" s="990"/>
      <c r="N145" s="989"/>
      <c r="O145" s="995"/>
      <c r="P145" s="548"/>
      <c r="Q145" s="141"/>
      <c r="R145" s="141"/>
      <c r="S145" s="141"/>
      <c r="T145" s="141"/>
      <c r="U145" s="141"/>
      <c r="V145" s="991"/>
      <c r="W145" s="164"/>
      <c r="X145" s="157"/>
      <c r="Y145" s="992"/>
      <c r="Z145" s="141"/>
      <c r="AA145" s="993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  <c r="AY145" s="141"/>
      <c r="AZ145" s="141"/>
      <c r="BA145" s="141"/>
    </row>
    <row r="146" spans="1:53">
      <c r="A146" s="213"/>
      <c r="B146" s="164"/>
      <c r="C146" s="989"/>
      <c r="D146" s="737"/>
      <c r="E146" s="990"/>
      <c r="F146" s="990"/>
      <c r="G146" s="990"/>
      <c r="H146" s="990"/>
      <c r="I146" s="990"/>
      <c r="J146" s="990"/>
      <c r="K146" s="990"/>
      <c r="L146" s="990"/>
      <c r="M146" s="990"/>
      <c r="N146" s="989"/>
      <c r="O146" s="995"/>
      <c r="P146" s="548"/>
      <c r="Q146" s="141"/>
      <c r="R146" s="141"/>
      <c r="S146" s="141"/>
      <c r="T146" s="141"/>
      <c r="U146" s="141"/>
      <c r="V146" s="991"/>
      <c r="W146" s="164"/>
      <c r="X146" s="157"/>
      <c r="Y146" s="992"/>
      <c r="Z146" s="141"/>
      <c r="AA146" s="993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</row>
    <row r="147" spans="1:53" ht="13.5" customHeight="1">
      <c r="A147" s="213"/>
      <c r="B147" s="164"/>
      <c r="C147" s="989"/>
      <c r="D147" s="737"/>
      <c r="E147" s="990"/>
      <c r="F147" s="990"/>
      <c r="G147" s="990"/>
      <c r="H147" s="990"/>
      <c r="I147" s="990"/>
      <c r="J147" s="990"/>
      <c r="K147" s="990"/>
      <c r="L147" s="990"/>
      <c r="M147" s="990"/>
      <c r="N147" s="989"/>
      <c r="O147" s="995"/>
      <c r="P147" s="548"/>
      <c r="Q147" s="141"/>
      <c r="R147" s="141"/>
      <c r="S147" s="141"/>
      <c r="T147" s="141"/>
      <c r="U147" s="141"/>
      <c r="V147" s="991"/>
      <c r="W147" s="164"/>
      <c r="X147" s="157"/>
      <c r="Y147" s="992"/>
      <c r="Z147" s="141"/>
      <c r="AA147" s="993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  <c r="AX147" s="141"/>
      <c r="AY147" s="141"/>
      <c r="AZ147" s="141"/>
      <c r="BA147" s="141"/>
    </row>
    <row r="148" spans="1:53">
      <c r="A148" s="213"/>
      <c r="B148" s="164"/>
      <c r="C148" s="989"/>
      <c r="D148" s="737"/>
      <c r="E148" s="990"/>
      <c r="F148" s="990"/>
      <c r="G148" s="990"/>
      <c r="H148" s="990"/>
      <c r="I148" s="990"/>
      <c r="J148" s="990"/>
      <c r="K148" s="990"/>
      <c r="L148" s="990"/>
      <c r="M148" s="990"/>
      <c r="N148" s="989"/>
      <c r="O148" s="995"/>
      <c r="P148" s="548"/>
      <c r="Q148" s="141"/>
      <c r="R148" s="141"/>
      <c r="S148" s="141"/>
      <c r="T148" s="141"/>
      <c r="U148" s="141"/>
      <c r="V148" s="991"/>
      <c r="W148" s="164"/>
      <c r="X148" s="157"/>
      <c r="Y148" s="992"/>
      <c r="Z148" s="141"/>
      <c r="AA148" s="996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1"/>
    </row>
    <row r="149" spans="1:53" ht="12.75" customHeight="1">
      <c r="A149" s="213"/>
      <c r="B149" s="164"/>
      <c r="C149" s="989"/>
      <c r="D149" s="737"/>
      <c r="E149" s="1000"/>
      <c r="F149" s="1001"/>
      <c r="G149" s="990"/>
      <c r="H149" s="990"/>
      <c r="I149" s="990"/>
      <c r="J149" s="990"/>
      <c r="K149" s="1000"/>
      <c r="L149" s="1000"/>
      <c r="M149" s="990"/>
      <c r="N149" s="994"/>
      <c r="O149" s="995"/>
      <c r="P149" s="548"/>
      <c r="Q149" s="141"/>
      <c r="R149" s="141"/>
      <c r="S149" s="141"/>
      <c r="T149" s="141"/>
      <c r="U149" s="141"/>
      <c r="V149" s="991"/>
      <c r="W149" s="164"/>
      <c r="X149" s="157"/>
      <c r="Y149" s="992"/>
      <c r="Z149" s="141"/>
      <c r="AA149" s="1002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</row>
    <row r="150" spans="1:53">
      <c r="A150" s="213"/>
      <c r="B150" s="164"/>
      <c r="C150" s="989"/>
      <c r="D150" s="737"/>
      <c r="E150" s="1000"/>
      <c r="F150" s="1001"/>
      <c r="G150" s="990"/>
      <c r="H150" s="990"/>
      <c r="I150" s="990"/>
      <c r="J150" s="990"/>
      <c r="K150" s="1000"/>
      <c r="L150" s="1000"/>
      <c r="M150" s="990"/>
      <c r="N150" s="989"/>
      <c r="O150" s="995"/>
      <c r="P150" s="548"/>
      <c r="Q150" s="141"/>
      <c r="R150" s="141"/>
      <c r="S150" s="141"/>
      <c r="T150" s="141"/>
      <c r="U150" s="141"/>
      <c r="V150" s="991"/>
      <c r="W150" s="164"/>
      <c r="X150" s="157"/>
      <c r="Y150" s="992"/>
      <c r="Z150" s="141"/>
      <c r="AA150" s="993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</row>
    <row r="151" spans="1:53" ht="12.75" customHeight="1">
      <c r="A151" s="213"/>
      <c r="B151" s="164"/>
      <c r="C151" s="989"/>
      <c r="D151" s="737"/>
      <c r="E151" s="1000"/>
      <c r="F151" s="1001"/>
      <c r="G151" s="990"/>
      <c r="H151" s="990"/>
      <c r="I151" s="990"/>
      <c r="J151" s="990"/>
      <c r="K151" s="1000"/>
      <c r="L151" s="1000"/>
      <c r="M151" s="990"/>
      <c r="N151" s="989"/>
      <c r="O151" s="995"/>
      <c r="P151" s="548"/>
      <c r="Q151" s="141"/>
      <c r="R151" s="141"/>
      <c r="S151" s="141"/>
      <c r="T151" s="141"/>
      <c r="U151" s="141"/>
      <c r="V151" s="991"/>
      <c r="W151" s="164"/>
      <c r="X151" s="157"/>
      <c r="Y151" s="992"/>
      <c r="Z151" s="141"/>
      <c r="AA151" s="993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</row>
    <row r="152" spans="1:53">
      <c r="A152" s="213"/>
      <c r="B152" s="164"/>
      <c r="C152" s="989"/>
      <c r="D152" s="1013"/>
      <c r="E152" s="1000"/>
      <c r="F152" s="1001"/>
      <c r="G152" s="990"/>
      <c r="H152" s="1011"/>
      <c r="I152" s="990"/>
      <c r="J152" s="1011"/>
      <c r="K152" s="1005"/>
      <c r="L152" s="1005"/>
      <c r="M152" s="990"/>
      <c r="N152" s="989"/>
      <c r="O152" s="995"/>
      <c r="P152" s="548"/>
      <c r="Q152" s="141"/>
      <c r="R152" s="141"/>
      <c r="S152" s="141"/>
      <c r="T152" s="141"/>
      <c r="U152" s="141"/>
      <c r="V152" s="991"/>
      <c r="W152" s="164"/>
      <c r="X152" s="157"/>
      <c r="Y152" s="992"/>
      <c r="Z152" s="141"/>
      <c r="AA152" s="998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1"/>
      <c r="AY152" s="141"/>
      <c r="AZ152" s="141"/>
      <c r="BA152" s="141"/>
    </row>
    <row r="153" spans="1:53">
      <c r="A153" s="213"/>
      <c r="B153" s="164"/>
      <c r="C153" s="989"/>
      <c r="D153" s="737"/>
      <c r="E153" s="1005"/>
      <c r="F153" s="1001"/>
      <c r="G153" s="990"/>
      <c r="H153" s="990"/>
      <c r="I153" s="990"/>
      <c r="J153" s="990"/>
      <c r="K153" s="1005"/>
      <c r="L153" s="1005"/>
      <c r="M153" s="990"/>
      <c r="N153" s="989"/>
      <c r="O153" s="995"/>
      <c r="P153" s="548"/>
      <c r="Q153" s="141"/>
      <c r="R153" s="141"/>
      <c r="S153" s="141"/>
      <c r="T153" s="141"/>
      <c r="U153" s="141"/>
      <c r="V153" s="991"/>
      <c r="W153" s="164"/>
      <c r="X153" s="157"/>
      <c r="Y153" s="992"/>
      <c r="Z153" s="141"/>
      <c r="AA153" s="993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/>
      <c r="BA153" s="141"/>
    </row>
    <row r="154" spans="1:53">
      <c r="A154" s="213"/>
      <c r="B154" s="164"/>
      <c r="C154" s="989"/>
      <c r="D154" s="737"/>
      <c r="E154" s="1000"/>
      <c r="F154" s="1001"/>
      <c r="G154" s="990"/>
      <c r="H154" s="990"/>
      <c r="I154" s="990"/>
      <c r="J154" s="990"/>
      <c r="K154" s="1005"/>
      <c r="L154" s="1000"/>
      <c r="M154" s="990"/>
      <c r="N154" s="989"/>
      <c r="O154" s="995"/>
      <c r="P154" s="548"/>
      <c r="Q154" s="141"/>
      <c r="R154" s="141"/>
      <c r="S154" s="141"/>
      <c r="T154" s="141"/>
      <c r="U154" s="141"/>
      <c r="V154" s="991"/>
      <c r="W154" s="164"/>
      <c r="X154" s="157"/>
      <c r="Y154" s="992"/>
      <c r="Z154" s="141"/>
      <c r="AA154" s="993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</row>
    <row r="155" spans="1:53">
      <c r="A155" s="213"/>
      <c r="B155" s="164"/>
      <c r="C155" s="989"/>
      <c r="D155" s="737"/>
      <c r="E155" s="1005"/>
      <c r="F155" s="1001"/>
      <c r="G155" s="990"/>
      <c r="H155" s="990"/>
      <c r="I155" s="990"/>
      <c r="J155" s="990"/>
      <c r="K155" s="1001"/>
      <c r="L155" s="1001"/>
      <c r="M155" s="133"/>
      <c r="N155" s="989"/>
      <c r="O155" s="995"/>
      <c r="P155" s="548"/>
      <c r="Q155" s="141"/>
      <c r="R155" s="141"/>
      <c r="S155" s="141"/>
      <c r="T155" s="141"/>
      <c r="U155" s="141"/>
      <c r="V155" s="991"/>
      <c r="W155" s="164"/>
      <c r="X155" s="157"/>
      <c r="Y155" s="992"/>
      <c r="Z155" s="141"/>
      <c r="AA155" s="993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</row>
    <row r="156" spans="1:53">
      <c r="A156" s="213"/>
      <c r="B156" s="164"/>
      <c r="C156" s="989"/>
      <c r="D156" s="737"/>
      <c r="E156" s="1005"/>
      <c r="F156" s="1005"/>
      <c r="G156" s="990"/>
      <c r="H156" s="990"/>
      <c r="I156" s="990"/>
      <c r="J156" s="1000"/>
      <c r="K156" s="1011"/>
      <c r="L156" s="1005"/>
      <c r="M156" s="1001"/>
      <c r="N156" s="989"/>
      <c r="O156" s="995"/>
      <c r="P156" s="548"/>
      <c r="Q156" s="141"/>
      <c r="R156" s="141"/>
      <c r="S156" s="141"/>
      <c r="T156" s="141"/>
      <c r="U156" s="141"/>
      <c r="V156" s="991"/>
      <c r="W156" s="164"/>
      <c r="X156" s="157"/>
      <c r="Y156" s="992"/>
      <c r="Z156" s="141"/>
      <c r="AA156" s="993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</row>
    <row r="157" spans="1:53" ht="10.5" customHeight="1">
      <c r="A157" s="213"/>
      <c r="B157" s="164"/>
      <c r="C157" s="989"/>
      <c r="D157" s="737"/>
      <c r="E157" s="1000"/>
      <c r="F157" s="1001"/>
      <c r="G157" s="990"/>
      <c r="H157" s="990"/>
      <c r="I157" s="990"/>
      <c r="J157" s="990"/>
      <c r="K157" s="1000"/>
      <c r="L157" s="1000"/>
      <c r="M157" s="990"/>
      <c r="N157" s="989"/>
      <c r="O157" s="995"/>
      <c r="P157" s="548"/>
      <c r="Q157" s="141"/>
      <c r="R157" s="141"/>
      <c r="S157" s="141"/>
      <c r="T157" s="141"/>
      <c r="U157" s="141"/>
      <c r="V157" s="991"/>
      <c r="W157" s="164"/>
      <c r="X157" s="157"/>
      <c r="Y157" s="992"/>
      <c r="Z157" s="141"/>
      <c r="AA157" s="993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1"/>
      <c r="AY157" s="141"/>
      <c r="AZ157" s="141"/>
      <c r="BA157" s="141"/>
    </row>
    <row r="158" spans="1:53" ht="12.75" customHeight="1">
      <c r="A158" s="213"/>
      <c r="B158" s="164"/>
      <c r="C158" s="989"/>
      <c r="D158" s="737"/>
      <c r="E158" s="1005"/>
      <c r="F158" s="1001"/>
      <c r="G158" s="990"/>
      <c r="H158" s="990"/>
      <c r="I158" s="990"/>
      <c r="J158" s="990"/>
      <c r="K158" s="1001"/>
      <c r="L158" s="1001"/>
      <c r="M158" s="990"/>
      <c r="N158" s="989"/>
      <c r="O158" s="1003"/>
      <c r="P158" s="548"/>
      <c r="Q158" s="141"/>
      <c r="R158" s="141"/>
      <c r="S158" s="141"/>
      <c r="T158" s="141"/>
      <c r="U158" s="141"/>
      <c r="V158" s="991"/>
      <c r="W158" s="164"/>
      <c r="X158" s="157"/>
      <c r="Y158" s="992"/>
      <c r="Z158" s="141"/>
      <c r="AA158" s="1004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1"/>
      <c r="AY158" s="141"/>
      <c r="AZ158" s="141"/>
      <c r="BA158" s="141"/>
    </row>
    <row r="159" spans="1:53">
      <c r="A159" s="213"/>
      <c r="B159" s="164"/>
      <c r="C159" s="989"/>
      <c r="D159" s="737"/>
      <c r="E159" s="1000"/>
      <c r="F159" s="1001"/>
      <c r="G159" s="990"/>
      <c r="H159" s="990"/>
      <c r="I159" s="990"/>
      <c r="J159" s="990"/>
      <c r="K159" s="1001"/>
      <c r="L159" s="1001"/>
      <c r="M159" s="990"/>
      <c r="N159" s="989"/>
      <c r="O159" s="995"/>
      <c r="P159" s="548"/>
      <c r="Q159" s="141"/>
      <c r="R159" s="141"/>
      <c r="S159" s="141"/>
      <c r="T159" s="141"/>
      <c r="U159" s="141"/>
      <c r="V159" s="991"/>
      <c r="W159" s="164"/>
      <c r="X159" s="157"/>
      <c r="Y159" s="992"/>
      <c r="Z159" s="141"/>
      <c r="AA159" s="993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  <c r="AV159" s="141"/>
      <c r="AW159" s="141"/>
      <c r="AX159" s="141"/>
      <c r="AY159" s="141"/>
      <c r="AZ159" s="141"/>
      <c r="BA159" s="141"/>
    </row>
    <row r="160" spans="1:53" ht="12.75" customHeight="1">
      <c r="A160" s="213"/>
      <c r="B160" s="164"/>
      <c r="C160" s="989"/>
      <c r="D160" s="737"/>
      <c r="E160" s="1001"/>
      <c r="F160" s="1005"/>
      <c r="G160" s="990"/>
      <c r="H160" s="990"/>
      <c r="I160" s="990"/>
      <c r="J160" s="990"/>
      <c r="K160" s="1011"/>
      <c r="L160" s="1005"/>
      <c r="M160" s="990"/>
      <c r="N160" s="989"/>
      <c r="O160" s="1003"/>
      <c r="P160" s="548"/>
      <c r="Q160" s="141"/>
      <c r="R160" s="141"/>
      <c r="S160" s="141"/>
      <c r="T160" s="141"/>
      <c r="U160" s="141"/>
      <c r="V160" s="991"/>
      <c r="W160" s="164"/>
      <c r="X160" s="157"/>
      <c r="Y160" s="992"/>
      <c r="Z160" s="141"/>
      <c r="AA160" s="1004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  <c r="AV160" s="141"/>
      <c r="AW160" s="141"/>
      <c r="AX160" s="141"/>
      <c r="AY160" s="141"/>
      <c r="AZ160" s="141"/>
      <c r="BA160" s="141"/>
    </row>
    <row r="161" spans="1:53" hidden="1">
      <c r="A161" s="213"/>
      <c r="B161" s="164"/>
      <c r="C161" s="989"/>
      <c r="D161" s="737"/>
      <c r="E161" s="1005"/>
      <c r="F161" s="1001"/>
      <c r="G161" s="990"/>
      <c r="H161" s="990"/>
      <c r="I161" s="990"/>
      <c r="J161" s="990"/>
      <c r="K161" s="1000"/>
      <c r="L161" s="1000"/>
      <c r="M161" s="990"/>
      <c r="N161" s="989"/>
      <c r="O161" s="995"/>
      <c r="P161" s="548"/>
      <c r="Q161" s="141"/>
      <c r="R161" s="141"/>
      <c r="S161" s="141"/>
      <c r="T161" s="141"/>
      <c r="U161" s="141"/>
      <c r="V161" s="991"/>
      <c r="W161" s="164"/>
      <c r="X161" s="157"/>
      <c r="Y161" s="992"/>
      <c r="Z161" s="141"/>
      <c r="AA161" s="998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  <c r="AV161" s="141"/>
      <c r="AW161" s="141"/>
      <c r="AX161" s="141"/>
      <c r="AY161" s="141"/>
      <c r="AZ161" s="141"/>
      <c r="BA161" s="141"/>
    </row>
    <row r="162" spans="1:53" ht="13.5" customHeight="1">
      <c r="A162" s="213"/>
      <c r="B162" s="136"/>
      <c r="C162" s="989"/>
      <c r="D162" s="737"/>
      <c r="E162" s="1001"/>
      <c r="F162" s="1001"/>
      <c r="G162" s="990"/>
      <c r="H162" s="990"/>
      <c r="I162" s="990"/>
      <c r="J162" s="990"/>
      <c r="K162" s="1005"/>
      <c r="L162" s="1005"/>
      <c r="M162" s="990"/>
      <c r="N162" s="989"/>
      <c r="O162" s="995"/>
      <c r="P162" s="548"/>
      <c r="Q162" s="141"/>
      <c r="R162" s="141"/>
      <c r="S162" s="141"/>
      <c r="T162" s="141"/>
      <c r="U162" s="141"/>
      <c r="V162" s="991"/>
      <c r="W162" s="164"/>
      <c r="X162" s="157"/>
      <c r="Y162" s="992"/>
      <c r="Z162" s="141"/>
      <c r="AA162" s="993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1"/>
      <c r="AX162" s="141"/>
      <c r="AY162" s="141"/>
      <c r="AZ162" s="141"/>
      <c r="BA162" s="141"/>
    </row>
    <row r="163" spans="1:53" ht="12.75" customHeight="1">
      <c r="A163" s="213"/>
      <c r="B163" s="164"/>
      <c r="C163" s="989"/>
      <c r="D163" s="737"/>
      <c r="E163" s="1000"/>
      <c r="F163" s="1001"/>
      <c r="G163" s="1011"/>
      <c r="H163" s="990"/>
      <c r="I163" s="990"/>
      <c r="J163" s="990"/>
      <c r="K163" s="1000"/>
      <c r="L163" s="1001"/>
      <c r="M163" s="990"/>
      <c r="N163" s="994"/>
      <c r="O163" s="1003"/>
      <c r="P163" s="548"/>
      <c r="Q163" s="141"/>
      <c r="R163" s="141"/>
      <c r="S163" s="141"/>
      <c r="T163" s="141"/>
      <c r="U163" s="141"/>
      <c r="V163" s="991"/>
      <c r="W163" s="164"/>
      <c r="X163" s="157"/>
      <c r="Y163" s="992"/>
      <c r="Z163" s="141"/>
      <c r="AA163" s="1004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  <c r="AV163" s="141"/>
      <c r="AW163" s="141"/>
      <c r="AX163" s="141"/>
      <c r="AY163" s="141"/>
      <c r="AZ163" s="141"/>
      <c r="BA163" s="141"/>
    </row>
    <row r="164" spans="1:53" ht="12.75" customHeight="1">
      <c r="A164" s="213"/>
      <c r="B164" s="164"/>
      <c r="C164" s="989"/>
      <c r="D164" s="737"/>
      <c r="E164" s="1011"/>
      <c r="F164" s="1011"/>
      <c r="G164" s="990"/>
      <c r="H164" s="990"/>
      <c r="I164" s="990"/>
      <c r="J164" s="990"/>
      <c r="K164" s="1012"/>
      <c r="L164" s="1011"/>
      <c r="M164" s="990"/>
      <c r="N164" s="994"/>
      <c r="O164" s="995"/>
      <c r="P164" s="548"/>
      <c r="Q164" s="141"/>
      <c r="R164" s="141"/>
      <c r="S164" s="141"/>
      <c r="T164" s="141"/>
      <c r="U164" s="141"/>
      <c r="V164" s="991"/>
      <c r="W164" s="164"/>
      <c r="X164" s="157"/>
      <c r="Y164" s="992"/>
      <c r="Z164" s="141"/>
      <c r="AA164" s="1006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  <c r="AV164" s="141"/>
      <c r="AW164" s="141"/>
      <c r="AX164" s="141"/>
      <c r="AY164" s="141"/>
      <c r="AZ164" s="141"/>
      <c r="BA164" s="141"/>
    </row>
    <row r="165" spans="1:53" ht="12.75" customHeight="1">
      <c r="A165" s="213"/>
      <c r="B165" s="164"/>
      <c r="C165" s="989"/>
      <c r="D165" s="1007"/>
      <c r="E165" s="209"/>
      <c r="F165" s="209"/>
      <c r="G165" s="209"/>
      <c r="H165" s="209"/>
      <c r="I165" s="209"/>
      <c r="J165" s="209"/>
      <c r="K165" s="209"/>
      <c r="L165" s="209"/>
      <c r="M165" s="209"/>
      <c r="N165" s="994"/>
      <c r="O165" s="995"/>
      <c r="P165" s="548"/>
      <c r="Q165" s="141"/>
      <c r="R165" s="141"/>
      <c r="S165" s="141"/>
      <c r="T165" s="141"/>
      <c r="U165" s="141"/>
      <c r="V165" s="991"/>
      <c r="W165" s="164"/>
      <c r="X165" s="157"/>
      <c r="Y165" s="992"/>
      <c r="Z165" s="141"/>
      <c r="AA165" s="993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1"/>
    </row>
    <row r="166" spans="1:53" ht="12.75" customHeight="1">
      <c r="A166" s="213"/>
      <c r="B166" s="164"/>
      <c r="C166" s="989"/>
      <c r="D166" s="1007"/>
      <c r="E166" s="209"/>
      <c r="F166" s="209"/>
      <c r="G166" s="209"/>
      <c r="H166" s="209"/>
      <c r="I166" s="209"/>
      <c r="J166" s="209"/>
      <c r="K166" s="209"/>
      <c r="L166" s="209"/>
      <c r="M166" s="209"/>
      <c r="N166" s="994"/>
      <c r="O166" s="995"/>
      <c r="P166" s="548"/>
      <c r="Q166" s="141"/>
      <c r="R166" s="141"/>
      <c r="S166" s="141"/>
      <c r="T166" s="141"/>
      <c r="U166" s="141"/>
      <c r="V166" s="991"/>
      <c r="W166" s="164"/>
      <c r="X166" s="157"/>
      <c r="Y166" s="992"/>
      <c r="Z166" s="141"/>
      <c r="AA166" s="993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  <c r="BA166" s="141"/>
    </row>
    <row r="167" spans="1:53" ht="11.25" customHeight="1">
      <c r="A167" s="213"/>
      <c r="B167" s="164"/>
      <c r="C167" s="989"/>
      <c r="D167" s="209"/>
      <c r="E167" s="209"/>
      <c r="F167" s="209"/>
      <c r="G167" s="209"/>
      <c r="H167" s="209"/>
      <c r="I167" s="209"/>
      <c r="J167" s="209"/>
      <c r="K167" s="209"/>
      <c r="L167" s="209"/>
      <c r="M167" s="209"/>
      <c r="N167" s="994"/>
      <c r="O167" s="995"/>
      <c r="P167" s="548"/>
      <c r="Q167" s="141"/>
      <c r="R167" s="141"/>
      <c r="S167" s="141"/>
      <c r="T167" s="141"/>
      <c r="U167" s="141"/>
      <c r="V167" s="991"/>
      <c r="W167" s="164"/>
      <c r="X167" s="157"/>
      <c r="Y167" s="992"/>
      <c r="Z167" s="141"/>
      <c r="AA167" s="993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1"/>
      <c r="AY167" s="141"/>
      <c r="AZ167" s="141"/>
      <c r="BA167" s="141"/>
    </row>
    <row r="168" spans="1:53" ht="12.75" customHeight="1">
      <c r="A168" s="213"/>
      <c r="B168" s="164"/>
      <c r="C168" s="989"/>
      <c r="D168" s="209"/>
      <c r="E168" s="209"/>
      <c r="F168" s="209"/>
      <c r="G168" s="209"/>
      <c r="H168" s="209"/>
      <c r="I168" s="209"/>
      <c r="J168" s="1008"/>
      <c r="K168" s="209"/>
      <c r="L168" s="209"/>
      <c r="M168" s="209"/>
      <c r="N168" s="997"/>
      <c r="O168" s="995"/>
      <c r="P168" s="548"/>
      <c r="Q168" s="141"/>
      <c r="R168" s="141"/>
      <c r="S168" s="141"/>
      <c r="T168" s="141"/>
      <c r="U168" s="141"/>
      <c r="V168" s="1009"/>
      <c r="W168" s="164"/>
      <c r="X168" s="1010"/>
      <c r="Y168" s="992"/>
      <c r="Z168" s="141"/>
      <c r="AA168" s="993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1"/>
    </row>
    <row r="169" spans="1:53" ht="11.25" customHeight="1">
      <c r="A169" s="141"/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1"/>
    </row>
    <row r="170" spans="1:53" ht="12.75" customHeight="1">
      <c r="A170" s="275"/>
      <c r="B170" s="141"/>
      <c r="C170" s="275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273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  <c r="BA170" s="141"/>
    </row>
    <row r="171" spans="1:53">
      <c r="A171" s="141"/>
      <c r="B171" s="164"/>
      <c r="C171" s="548"/>
      <c r="D171" s="279"/>
      <c r="E171" s="279"/>
      <c r="F171" s="279"/>
      <c r="G171" s="279"/>
      <c r="H171" s="279"/>
      <c r="I171" s="279"/>
      <c r="J171" s="279"/>
      <c r="K171" s="279"/>
      <c r="L171" s="164"/>
      <c r="M171" s="164"/>
      <c r="N171" s="133"/>
      <c r="O171" s="133"/>
      <c r="P171" s="164"/>
      <c r="Q171" s="548"/>
      <c r="R171" s="141"/>
      <c r="S171" s="548"/>
      <c r="T171" s="164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1"/>
      <c r="AY171" s="141"/>
      <c r="AZ171" s="141"/>
      <c r="BA171" s="141"/>
    </row>
    <row r="172" spans="1:53">
      <c r="A172" s="141"/>
      <c r="B172" s="164"/>
      <c r="C172" s="133"/>
      <c r="D172" s="279"/>
      <c r="E172" s="279"/>
      <c r="F172" s="279"/>
      <c r="G172" s="279"/>
      <c r="H172" s="279"/>
      <c r="I172" s="279"/>
      <c r="J172" s="279"/>
      <c r="K172" s="279"/>
      <c r="L172" s="164"/>
      <c r="M172" s="164"/>
      <c r="N172" s="133"/>
      <c r="O172" s="133"/>
      <c r="P172" s="164"/>
      <c r="Q172" s="548"/>
      <c r="R172" s="141"/>
      <c r="S172" s="548"/>
      <c r="T172" s="164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  <c r="BA172" s="141"/>
    </row>
    <row r="173" spans="1:53">
      <c r="A173" s="141"/>
      <c r="B173" s="548"/>
      <c r="C173" s="548"/>
      <c r="D173" s="279"/>
      <c r="E173" s="279"/>
      <c r="F173" s="279"/>
      <c r="G173" s="279"/>
      <c r="H173" s="141"/>
      <c r="I173" s="141"/>
      <c r="J173" s="279"/>
      <c r="K173" s="139"/>
      <c r="L173" s="164"/>
      <c r="M173" s="164"/>
      <c r="N173" s="133"/>
      <c r="O173" s="133"/>
      <c r="P173" s="548"/>
      <c r="Q173" s="548"/>
      <c r="R173" s="141"/>
      <c r="S173" s="548"/>
      <c r="T173" s="164"/>
      <c r="U173" s="141"/>
      <c r="V173" s="141"/>
      <c r="W173" s="141"/>
      <c r="X173" s="141"/>
      <c r="Y173" s="141"/>
      <c r="Z173" s="141"/>
      <c r="AA173" s="986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1"/>
      <c r="AY173" s="141"/>
      <c r="AZ173" s="141"/>
      <c r="BA173" s="141"/>
    </row>
    <row r="174" spans="1:53">
      <c r="A174" s="141"/>
      <c r="B174" s="164"/>
      <c r="C174" s="164"/>
      <c r="D174" s="548"/>
      <c r="E174" s="548"/>
      <c r="F174" s="548"/>
      <c r="G174" s="548"/>
      <c r="H174" s="548"/>
      <c r="I174" s="548"/>
      <c r="J174" s="548"/>
      <c r="K174" s="548"/>
      <c r="L174" s="548"/>
      <c r="M174" s="548"/>
      <c r="N174" s="133"/>
      <c r="O174" s="133"/>
      <c r="P174" s="548"/>
      <c r="Q174" s="548"/>
      <c r="R174" s="141"/>
      <c r="S174" s="548"/>
      <c r="T174" s="164"/>
      <c r="U174" s="141"/>
      <c r="V174" s="141"/>
      <c r="W174" s="141"/>
      <c r="X174" s="141"/>
      <c r="Y174" s="495"/>
      <c r="Z174" s="141"/>
      <c r="AA174" s="986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</row>
    <row r="175" spans="1:53">
      <c r="A175" s="141"/>
      <c r="B175" s="548"/>
      <c r="C175" s="141"/>
      <c r="D175" s="548"/>
      <c r="E175" s="548"/>
      <c r="F175" s="548"/>
      <c r="G175" s="548"/>
      <c r="H175" s="548"/>
      <c r="I175" s="548"/>
      <c r="J175" s="548"/>
      <c r="K175" s="548"/>
      <c r="L175" s="548"/>
      <c r="M175" s="548"/>
      <c r="N175" s="133"/>
      <c r="O175" s="133"/>
      <c r="P175" s="164"/>
      <c r="Q175" s="548"/>
      <c r="R175" s="141"/>
      <c r="S175" s="548"/>
      <c r="T175" s="164"/>
      <c r="U175" s="141"/>
      <c r="V175" s="141"/>
      <c r="W175" s="141"/>
      <c r="X175" s="141"/>
      <c r="Y175" s="495"/>
      <c r="Z175" s="141"/>
      <c r="AA175" s="987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1"/>
      <c r="AX175" s="141"/>
      <c r="AY175" s="141"/>
      <c r="AZ175" s="141"/>
      <c r="BA175" s="141"/>
    </row>
    <row r="176" spans="1:53">
      <c r="A176" s="141"/>
      <c r="B176" s="164"/>
      <c r="C176" s="279"/>
      <c r="D176" s="164"/>
      <c r="E176" s="164"/>
      <c r="F176" s="164"/>
      <c r="G176" s="164"/>
      <c r="H176" s="136"/>
      <c r="I176" s="164"/>
      <c r="J176" s="164"/>
      <c r="K176" s="164"/>
      <c r="L176" s="164"/>
      <c r="M176" s="136"/>
      <c r="N176" s="133"/>
      <c r="O176" s="133"/>
      <c r="P176" s="279"/>
      <c r="Q176" s="548"/>
      <c r="R176" s="164"/>
      <c r="S176" s="548"/>
      <c r="T176" s="164"/>
      <c r="U176" s="141"/>
      <c r="V176" s="428"/>
      <c r="W176" s="548"/>
      <c r="X176" s="213"/>
      <c r="Y176" s="988"/>
      <c r="Z176" s="141"/>
      <c r="AA176" s="987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  <c r="AV176" s="141"/>
      <c r="AW176" s="141"/>
      <c r="AX176" s="141"/>
      <c r="AY176" s="141"/>
      <c r="AZ176" s="141"/>
      <c r="BA176" s="141"/>
    </row>
    <row r="177" spans="1:53">
      <c r="A177" s="213"/>
      <c r="B177" s="164"/>
      <c r="C177" s="989"/>
      <c r="D177" s="1005"/>
      <c r="E177" s="990"/>
      <c r="F177" s="990"/>
      <c r="G177" s="990"/>
      <c r="H177" s="990"/>
      <c r="I177" s="990"/>
      <c r="J177" s="990"/>
      <c r="K177" s="990"/>
      <c r="L177" s="990"/>
      <c r="M177" s="990"/>
      <c r="N177" s="989"/>
      <c r="O177" s="548"/>
      <c r="P177" s="548"/>
      <c r="Q177" s="141"/>
      <c r="R177" s="749"/>
      <c r="S177" s="141"/>
      <c r="T177" s="141"/>
      <c r="U177" s="141"/>
      <c r="V177" s="991"/>
      <c r="W177" s="164"/>
      <c r="X177" s="157"/>
      <c r="Y177" s="992"/>
      <c r="Z177" s="141"/>
      <c r="AA177" s="993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  <c r="AX177" s="141"/>
      <c r="AY177" s="141"/>
      <c r="AZ177" s="141"/>
      <c r="BA177" s="141"/>
    </row>
    <row r="178" spans="1:53">
      <c r="A178" s="213"/>
      <c r="B178" s="164"/>
      <c r="C178" s="989"/>
      <c r="D178" s="1005"/>
      <c r="E178" s="990"/>
      <c r="F178" s="990"/>
      <c r="G178" s="990"/>
      <c r="H178" s="990"/>
      <c r="I178" s="990"/>
      <c r="J178" s="990"/>
      <c r="K178" s="990"/>
      <c r="L178" s="990"/>
      <c r="M178" s="990"/>
      <c r="N178" s="994"/>
      <c r="O178" s="995"/>
      <c r="P178" s="548"/>
      <c r="Q178" s="141"/>
      <c r="R178" s="141"/>
      <c r="S178" s="141"/>
      <c r="T178" s="141"/>
      <c r="U178" s="141"/>
      <c r="V178" s="991"/>
      <c r="W178" s="164"/>
      <c r="X178" s="157"/>
      <c r="Y178" s="992"/>
      <c r="Z178" s="141"/>
      <c r="AA178" s="993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1"/>
      <c r="AY178" s="141"/>
      <c r="AZ178" s="141"/>
      <c r="BA178" s="141"/>
    </row>
    <row r="179" spans="1:53" ht="12" customHeight="1">
      <c r="A179" s="213"/>
      <c r="B179" s="164"/>
      <c r="C179" s="989"/>
      <c r="D179" s="1005"/>
      <c r="E179" s="990"/>
      <c r="F179" s="990"/>
      <c r="G179" s="1005"/>
      <c r="H179" s="990"/>
      <c r="I179" s="990"/>
      <c r="J179" s="1005"/>
      <c r="K179" s="990"/>
      <c r="L179" s="990"/>
      <c r="M179" s="990"/>
      <c r="N179" s="989"/>
      <c r="O179" s="995"/>
      <c r="P179" s="548"/>
      <c r="Q179" s="141"/>
      <c r="R179" s="141"/>
      <c r="S179" s="141"/>
      <c r="T179" s="141"/>
      <c r="U179" s="141"/>
      <c r="V179" s="991"/>
      <c r="W179" s="164"/>
      <c r="X179" s="157"/>
      <c r="Y179" s="992"/>
      <c r="Z179" s="141"/>
      <c r="AA179" s="996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  <c r="AX179" s="141"/>
      <c r="AY179" s="141"/>
      <c r="AZ179" s="141"/>
      <c r="BA179" s="141"/>
    </row>
    <row r="180" spans="1:53">
      <c r="A180" s="213"/>
      <c r="B180" s="164"/>
      <c r="C180" s="989"/>
      <c r="D180" s="1005"/>
      <c r="E180" s="990"/>
      <c r="F180" s="990"/>
      <c r="G180" s="990"/>
      <c r="H180" s="990"/>
      <c r="I180" s="990"/>
      <c r="J180" s="990"/>
      <c r="K180" s="990"/>
      <c r="L180" s="990"/>
      <c r="M180" s="1005"/>
      <c r="N180" s="997"/>
      <c r="O180" s="995"/>
      <c r="P180" s="548"/>
      <c r="Q180" s="141"/>
      <c r="R180" s="141"/>
      <c r="S180" s="141"/>
      <c r="T180" s="141"/>
      <c r="U180" s="141"/>
      <c r="V180" s="991"/>
      <c r="W180" s="164"/>
      <c r="X180" s="157"/>
      <c r="Y180" s="992"/>
      <c r="Z180" s="141"/>
      <c r="AA180" s="993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  <c r="AX180" s="141"/>
      <c r="AY180" s="141"/>
      <c r="AZ180" s="141"/>
      <c r="BA180" s="141"/>
    </row>
    <row r="181" spans="1:53" ht="12.75" customHeight="1">
      <c r="A181" s="213"/>
      <c r="B181" s="164"/>
      <c r="C181" s="989"/>
      <c r="D181" s="1005"/>
      <c r="E181" s="990"/>
      <c r="F181" s="990"/>
      <c r="G181" s="990"/>
      <c r="H181" s="990"/>
      <c r="I181" s="990"/>
      <c r="J181" s="990"/>
      <c r="K181" s="990"/>
      <c r="L181" s="990"/>
      <c r="M181" s="990"/>
      <c r="N181" s="989"/>
      <c r="O181" s="995"/>
      <c r="P181" s="548"/>
      <c r="Q181" s="141"/>
      <c r="R181" s="141"/>
      <c r="S181" s="141"/>
      <c r="T181" s="141"/>
      <c r="U181" s="141"/>
      <c r="V181" s="991"/>
      <c r="W181" s="164"/>
      <c r="X181" s="157"/>
      <c r="Y181" s="992"/>
      <c r="Z181" s="141"/>
      <c r="AA181" s="998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  <c r="AX181" s="141"/>
      <c r="AY181" s="141"/>
      <c r="AZ181" s="141"/>
      <c r="BA181" s="141"/>
    </row>
    <row r="182" spans="1:53">
      <c r="A182" s="213"/>
      <c r="B182" s="164"/>
      <c r="C182" s="989"/>
      <c r="D182" s="1005"/>
      <c r="E182" s="990"/>
      <c r="F182" s="990"/>
      <c r="G182" s="990"/>
      <c r="H182" s="990"/>
      <c r="I182" s="990"/>
      <c r="J182" s="990"/>
      <c r="K182" s="990"/>
      <c r="L182" s="990"/>
      <c r="M182" s="990"/>
      <c r="N182" s="989"/>
      <c r="O182" s="995"/>
      <c r="P182" s="548"/>
      <c r="Q182" s="141"/>
      <c r="R182" s="141"/>
      <c r="S182" s="141"/>
      <c r="T182" s="141"/>
      <c r="U182" s="141"/>
      <c r="V182" s="991"/>
      <c r="W182" s="164"/>
      <c r="X182" s="157"/>
      <c r="Y182" s="992"/>
      <c r="Z182" s="141"/>
      <c r="AA182" s="996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  <c r="AX182" s="141"/>
      <c r="AY182" s="141"/>
      <c r="AZ182" s="141"/>
      <c r="BA182" s="141"/>
    </row>
    <row r="183" spans="1:53" ht="15" customHeight="1">
      <c r="A183" s="213"/>
      <c r="B183" s="164"/>
      <c r="C183" s="989"/>
      <c r="D183" s="1005"/>
      <c r="E183" s="990"/>
      <c r="F183" s="133"/>
      <c r="G183" s="1000"/>
      <c r="H183" s="1005"/>
      <c r="I183" s="990"/>
      <c r="J183" s="990"/>
      <c r="K183" s="990"/>
      <c r="L183" s="990"/>
      <c r="M183" s="990"/>
      <c r="N183" s="999"/>
      <c r="O183" s="995"/>
      <c r="P183" s="548"/>
      <c r="Q183" s="141"/>
      <c r="R183" s="141"/>
      <c r="S183" s="141"/>
      <c r="T183" s="141"/>
      <c r="U183" s="141"/>
      <c r="V183" s="991"/>
      <c r="W183" s="164"/>
      <c r="X183" s="157"/>
      <c r="Y183" s="992"/>
      <c r="Z183" s="141"/>
      <c r="AA183" s="998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  <c r="AX183" s="141"/>
      <c r="AY183" s="141"/>
      <c r="AZ183" s="141"/>
      <c r="BA183" s="141"/>
    </row>
    <row r="184" spans="1:53">
      <c r="A184" s="213"/>
      <c r="B184" s="164"/>
      <c r="C184" s="989"/>
      <c r="D184" s="1005"/>
      <c r="E184" s="990"/>
      <c r="F184" s="990"/>
      <c r="G184" s="990"/>
      <c r="H184" s="990"/>
      <c r="I184" s="990"/>
      <c r="J184" s="990"/>
      <c r="K184" s="990"/>
      <c r="L184" s="990"/>
      <c r="M184" s="990"/>
      <c r="N184" s="989"/>
      <c r="O184" s="995"/>
      <c r="P184" s="548"/>
      <c r="Q184" s="141"/>
      <c r="R184" s="141"/>
      <c r="S184" s="141"/>
      <c r="T184" s="141"/>
      <c r="U184" s="141"/>
      <c r="V184" s="991"/>
      <c r="W184" s="164"/>
      <c r="X184" s="157"/>
      <c r="Y184" s="992"/>
      <c r="Z184" s="141"/>
      <c r="AA184" s="993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  <c r="AX184" s="141"/>
      <c r="AY184" s="141"/>
      <c r="AZ184" s="141"/>
      <c r="BA184" s="141"/>
    </row>
    <row r="185" spans="1:53">
      <c r="A185" s="213"/>
      <c r="B185" s="164"/>
      <c r="C185" s="989"/>
      <c r="D185" s="1005"/>
      <c r="E185" s="990"/>
      <c r="F185" s="990"/>
      <c r="G185" s="990"/>
      <c r="H185" s="990"/>
      <c r="I185" s="990"/>
      <c r="J185" s="990"/>
      <c r="K185" s="990"/>
      <c r="L185" s="990"/>
      <c r="M185" s="990"/>
      <c r="N185" s="989"/>
      <c r="O185" s="995"/>
      <c r="P185" s="548"/>
      <c r="Q185" s="141"/>
      <c r="R185" s="141"/>
      <c r="S185" s="141"/>
      <c r="T185" s="141"/>
      <c r="U185" s="141"/>
      <c r="V185" s="991"/>
      <c r="W185" s="164"/>
      <c r="X185" s="157"/>
      <c r="Y185" s="992"/>
      <c r="Z185" s="141"/>
      <c r="AA185" s="993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1"/>
      <c r="AY185" s="141"/>
      <c r="AZ185" s="141"/>
      <c r="BA185" s="141"/>
    </row>
    <row r="186" spans="1:53">
      <c r="A186" s="213"/>
      <c r="B186" s="164"/>
      <c r="C186" s="989"/>
      <c r="D186" s="1005"/>
      <c r="E186" s="990"/>
      <c r="F186" s="990"/>
      <c r="G186" s="990"/>
      <c r="H186" s="990"/>
      <c r="I186" s="990"/>
      <c r="J186" s="990"/>
      <c r="K186" s="990"/>
      <c r="L186" s="990"/>
      <c r="M186" s="990"/>
      <c r="N186" s="989"/>
      <c r="O186" s="995"/>
      <c r="P186" s="548"/>
      <c r="Q186" s="141"/>
      <c r="R186" s="141"/>
      <c r="S186" s="141"/>
      <c r="T186" s="141"/>
      <c r="U186" s="141"/>
      <c r="V186" s="991"/>
      <c r="W186" s="164"/>
      <c r="X186" s="157"/>
      <c r="Y186" s="992"/>
      <c r="Z186" s="141"/>
      <c r="AA186" s="993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1"/>
      <c r="AY186" s="141"/>
      <c r="AZ186" s="141"/>
      <c r="BA186" s="141"/>
    </row>
    <row r="187" spans="1:53">
      <c r="A187" s="213"/>
      <c r="B187" s="164"/>
      <c r="C187" s="989"/>
      <c r="D187" s="1005"/>
      <c r="E187" s="990"/>
      <c r="F187" s="990"/>
      <c r="G187" s="990"/>
      <c r="H187" s="990"/>
      <c r="I187" s="990"/>
      <c r="J187" s="990"/>
      <c r="K187" s="990"/>
      <c r="L187" s="990"/>
      <c r="M187" s="990"/>
      <c r="N187" s="989"/>
      <c r="O187" s="995"/>
      <c r="P187" s="548"/>
      <c r="Q187" s="141"/>
      <c r="R187" s="141"/>
      <c r="S187" s="141"/>
      <c r="T187" s="141"/>
      <c r="U187" s="141"/>
      <c r="V187" s="991"/>
      <c r="W187" s="164"/>
      <c r="X187" s="157"/>
      <c r="Y187" s="992"/>
      <c r="Z187" s="141"/>
      <c r="AA187" s="993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  <c r="AX187" s="141"/>
      <c r="AY187" s="141"/>
      <c r="AZ187" s="141"/>
      <c r="BA187" s="141"/>
    </row>
    <row r="188" spans="1:53">
      <c r="A188" s="213"/>
      <c r="B188" s="164"/>
      <c r="C188" s="989"/>
      <c r="D188" s="1005"/>
      <c r="E188" s="990"/>
      <c r="F188" s="990"/>
      <c r="G188" s="990"/>
      <c r="H188" s="990"/>
      <c r="I188" s="990"/>
      <c r="J188" s="990"/>
      <c r="K188" s="990"/>
      <c r="L188" s="990"/>
      <c r="M188" s="990"/>
      <c r="N188" s="989"/>
      <c r="O188" s="995"/>
      <c r="P188" s="548"/>
      <c r="Q188" s="141"/>
      <c r="R188" s="141"/>
      <c r="S188" s="141"/>
      <c r="T188" s="141"/>
      <c r="U188" s="141"/>
      <c r="V188" s="991"/>
      <c r="W188" s="164"/>
      <c r="X188" s="157"/>
      <c r="Y188" s="992"/>
      <c r="Z188" s="141"/>
      <c r="AA188" s="993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  <c r="AX188" s="141"/>
      <c r="AY188" s="141"/>
      <c r="AZ188" s="141"/>
      <c r="BA188" s="141"/>
    </row>
    <row r="189" spans="1:53">
      <c r="A189" s="213"/>
      <c r="B189" s="164"/>
      <c r="C189" s="989"/>
      <c r="D189" s="1005"/>
      <c r="E189" s="990"/>
      <c r="F189" s="990"/>
      <c r="G189" s="990"/>
      <c r="H189" s="990"/>
      <c r="I189" s="990"/>
      <c r="J189" s="990"/>
      <c r="K189" s="990"/>
      <c r="L189" s="990"/>
      <c r="M189" s="990"/>
      <c r="N189" s="989"/>
      <c r="O189" s="995"/>
      <c r="P189" s="548"/>
      <c r="Q189" s="141"/>
      <c r="R189" s="141"/>
      <c r="S189" s="141"/>
      <c r="T189" s="141"/>
      <c r="U189" s="141"/>
      <c r="V189" s="991"/>
      <c r="W189" s="164"/>
      <c r="X189" s="157"/>
      <c r="Y189" s="992"/>
      <c r="Z189" s="141"/>
      <c r="AA189" s="993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  <c r="AY189" s="141"/>
      <c r="AZ189" s="141"/>
      <c r="BA189" s="141"/>
    </row>
    <row r="190" spans="1:53">
      <c r="A190" s="213"/>
      <c r="B190" s="164"/>
      <c r="C190" s="989"/>
      <c r="D190" s="1005"/>
      <c r="E190" s="990"/>
      <c r="F190" s="990"/>
      <c r="G190" s="990"/>
      <c r="H190" s="990"/>
      <c r="I190" s="990"/>
      <c r="J190" s="990"/>
      <c r="K190" s="990"/>
      <c r="L190" s="990"/>
      <c r="M190" s="990"/>
      <c r="N190" s="989"/>
      <c r="O190" s="995"/>
      <c r="P190" s="548"/>
      <c r="Q190" s="141"/>
      <c r="R190" s="141"/>
      <c r="S190" s="141"/>
      <c r="T190" s="141"/>
      <c r="U190" s="141"/>
      <c r="V190" s="991"/>
      <c r="W190" s="164"/>
      <c r="X190" s="157"/>
      <c r="Y190" s="992"/>
      <c r="Z190" s="141"/>
      <c r="AA190" s="993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  <c r="BA190" s="141"/>
    </row>
    <row r="191" spans="1:53" ht="13.5" customHeight="1">
      <c r="A191" s="213"/>
      <c r="B191" s="164"/>
      <c r="C191" s="989"/>
      <c r="D191" s="1005"/>
      <c r="E191" s="990"/>
      <c r="F191" s="990"/>
      <c r="G191" s="990"/>
      <c r="H191" s="990"/>
      <c r="I191" s="990"/>
      <c r="J191" s="990"/>
      <c r="K191" s="990"/>
      <c r="L191" s="990"/>
      <c r="M191" s="990"/>
      <c r="N191" s="989"/>
      <c r="O191" s="995"/>
      <c r="P191" s="548"/>
      <c r="Q191" s="141"/>
      <c r="R191" s="141"/>
      <c r="S191" s="141"/>
      <c r="T191" s="141"/>
      <c r="U191" s="141"/>
      <c r="V191" s="991"/>
      <c r="W191" s="164"/>
      <c r="X191" s="157"/>
      <c r="Y191" s="992"/>
      <c r="Z191" s="141"/>
      <c r="AA191" s="996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  <c r="AX191" s="141"/>
      <c r="AY191" s="141"/>
      <c r="AZ191" s="141"/>
      <c r="BA191" s="141"/>
    </row>
    <row r="192" spans="1:53" ht="12" customHeight="1">
      <c r="A192" s="213"/>
      <c r="B192" s="164"/>
      <c r="C192" s="989"/>
      <c r="D192" s="1007"/>
      <c r="E192" s="1000"/>
      <c r="F192" s="1001"/>
      <c r="G192" s="990"/>
      <c r="H192" s="990"/>
      <c r="I192" s="990"/>
      <c r="J192" s="990"/>
      <c r="K192" s="1000"/>
      <c r="L192" s="1000"/>
      <c r="M192" s="990"/>
      <c r="N192" s="994"/>
      <c r="O192" s="995"/>
      <c r="P192" s="548"/>
      <c r="Q192" s="141"/>
      <c r="R192" s="141"/>
      <c r="S192" s="141"/>
      <c r="T192" s="141"/>
      <c r="U192" s="141"/>
      <c r="V192" s="991"/>
      <c r="W192" s="164"/>
      <c r="X192" s="157"/>
      <c r="Y192" s="992"/>
      <c r="Z192" s="141"/>
      <c r="AA192" s="1002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</row>
    <row r="193" spans="1:53">
      <c r="A193" s="213"/>
      <c r="B193" s="164"/>
      <c r="C193" s="989"/>
      <c r="D193" s="1007"/>
      <c r="E193" s="1000"/>
      <c r="F193" s="1001"/>
      <c r="G193" s="990"/>
      <c r="H193" s="990"/>
      <c r="I193" s="990"/>
      <c r="J193" s="990"/>
      <c r="K193" s="1000"/>
      <c r="L193" s="1000"/>
      <c r="M193" s="990"/>
      <c r="N193" s="989"/>
      <c r="O193" s="995"/>
      <c r="P193" s="548"/>
      <c r="Q193" s="141"/>
      <c r="R193" s="141"/>
      <c r="S193" s="141"/>
      <c r="T193" s="141"/>
      <c r="U193" s="141"/>
      <c r="V193" s="991"/>
      <c r="W193" s="164"/>
      <c r="X193" s="157"/>
      <c r="Y193" s="992"/>
      <c r="Z193" s="141"/>
      <c r="AA193" s="993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  <c r="BA193" s="141"/>
    </row>
    <row r="194" spans="1:53" ht="13.5" customHeight="1">
      <c r="A194" s="213"/>
      <c r="B194" s="164"/>
      <c r="C194" s="989"/>
      <c r="D194" s="1007"/>
      <c r="E194" s="1000"/>
      <c r="F194" s="1001"/>
      <c r="G194" s="990"/>
      <c r="H194" s="990"/>
      <c r="I194" s="990"/>
      <c r="J194" s="990"/>
      <c r="K194" s="1000"/>
      <c r="L194" s="1000"/>
      <c r="M194" s="990"/>
      <c r="N194" s="989"/>
      <c r="O194" s="995"/>
      <c r="P194" s="548"/>
      <c r="Q194" s="141"/>
      <c r="R194" s="141"/>
      <c r="S194" s="141"/>
      <c r="T194" s="141"/>
      <c r="U194" s="141"/>
      <c r="V194" s="991"/>
      <c r="W194" s="164"/>
      <c r="X194" s="157"/>
      <c r="Y194" s="992"/>
      <c r="Z194" s="141"/>
      <c r="AA194" s="993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</row>
    <row r="195" spans="1:53">
      <c r="A195" s="213"/>
      <c r="B195" s="164"/>
      <c r="C195" s="989"/>
      <c r="D195" s="1007"/>
      <c r="E195" s="1000"/>
      <c r="F195" s="1001"/>
      <c r="G195" s="990"/>
      <c r="H195" s="1011"/>
      <c r="I195" s="990"/>
      <c r="J195" s="1011"/>
      <c r="K195" s="1005"/>
      <c r="L195" s="1005"/>
      <c r="M195" s="990"/>
      <c r="N195" s="989"/>
      <c r="O195" s="995"/>
      <c r="P195" s="548"/>
      <c r="Q195" s="141"/>
      <c r="R195" s="141"/>
      <c r="S195" s="141"/>
      <c r="T195" s="141"/>
      <c r="U195" s="141"/>
      <c r="V195" s="991"/>
      <c r="W195" s="164"/>
      <c r="X195" s="157"/>
      <c r="Y195" s="992"/>
      <c r="Z195" s="141"/>
      <c r="AA195" s="998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  <c r="AV195" s="141"/>
      <c r="AW195" s="141"/>
      <c r="AX195" s="141"/>
      <c r="AY195" s="141"/>
      <c r="AZ195" s="141"/>
      <c r="BA195" s="141"/>
    </row>
    <row r="196" spans="1:53">
      <c r="A196" s="213"/>
      <c r="B196" s="164"/>
      <c r="C196" s="989"/>
      <c r="D196" s="1007"/>
      <c r="E196" s="1005"/>
      <c r="F196" s="1001"/>
      <c r="G196" s="990"/>
      <c r="H196" s="990"/>
      <c r="I196" s="990"/>
      <c r="J196" s="990"/>
      <c r="K196" s="1005"/>
      <c r="L196" s="1005"/>
      <c r="M196" s="990"/>
      <c r="N196" s="989"/>
      <c r="O196" s="995"/>
      <c r="P196" s="548"/>
      <c r="Q196" s="141"/>
      <c r="R196" s="141"/>
      <c r="S196" s="141"/>
      <c r="T196" s="141"/>
      <c r="U196" s="141"/>
      <c r="V196" s="991"/>
      <c r="W196" s="164"/>
      <c r="X196" s="157"/>
      <c r="Y196" s="992"/>
      <c r="Z196" s="141"/>
      <c r="AA196" s="993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</row>
    <row r="197" spans="1:53" ht="12" customHeight="1">
      <c r="A197" s="213"/>
      <c r="B197" s="164"/>
      <c r="C197" s="989"/>
      <c r="D197" s="1007"/>
      <c r="E197" s="1000"/>
      <c r="F197" s="1001"/>
      <c r="G197" s="990"/>
      <c r="H197" s="990"/>
      <c r="I197" s="990"/>
      <c r="J197" s="990"/>
      <c r="K197" s="1005"/>
      <c r="L197" s="1000"/>
      <c r="M197" s="990"/>
      <c r="N197" s="989"/>
      <c r="O197" s="995"/>
      <c r="P197" s="548"/>
      <c r="Q197" s="141"/>
      <c r="R197" s="141"/>
      <c r="S197" s="141"/>
      <c r="T197" s="141"/>
      <c r="U197" s="141"/>
      <c r="V197" s="991"/>
      <c r="W197" s="164"/>
      <c r="X197" s="157"/>
      <c r="Y197" s="992"/>
      <c r="Z197" s="141"/>
      <c r="AA197" s="993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  <c r="AX197" s="141"/>
      <c r="AY197" s="141"/>
      <c r="AZ197" s="141"/>
      <c r="BA197" s="141"/>
    </row>
    <row r="198" spans="1:53" ht="12.75" customHeight="1">
      <c r="A198" s="213"/>
      <c r="B198" s="164"/>
      <c r="C198" s="989"/>
      <c r="D198" s="1007"/>
      <c r="E198" s="1005"/>
      <c r="F198" s="1001"/>
      <c r="G198" s="990"/>
      <c r="H198" s="990"/>
      <c r="I198" s="990"/>
      <c r="J198" s="990"/>
      <c r="K198" s="1001"/>
      <c r="L198" s="1001"/>
      <c r="M198" s="133"/>
      <c r="N198" s="989"/>
      <c r="O198" s="995"/>
      <c r="P198" s="548"/>
      <c r="Q198" s="141"/>
      <c r="R198" s="141"/>
      <c r="S198" s="141"/>
      <c r="T198" s="141"/>
      <c r="U198" s="141"/>
      <c r="V198" s="991"/>
      <c r="W198" s="164"/>
      <c r="X198" s="157"/>
      <c r="Y198" s="992"/>
      <c r="Z198" s="141"/>
      <c r="AA198" s="993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  <c r="AV198" s="141"/>
      <c r="AW198" s="141"/>
      <c r="AX198" s="141"/>
      <c r="AY198" s="141"/>
      <c r="AZ198" s="141"/>
      <c r="BA198" s="141"/>
    </row>
    <row r="199" spans="1:53" ht="11.25" customHeight="1">
      <c r="A199" s="213"/>
      <c r="B199" s="164"/>
      <c r="C199" s="989"/>
      <c r="D199" s="1007"/>
      <c r="E199" s="1005"/>
      <c r="F199" s="1005"/>
      <c r="G199" s="990"/>
      <c r="H199" s="990"/>
      <c r="I199" s="990"/>
      <c r="J199" s="1000"/>
      <c r="K199" s="1011"/>
      <c r="L199" s="1005"/>
      <c r="M199" s="1001"/>
      <c r="N199" s="989"/>
      <c r="O199" s="995"/>
      <c r="P199" s="548"/>
      <c r="Q199" s="141"/>
      <c r="R199" s="141"/>
      <c r="S199" s="141"/>
      <c r="T199" s="141"/>
      <c r="U199" s="141"/>
      <c r="V199" s="991"/>
      <c r="W199" s="164"/>
      <c r="X199" s="157"/>
      <c r="Y199" s="992"/>
      <c r="Z199" s="141"/>
      <c r="AA199" s="993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  <c r="AX199" s="141"/>
      <c r="AY199" s="141"/>
      <c r="AZ199" s="141"/>
      <c r="BA199" s="141"/>
    </row>
    <row r="200" spans="1:53" ht="12" customHeight="1">
      <c r="A200" s="213"/>
      <c r="B200" s="164"/>
      <c r="C200" s="989"/>
      <c r="D200" s="1007"/>
      <c r="E200" s="1000"/>
      <c r="F200" s="1001"/>
      <c r="G200" s="990"/>
      <c r="H200" s="990"/>
      <c r="I200" s="990"/>
      <c r="J200" s="990"/>
      <c r="K200" s="1000"/>
      <c r="L200" s="1000"/>
      <c r="M200" s="990"/>
      <c r="N200" s="989"/>
      <c r="O200" s="995"/>
      <c r="P200" s="548"/>
      <c r="Q200" s="141"/>
      <c r="R200" s="141"/>
      <c r="S200" s="141"/>
      <c r="T200" s="141"/>
      <c r="U200" s="141"/>
      <c r="V200" s="991"/>
      <c r="W200" s="164"/>
      <c r="X200" s="157"/>
      <c r="Y200" s="992"/>
      <c r="Z200" s="141"/>
      <c r="AA200" s="993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  <c r="AX200" s="141"/>
      <c r="AY200" s="141"/>
      <c r="AZ200" s="141"/>
      <c r="BA200" s="141"/>
    </row>
    <row r="201" spans="1:53">
      <c r="A201" s="213"/>
      <c r="B201" s="164"/>
      <c r="C201" s="989"/>
      <c r="D201" s="1007"/>
      <c r="E201" s="1005"/>
      <c r="F201" s="1001"/>
      <c r="G201" s="990"/>
      <c r="H201" s="990"/>
      <c r="I201" s="990"/>
      <c r="J201" s="990"/>
      <c r="K201" s="1001"/>
      <c r="L201" s="1001"/>
      <c r="M201" s="990"/>
      <c r="N201" s="989"/>
      <c r="O201" s="1003"/>
      <c r="P201" s="548"/>
      <c r="Q201" s="141"/>
      <c r="R201" s="141"/>
      <c r="S201" s="141"/>
      <c r="T201" s="141"/>
      <c r="U201" s="141"/>
      <c r="V201" s="991"/>
      <c r="W201" s="164"/>
      <c r="X201" s="157"/>
      <c r="Y201" s="992"/>
      <c r="Z201" s="141"/>
      <c r="AA201" s="1004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  <c r="AV201" s="141"/>
      <c r="AW201" s="141"/>
      <c r="AX201" s="141"/>
      <c r="AY201" s="141"/>
      <c r="AZ201" s="141"/>
      <c r="BA201" s="141"/>
    </row>
    <row r="202" spans="1:53" ht="13.5" customHeight="1">
      <c r="A202" s="213"/>
      <c r="B202" s="164"/>
      <c r="C202" s="989"/>
      <c r="D202" s="1007"/>
      <c r="E202" s="1000"/>
      <c r="F202" s="1001"/>
      <c r="G202" s="990"/>
      <c r="H202" s="990"/>
      <c r="I202" s="990"/>
      <c r="J202" s="990"/>
      <c r="K202" s="1001"/>
      <c r="L202" s="1001"/>
      <c r="M202" s="990"/>
      <c r="N202" s="989"/>
      <c r="O202" s="995"/>
      <c r="P202" s="548"/>
      <c r="Q202" s="141"/>
      <c r="R202" s="141"/>
      <c r="S202" s="141"/>
      <c r="T202" s="141"/>
      <c r="U202" s="141"/>
      <c r="V202" s="991"/>
      <c r="W202" s="164"/>
      <c r="X202" s="157"/>
      <c r="Y202" s="992"/>
      <c r="Z202" s="141"/>
      <c r="AA202" s="993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  <c r="AV202" s="141"/>
      <c r="AW202" s="141"/>
      <c r="AX202" s="141"/>
      <c r="AY202" s="141"/>
      <c r="AZ202" s="141"/>
      <c r="BA202" s="141"/>
    </row>
    <row r="203" spans="1:53" ht="13.5" customHeight="1">
      <c r="A203" s="213"/>
      <c r="B203" s="164"/>
      <c r="C203" s="989"/>
      <c r="D203" s="1007"/>
      <c r="E203" s="1001"/>
      <c r="F203" s="1005"/>
      <c r="G203" s="990"/>
      <c r="H203" s="990"/>
      <c r="I203" s="990"/>
      <c r="J203" s="990"/>
      <c r="K203" s="1011"/>
      <c r="L203" s="1005"/>
      <c r="M203" s="990"/>
      <c r="N203" s="989"/>
      <c r="O203" s="1003"/>
      <c r="P203" s="548"/>
      <c r="Q203" s="141"/>
      <c r="R203" s="141"/>
      <c r="S203" s="141"/>
      <c r="T203" s="141"/>
      <c r="U203" s="141"/>
      <c r="V203" s="991"/>
      <c r="W203" s="164"/>
      <c r="X203" s="157"/>
      <c r="Y203" s="992"/>
      <c r="Z203" s="141"/>
      <c r="AA203" s="1004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  <c r="AV203" s="141"/>
      <c r="AW203" s="141"/>
      <c r="AX203" s="141"/>
      <c r="AY203" s="141"/>
      <c r="AZ203" s="141"/>
      <c r="BA203" s="141"/>
    </row>
    <row r="204" spans="1:53" hidden="1">
      <c r="A204" s="213"/>
      <c r="B204" s="164"/>
      <c r="C204" s="989"/>
      <c r="D204" s="1007"/>
      <c r="E204" s="1005"/>
      <c r="F204" s="1001"/>
      <c r="G204" s="990"/>
      <c r="H204" s="990"/>
      <c r="I204" s="990"/>
      <c r="J204" s="990"/>
      <c r="K204" s="1000"/>
      <c r="L204" s="1000"/>
      <c r="M204" s="990"/>
      <c r="N204" s="989"/>
      <c r="O204" s="995"/>
      <c r="P204" s="548"/>
      <c r="Q204" s="141"/>
      <c r="R204" s="141"/>
      <c r="S204" s="141"/>
      <c r="T204" s="141"/>
      <c r="U204" s="141"/>
      <c r="V204" s="991"/>
      <c r="W204" s="164"/>
      <c r="X204" s="157"/>
      <c r="Y204" s="992"/>
      <c r="Z204" s="141"/>
      <c r="AA204" s="998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  <c r="BA204" s="141"/>
    </row>
    <row r="205" spans="1:53" ht="13.5" customHeight="1">
      <c r="A205" s="213"/>
      <c r="B205" s="136"/>
      <c r="C205" s="989"/>
      <c r="D205" s="1007"/>
      <c r="E205" s="1001"/>
      <c r="F205" s="1001"/>
      <c r="G205" s="990"/>
      <c r="H205" s="990"/>
      <c r="I205" s="990"/>
      <c r="J205" s="990"/>
      <c r="K205" s="1005"/>
      <c r="L205" s="1005"/>
      <c r="M205" s="990"/>
      <c r="N205" s="989"/>
      <c r="O205" s="995"/>
      <c r="P205" s="548"/>
      <c r="Q205" s="141"/>
      <c r="R205" s="141"/>
      <c r="S205" s="141"/>
      <c r="T205" s="141"/>
      <c r="U205" s="141"/>
      <c r="V205" s="991"/>
      <c r="W205" s="164"/>
      <c r="X205" s="157"/>
      <c r="Y205" s="992"/>
      <c r="Z205" s="141"/>
      <c r="AA205" s="993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  <c r="AV205" s="141"/>
      <c r="AW205" s="141"/>
      <c r="AX205" s="141"/>
      <c r="AY205" s="141"/>
      <c r="AZ205" s="141"/>
      <c r="BA205" s="141"/>
    </row>
    <row r="206" spans="1:53" ht="12" customHeight="1">
      <c r="A206" s="213"/>
      <c r="B206" s="164"/>
      <c r="C206" s="989"/>
      <c r="D206" s="1007"/>
      <c r="E206" s="1000"/>
      <c r="F206" s="1001"/>
      <c r="G206" s="1011"/>
      <c r="H206" s="990"/>
      <c r="I206" s="990"/>
      <c r="J206" s="990"/>
      <c r="K206" s="1000"/>
      <c r="L206" s="1001"/>
      <c r="M206" s="990"/>
      <c r="N206" s="994"/>
      <c r="O206" s="1003"/>
      <c r="P206" s="548"/>
      <c r="Q206" s="141"/>
      <c r="R206" s="141"/>
      <c r="S206" s="141"/>
      <c r="T206" s="141"/>
      <c r="U206" s="141"/>
      <c r="V206" s="991"/>
      <c r="W206" s="164"/>
      <c r="X206" s="157"/>
      <c r="Y206" s="992"/>
      <c r="Z206" s="141"/>
      <c r="AA206" s="1004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  <c r="AV206" s="141"/>
      <c r="AW206" s="141"/>
      <c r="AX206" s="141"/>
      <c r="AY206" s="141"/>
      <c r="AZ206" s="141"/>
      <c r="BA206" s="141"/>
    </row>
    <row r="207" spans="1:53" ht="13.5" customHeight="1">
      <c r="A207" s="213"/>
      <c r="B207" s="164"/>
      <c r="C207" s="989"/>
      <c r="D207" s="1007"/>
      <c r="E207" s="1011"/>
      <c r="F207" s="1011"/>
      <c r="G207" s="990"/>
      <c r="H207" s="990"/>
      <c r="I207" s="990"/>
      <c r="J207" s="990"/>
      <c r="K207" s="1012"/>
      <c r="L207" s="1011"/>
      <c r="M207" s="990"/>
      <c r="N207" s="994"/>
      <c r="O207" s="995"/>
      <c r="P207" s="548"/>
      <c r="Q207" s="141"/>
      <c r="R207" s="141"/>
      <c r="S207" s="141"/>
      <c r="T207" s="141"/>
      <c r="U207" s="141"/>
      <c r="V207" s="991"/>
      <c r="W207" s="164"/>
      <c r="X207" s="157"/>
      <c r="Y207" s="992"/>
      <c r="Z207" s="141"/>
      <c r="AA207" s="1006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  <c r="AV207" s="141"/>
      <c r="AW207" s="141"/>
      <c r="AX207" s="141"/>
      <c r="AY207" s="141"/>
      <c r="AZ207" s="141"/>
      <c r="BA207" s="141"/>
    </row>
    <row r="208" spans="1:53">
      <c r="A208" s="213"/>
      <c r="B208" s="164"/>
      <c r="C208" s="989"/>
      <c r="D208" s="1007"/>
      <c r="E208" s="209"/>
      <c r="F208" s="209"/>
      <c r="G208" s="209"/>
      <c r="H208" s="209"/>
      <c r="I208" s="209"/>
      <c r="J208" s="209"/>
      <c r="K208" s="209"/>
      <c r="L208" s="209"/>
      <c r="M208" s="209"/>
      <c r="N208" s="994"/>
      <c r="O208" s="995"/>
      <c r="P208" s="548"/>
      <c r="Q208" s="141"/>
      <c r="R208" s="141"/>
      <c r="S208" s="141"/>
      <c r="T208" s="141"/>
      <c r="U208" s="141"/>
      <c r="V208" s="991"/>
      <c r="W208" s="164"/>
      <c r="X208" s="157"/>
      <c r="Y208" s="992"/>
      <c r="Z208" s="141"/>
      <c r="AA208" s="993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  <c r="AV208" s="141"/>
      <c r="AW208" s="141"/>
      <c r="AX208" s="141"/>
      <c r="AY208" s="141"/>
      <c r="AZ208" s="141"/>
      <c r="BA208" s="141"/>
    </row>
    <row r="209" spans="1:53" ht="12.75" customHeight="1">
      <c r="A209" s="213"/>
      <c r="B209" s="164"/>
      <c r="C209" s="989"/>
      <c r="D209" s="1007"/>
      <c r="E209" s="209"/>
      <c r="F209" s="209"/>
      <c r="G209" s="209"/>
      <c r="H209" s="209"/>
      <c r="I209" s="209"/>
      <c r="J209" s="209"/>
      <c r="K209" s="209"/>
      <c r="L209" s="209"/>
      <c r="M209" s="209"/>
      <c r="N209" s="994"/>
      <c r="O209" s="995"/>
      <c r="P209" s="548"/>
      <c r="Q209" s="141"/>
      <c r="R209" s="141"/>
      <c r="S209" s="141"/>
      <c r="T209" s="141"/>
      <c r="U209" s="141"/>
      <c r="V209" s="991"/>
      <c r="W209" s="164"/>
      <c r="X209" s="157"/>
      <c r="Y209" s="992"/>
      <c r="Z209" s="141"/>
      <c r="AA209" s="993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  <c r="AV209" s="141"/>
      <c r="AW209" s="141"/>
      <c r="AX209" s="141"/>
      <c r="AY209" s="141"/>
      <c r="AZ209" s="141"/>
      <c r="BA209" s="141"/>
    </row>
    <row r="210" spans="1:53" ht="12" customHeight="1">
      <c r="A210" s="213"/>
      <c r="B210" s="164"/>
      <c r="C210" s="989"/>
      <c r="D210" s="209"/>
      <c r="E210" s="209"/>
      <c r="F210" s="209"/>
      <c r="G210" s="209"/>
      <c r="H210" s="209"/>
      <c r="I210" s="209"/>
      <c r="J210" s="209"/>
      <c r="K210" s="209"/>
      <c r="L210" s="209"/>
      <c r="M210" s="209"/>
      <c r="N210" s="994"/>
      <c r="O210" s="995"/>
      <c r="P210" s="548"/>
      <c r="Q210" s="141"/>
      <c r="R210" s="141"/>
      <c r="S210" s="141"/>
      <c r="T210" s="141"/>
      <c r="U210" s="141"/>
      <c r="V210" s="991"/>
      <c r="W210" s="164"/>
      <c r="X210" s="157"/>
      <c r="Y210" s="992"/>
      <c r="Z210" s="141"/>
      <c r="AA210" s="993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  <c r="AV210" s="141"/>
      <c r="AW210" s="141"/>
      <c r="AX210" s="141"/>
      <c r="AY210" s="141"/>
      <c r="AZ210" s="141"/>
      <c r="BA210" s="141"/>
    </row>
    <row r="211" spans="1:53" ht="12.75" customHeight="1">
      <c r="A211" s="213"/>
      <c r="B211" s="164"/>
      <c r="C211" s="989"/>
      <c r="D211" s="209"/>
      <c r="E211" s="209"/>
      <c r="F211" s="209"/>
      <c r="G211" s="209"/>
      <c r="H211" s="209"/>
      <c r="I211" s="209"/>
      <c r="J211" s="1008"/>
      <c r="K211" s="209"/>
      <c r="L211" s="209"/>
      <c r="M211" s="209"/>
      <c r="N211" s="997"/>
      <c r="O211" s="995"/>
      <c r="P211" s="548"/>
      <c r="Q211" s="141"/>
      <c r="R211" s="141"/>
      <c r="S211" s="141"/>
      <c r="T211" s="141"/>
      <c r="U211" s="141"/>
      <c r="V211" s="1009"/>
      <c r="W211" s="164"/>
      <c r="X211" s="1010"/>
      <c r="Y211" s="992"/>
      <c r="Z211" s="141"/>
      <c r="AA211" s="993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  <c r="AX211" s="141"/>
      <c r="AY211" s="141"/>
      <c r="AZ211" s="141"/>
      <c r="BA211" s="141"/>
    </row>
    <row r="212" spans="1:53">
      <c r="A212" s="141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  <c r="AV212" s="141"/>
      <c r="AW212" s="141"/>
      <c r="AX212" s="141"/>
      <c r="AY212" s="141"/>
      <c r="AZ212" s="141"/>
      <c r="BA212" s="141"/>
    </row>
    <row r="213" spans="1:53">
      <c r="A213" s="141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  <c r="BA213" s="141"/>
    </row>
    <row r="214" spans="1:53">
      <c r="A214" s="141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1"/>
      <c r="AY214" s="141"/>
      <c r="AZ214" s="141"/>
      <c r="BA214" s="141"/>
    </row>
    <row r="215" spans="1:53">
      <c r="A215" s="141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  <c r="AV215" s="141"/>
      <c r="AW215" s="141"/>
      <c r="AX215" s="141"/>
      <c r="AY215" s="141"/>
      <c r="AZ215" s="141"/>
      <c r="BA215" s="141"/>
    </row>
    <row r="216" spans="1:53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  <c r="AV216" s="141"/>
      <c r="AW216" s="141"/>
      <c r="AX216" s="141"/>
      <c r="AY216" s="141"/>
      <c r="AZ216" s="141"/>
      <c r="BA216" s="141"/>
    </row>
    <row r="217" spans="1:53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  <c r="AV217" s="141"/>
      <c r="AW217" s="141"/>
      <c r="AX217" s="141"/>
      <c r="AY217" s="141"/>
      <c r="AZ217" s="141"/>
      <c r="BA217" s="141"/>
    </row>
    <row r="218" spans="1:53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  <c r="AX218" s="141"/>
      <c r="AY218" s="141"/>
      <c r="AZ218" s="141"/>
      <c r="BA218" s="141"/>
    </row>
    <row r="219" spans="1:53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  <c r="AV219" s="141"/>
      <c r="AW219" s="141"/>
      <c r="AX219" s="141"/>
      <c r="AY219" s="141"/>
      <c r="AZ219" s="141"/>
      <c r="BA219" s="141"/>
    </row>
    <row r="220" spans="1:53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  <c r="AV220" s="141"/>
      <c r="AW220" s="141"/>
      <c r="AX220" s="141"/>
      <c r="AY220" s="141"/>
      <c r="AZ220" s="141"/>
      <c r="BA220" s="141"/>
    </row>
    <row r="221" spans="1:53">
      <c r="A221" s="141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  <c r="AV221" s="141"/>
      <c r="AW221" s="141"/>
      <c r="AX221" s="141"/>
      <c r="AY221" s="141"/>
      <c r="AZ221" s="141"/>
      <c r="BA221" s="141"/>
    </row>
    <row r="222" spans="1:53">
      <c r="A222" s="141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  <c r="AV222" s="141"/>
      <c r="AW222" s="141"/>
      <c r="AX222" s="141"/>
      <c r="AY222" s="141"/>
      <c r="AZ222" s="141"/>
      <c r="BA222" s="141"/>
    </row>
    <row r="223" spans="1:53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1"/>
      <c r="AY223" s="141"/>
      <c r="AZ223" s="141"/>
      <c r="BA223" s="141"/>
    </row>
    <row r="224" spans="1:53">
      <c r="A224" s="141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1"/>
      <c r="AY224" s="141"/>
      <c r="AZ224" s="141"/>
      <c r="BA224" s="141"/>
    </row>
    <row r="225" spans="1:53">
      <c r="A225" s="141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  <c r="BA225" s="141"/>
    </row>
    <row r="226" spans="1:53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  <c r="AV226" s="141"/>
      <c r="AW226" s="141"/>
      <c r="AX226" s="141"/>
      <c r="AY226" s="141"/>
      <c r="AZ226" s="141"/>
      <c r="BA226" s="141"/>
    </row>
    <row r="227" spans="1:53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  <c r="AV227" s="141"/>
      <c r="AW227" s="141"/>
      <c r="AX227" s="141"/>
      <c r="AY227" s="141"/>
      <c r="AZ227" s="141"/>
      <c r="BA227" s="141"/>
    </row>
    <row r="228" spans="1:53">
      <c r="A228" s="141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  <c r="AV228" s="141"/>
      <c r="AW228" s="141"/>
      <c r="AX228" s="141"/>
      <c r="AY228" s="141"/>
      <c r="AZ228" s="141"/>
      <c r="BA228" s="141"/>
    </row>
    <row r="229" spans="1:53">
      <c r="A229" s="141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  <c r="AX229" s="141"/>
      <c r="AY229" s="141"/>
      <c r="AZ229" s="141"/>
      <c r="BA229" s="141"/>
    </row>
    <row r="230" spans="1:53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</row>
    <row r="231" spans="1:53">
      <c r="A231" s="141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  <c r="BA231" s="141"/>
    </row>
    <row r="232" spans="1:53">
      <c r="A232" s="141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  <c r="BA232" s="141"/>
    </row>
    <row r="233" spans="1:53">
      <c r="A233" s="141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  <c r="AX233" s="141"/>
      <c r="AY233" s="141"/>
      <c r="AZ233" s="141"/>
      <c r="BA233" s="141"/>
    </row>
    <row r="234" spans="1:53">
      <c r="A234" s="141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  <c r="AV234" s="141"/>
      <c r="AW234" s="141"/>
      <c r="AX234" s="141"/>
      <c r="AY234" s="141"/>
      <c r="AZ234" s="141"/>
      <c r="BA234" s="141"/>
    </row>
    <row r="235" spans="1:53">
      <c r="A235" s="141"/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  <c r="AV235" s="141"/>
      <c r="AW235" s="141"/>
      <c r="AX235" s="141"/>
      <c r="AY235" s="141"/>
      <c r="AZ235" s="141"/>
      <c r="BA235" s="141"/>
    </row>
    <row r="236" spans="1:53">
      <c r="A236" s="141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  <c r="AX236" s="141"/>
      <c r="AY236" s="141"/>
      <c r="AZ236" s="141"/>
      <c r="BA236" s="141"/>
    </row>
    <row r="237" spans="1:53">
      <c r="A237" s="141"/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1"/>
      <c r="AY237" s="141"/>
      <c r="AZ237" s="141"/>
      <c r="BA237" s="141"/>
    </row>
    <row r="238" spans="1:53">
      <c r="A238" s="141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1"/>
      <c r="AY238" s="141"/>
      <c r="AZ238" s="141"/>
      <c r="BA238" s="141"/>
    </row>
    <row r="239" spans="1:53">
      <c r="A239" s="141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  <c r="AX239" s="141"/>
      <c r="AY239" s="141"/>
      <c r="AZ239" s="141"/>
      <c r="BA239" s="141"/>
    </row>
    <row r="240" spans="1:53">
      <c r="A240" s="141"/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  <c r="AV240" s="141"/>
      <c r="AW240" s="141"/>
      <c r="AX240" s="141"/>
      <c r="AY240" s="141"/>
      <c r="AZ240" s="141"/>
      <c r="BA240" s="141"/>
    </row>
    <row r="241" spans="1:53">
      <c r="A241" s="141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  <c r="AV241" s="141"/>
      <c r="AW241" s="141"/>
      <c r="AX241" s="141"/>
      <c r="AY241" s="141"/>
      <c r="AZ241" s="141"/>
      <c r="BA241" s="141"/>
    </row>
    <row r="242" spans="1:53">
      <c r="A242" s="141"/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  <c r="AV242" s="141"/>
      <c r="AW242" s="141"/>
      <c r="AX242" s="141"/>
      <c r="AY242" s="141"/>
      <c r="AZ242" s="141"/>
      <c r="BA242" s="141"/>
    </row>
    <row r="243" spans="1:53">
      <c r="A243" s="141"/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  <c r="AV243" s="141"/>
      <c r="AW243" s="141"/>
      <c r="AX243" s="141"/>
      <c r="AY243" s="141"/>
      <c r="AZ243" s="141"/>
      <c r="BA243" s="141"/>
    </row>
    <row r="244" spans="1:53">
      <c r="A244" s="141"/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  <c r="AV244" s="141"/>
      <c r="AW244" s="141"/>
      <c r="AX244" s="141"/>
      <c r="AY244" s="141"/>
      <c r="AZ244" s="141"/>
      <c r="BA244" s="141"/>
    </row>
    <row r="245" spans="1:53">
      <c r="A245" s="141"/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  <c r="AV245" s="141"/>
      <c r="AW245" s="141"/>
      <c r="AX245" s="141"/>
      <c r="AY245" s="141"/>
      <c r="AZ245" s="141"/>
      <c r="BA245" s="141"/>
    </row>
    <row r="246" spans="1:53">
      <c r="A246" s="141"/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  <c r="AX246" s="141"/>
      <c r="AY246" s="141"/>
      <c r="AZ246" s="141"/>
      <c r="BA246" s="141"/>
    </row>
    <row r="247" spans="1:53">
      <c r="A247" s="141"/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  <c r="AV247" s="141"/>
      <c r="AW247" s="141"/>
      <c r="AX247" s="141"/>
      <c r="AY247" s="141"/>
      <c r="AZ247" s="141"/>
      <c r="BA247" s="141"/>
    </row>
    <row r="248" spans="1:53">
      <c r="A248" s="141"/>
      <c r="B248" s="141"/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  <c r="AV248" s="141"/>
      <c r="AW248" s="141"/>
      <c r="AX248" s="141"/>
      <c r="AY248" s="141"/>
      <c r="AZ248" s="141"/>
      <c r="BA248" s="141"/>
    </row>
    <row r="249" spans="1:53">
      <c r="A249" s="141"/>
      <c r="B249" s="141"/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  <c r="AV249" s="141"/>
      <c r="AW249" s="141"/>
      <c r="AX249" s="141"/>
      <c r="AY249" s="141"/>
      <c r="AZ249" s="141"/>
      <c r="BA249" s="141"/>
    </row>
    <row r="250" spans="1:53">
      <c r="A250" s="141"/>
      <c r="B250" s="141"/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  <c r="AV250" s="141"/>
      <c r="AW250" s="141"/>
      <c r="AX250" s="141"/>
      <c r="AY250" s="141"/>
      <c r="AZ250" s="141"/>
      <c r="BA250" s="141"/>
    </row>
    <row r="251" spans="1:53">
      <c r="A251" s="141"/>
      <c r="B251" s="141"/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  <c r="AV251" s="141"/>
      <c r="AW251" s="141"/>
      <c r="AX251" s="141"/>
      <c r="AY251" s="141"/>
      <c r="AZ251" s="141"/>
      <c r="BA251" s="141"/>
    </row>
    <row r="252" spans="1:53">
      <c r="A252" s="141"/>
      <c r="B252" s="141"/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  <c r="AV252" s="141"/>
      <c r="AW252" s="141"/>
      <c r="AX252" s="141"/>
      <c r="AY252" s="141"/>
      <c r="AZ252" s="141"/>
      <c r="BA252" s="141"/>
    </row>
    <row r="253" spans="1:53">
      <c r="A253" s="141"/>
      <c r="B253" s="141"/>
      <c r="C253" s="141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  <c r="AV253" s="141"/>
      <c r="AW253" s="141"/>
      <c r="AX253" s="141"/>
      <c r="AY253" s="141"/>
      <c r="AZ253" s="141"/>
      <c r="BA253" s="141"/>
    </row>
    <row r="254" spans="1:53">
      <c r="A254" s="141"/>
      <c r="B254" s="141"/>
      <c r="C254" s="141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  <c r="AY254" s="141"/>
      <c r="AZ254" s="141"/>
      <c r="BA254" s="141"/>
    </row>
    <row r="255" spans="1:53">
      <c r="A255" s="141"/>
      <c r="B255" s="141"/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  <c r="AV255" s="141"/>
      <c r="AW255" s="141"/>
      <c r="AX255" s="141"/>
      <c r="AY255" s="141"/>
      <c r="AZ255" s="141"/>
      <c r="BA255" s="141"/>
    </row>
    <row r="256" spans="1:53">
      <c r="A256" s="141"/>
      <c r="B256" s="141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1"/>
      <c r="AY256" s="141"/>
      <c r="AZ256" s="141"/>
      <c r="BA256" s="141"/>
    </row>
    <row r="257" spans="1:53">
      <c r="A257" s="141"/>
      <c r="B257" s="141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  <c r="AV257" s="141"/>
      <c r="AW257" s="141"/>
      <c r="AX257" s="141"/>
      <c r="AY257" s="141"/>
      <c r="AZ257" s="141"/>
      <c r="BA257" s="141"/>
    </row>
    <row r="258" spans="1:53">
      <c r="A258" s="141"/>
      <c r="B258" s="141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  <c r="AV258" s="141"/>
      <c r="AW258" s="141"/>
      <c r="AX258" s="141"/>
      <c r="AY258" s="141"/>
      <c r="AZ258" s="141"/>
      <c r="BA258" s="141"/>
    </row>
    <row r="259" spans="1:53">
      <c r="A259" s="141"/>
      <c r="B259" s="141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  <c r="AV259" s="141"/>
      <c r="AW259" s="141"/>
      <c r="AX259" s="141"/>
      <c r="AY259" s="141"/>
      <c r="AZ259" s="141"/>
      <c r="BA259" s="141"/>
    </row>
    <row r="260" spans="1:53">
      <c r="A260" s="141"/>
      <c r="B260" s="141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  <c r="AV260" s="141"/>
      <c r="AW260" s="141"/>
      <c r="AX260" s="141"/>
      <c r="AY260" s="141"/>
      <c r="AZ260" s="141"/>
      <c r="BA260" s="141"/>
    </row>
    <row r="261" spans="1:53">
      <c r="A261" s="141"/>
      <c r="B261" s="141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</row>
    <row r="262" spans="1:53">
      <c r="A262" s="141"/>
      <c r="B262" s="141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</row>
    <row r="263" spans="1:53">
      <c r="A263" s="141"/>
      <c r="B263" s="141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  <c r="AV263" s="141"/>
      <c r="AW263" s="141"/>
      <c r="AX263" s="141"/>
      <c r="AY263" s="141"/>
      <c r="AZ263" s="141"/>
      <c r="BA263" s="141"/>
    </row>
    <row r="264" spans="1:53">
      <c r="A264" s="141"/>
      <c r="B264" s="141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  <c r="AV264" s="141"/>
      <c r="AW264" s="141"/>
      <c r="AX264" s="141"/>
      <c r="AY264" s="141"/>
      <c r="AZ264" s="141"/>
      <c r="BA264" s="141"/>
    </row>
    <row r="265" spans="1:53">
      <c r="A265" s="141"/>
      <c r="B265" s="141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  <c r="AV265" s="141"/>
      <c r="AW265" s="141"/>
      <c r="AX265" s="141"/>
      <c r="AY265" s="141"/>
      <c r="AZ265" s="141"/>
      <c r="BA265" s="141"/>
    </row>
    <row r="266" spans="1:53">
      <c r="A266" s="141"/>
      <c r="B266" s="141"/>
      <c r="C266" s="141"/>
      <c r="D266" s="141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  <c r="AX266" s="141"/>
      <c r="AY266" s="141"/>
      <c r="AZ266" s="141"/>
      <c r="BA266" s="141"/>
    </row>
    <row r="267" spans="1:53">
      <c r="A267" s="141"/>
      <c r="B267" s="141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  <c r="AV267" s="141"/>
      <c r="AW267" s="141"/>
      <c r="AX267" s="141"/>
      <c r="AY267" s="141"/>
      <c r="AZ267" s="141"/>
      <c r="BA267" s="141"/>
    </row>
    <row r="268" spans="1:53">
      <c r="A268" s="141"/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  <c r="AV268" s="141"/>
      <c r="AW268" s="141"/>
      <c r="AX268" s="141"/>
      <c r="AY268" s="141"/>
      <c r="AZ268" s="141"/>
      <c r="BA268" s="141"/>
    </row>
    <row r="269" spans="1:53">
      <c r="A269" s="141"/>
      <c r="B269" s="141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  <c r="AV269" s="141"/>
      <c r="AW269" s="141"/>
      <c r="AX269" s="141"/>
      <c r="AY269" s="141"/>
      <c r="AZ269" s="141"/>
      <c r="BA269" s="141"/>
    </row>
    <row r="270" spans="1:53">
      <c r="A270" s="141"/>
      <c r="B270" s="141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  <c r="AV270" s="141"/>
      <c r="AW270" s="141"/>
      <c r="AX270" s="141"/>
      <c r="AY270" s="141"/>
      <c r="AZ270" s="141"/>
      <c r="BA270" s="141"/>
    </row>
    <row r="271" spans="1:53">
      <c r="A271" s="141"/>
      <c r="B271" s="141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  <c r="AV271" s="141"/>
      <c r="AW271" s="141"/>
      <c r="AX271" s="141"/>
      <c r="AY271" s="141"/>
      <c r="AZ271" s="141"/>
      <c r="BA271" s="141"/>
    </row>
    <row r="272" spans="1:53">
      <c r="A272" s="141"/>
      <c r="B272" s="141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  <c r="AV272" s="141"/>
      <c r="AW272" s="141"/>
      <c r="AX272" s="141"/>
      <c r="AY272" s="141"/>
      <c r="AZ272" s="141"/>
      <c r="BA272" s="141"/>
    </row>
    <row r="273" spans="1:53">
      <c r="A273" s="141"/>
      <c r="B273" s="141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  <c r="AV273" s="141"/>
      <c r="AW273" s="141"/>
      <c r="AX273" s="141"/>
      <c r="AY273" s="141"/>
      <c r="AZ273" s="141"/>
      <c r="BA273" s="141"/>
    </row>
    <row r="274" spans="1:53">
      <c r="A274" s="141"/>
      <c r="B274" s="141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  <c r="AV274" s="141"/>
      <c r="AW274" s="141"/>
      <c r="AX274" s="141"/>
      <c r="AY274" s="141"/>
      <c r="AZ274" s="141"/>
      <c r="BA274" s="141"/>
    </row>
    <row r="275" spans="1:53">
      <c r="A275" s="141"/>
      <c r="B275" s="141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  <c r="AV275" s="141"/>
      <c r="AW275" s="141"/>
      <c r="AX275" s="141"/>
      <c r="AY275" s="141"/>
      <c r="AZ275" s="141"/>
      <c r="BA275" s="141"/>
    </row>
    <row r="276" spans="1:53">
      <c r="A276" s="141"/>
      <c r="B276" s="141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  <c r="AV276" s="141"/>
      <c r="AW276" s="141"/>
      <c r="AX276" s="141"/>
      <c r="AY276" s="141"/>
      <c r="AZ276" s="141"/>
      <c r="BA276" s="141"/>
    </row>
    <row r="277" spans="1:53">
      <c r="A277" s="141"/>
      <c r="B277" s="141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  <c r="AV277" s="141"/>
      <c r="AW277" s="141"/>
      <c r="AX277" s="141"/>
      <c r="AY277" s="141"/>
      <c r="AZ277" s="141"/>
      <c r="BA277" s="141"/>
    </row>
    <row r="278" spans="1:53">
      <c r="A278" s="141"/>
      <c r="B278" s="141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  <c r="AV278" s="141"/>
      <c r="AW278" s="141"/>
      <c r="AX278" s="141"/>
      <c r="AY278" s="141"/>
      <c r="AZ278" s="141"/>
      <c r="BA278" s="141"/>
    </row>
    <row r="279" spans="1:53">
      <c r="A279" s="141"/>
      <c r="B279" s="141"/>
      <c r="C279" s="141"/>
      <c r="D279" s="141"/>
      <c r="E279" s="141"/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  <c r="AV279" s="141"/>
      <c r="AW279" s="141"/>
      <c r="AX279" s="141"/>
      <c r="AY279" s="141"/>
      <c r="AZ279" s="141"/>
      <c r="BA279" s="141"/>
    </row>
    <row r="280" spans="1:53">
      <c r="A280" s="141"/>
      <c r="B280" s="141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  <c r="AV280" s="141"/>
      <c r="AW280" s="141"/>
      <c r="AX280" s="141"/>
      <c r="AY280" s="141"/>
      <c r="AZ280" s="141"/>
      <c r="BA280" s="141"/>
    </row>
    <row r="281" spans="1:53">
      <c r="A281" s="141"/>
      <c r="B281" s="141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  <c r="AV281" s="141"/>
      <c r="AW281" s="141"/>
      <c r="AX281" s="141"/>
      <c r="AY281" s="141"/>
      <c r="AZ281" s="141"/>
      <c r="BA281" s="141"/>
    </row>
    <row r="282" spans="1:53">
      <c r="A282" s="141"/>
      <c r="B282" s="141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41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  <c r="AV282" s="141"/>
      <c r="AW282" s="141"/>
      <c r="AX282" s="141"/>
      <c r="AY282" s="141"/>
      <c r="AZ282" s="141"/>
      <c r="BA282" s="141"/>
    </row>
    <row r="283" spans="1:53">
      <c r="A283" s="141"/>
      <c r="B283" s="141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141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  <c r="AV283" s="141"/>
      <c r="AW283" s="141"/>
      <c r="AX283" s="141"/>
      <c r="AY283" s="141"/>
      <c r="AZ283" s="141"/>
      <c r="BA283" s="141"/>
    </row>
    <row r="284" spans="1:53">
      <c r="A284" s="141"/>
      <c r="B284" s="141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1"/>
      <c r="AZ284" s="141"/>
      <c r="BA284" s="141"/>
    </row>
    <row r="285" spans="1:53">
      <c r="A285" s="141"/>
      <c r="B285" s="141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  <c r="AY285" s="141"/>
      <c r="AZ285" s="141"/>
      <c r="BA285" s="141"/>
    </row>
    <row r="286" spans="1:53">
      <c r="A286" s="141"/>
      <c r="B286" s="141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  <c r="AA286" s="141"/>
      <c r="AB286" s="141"/>
      <c r="AC286" s="141"/>
      <c r="AD286" s="141"/>
      <c r="AE286" s="141"/>
      <c r="AF286" s="141"/>
      <c r="AG286" s="141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  <c r="AU286" s="141"/>
      <c r="AV286" s="141"/>
      <c r="AW286" s="141"/>
      <c r="AX286" s="141"/>
      <c r="AY286" s="141"/>
      <c r="AZ286" s="141"/>
      <c r="BA286" s="141"/>
    </row>
    <row r="287" spans="1:53">
      <c r="A287" s="141"/>
      <c r="B287" s="141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141"/>
      <c r="AG287" s="141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  <c r="AV287" s="141"/>
      <c r="AW287" s="141"/>
      <c r="AX287" s="141"/>
      <c r="AY287" s="141"/>
      <c r="AZ287" s="141"/>
      <c r="BA287" s="141"/>
    </row>
    <row r="288" spans="1:53">
      <c r="A288" s="141"/>
      <c r="B288" s="141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  <c r="AV288" s="141"/>
      <c r="AW288" s="141"/>
      <c r="AX288" s="141"/>
      <c r="AY288" s="141"/>
      <c r="AZ288" s="141"/>
      <c r="BA288" s="141"/>
    </row>
    <row r="289" spans="1:53">
      <c r="A289" s="141"/>
      <c r="B289" s="141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  <c r="AV289" s="141"/>
      <c r="AW289" s="141"/>
      <c r="AX289" s="141"/>
      <c r="AY289" s="141"/>
      <c r="AZ289" s="141"/>
      <c r="BA289" s="141"/>
    </row>
    <row r="290" spans="1:53">
      <c r="A290" s="141"/>
      <c r="B290" s="141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41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  <c r="AV290" s="141"/>
      <c r="AW290" s="141"/>
      <c r="AX290" s="141"/>
      <c r="AY290" s="141"/>
      <c r="AZ290" s="141"/>
      <c r="BA290" s="141"/>
    </row>
    <row r="291" spans="1:53">
      <c r="A291" s="141"/>
      <c r="B291" s="141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  <c r="AV291" s="141"/>
      <c r="AW291" s="141"/>
      <c r="AX291" s="141"/>
      <c r="AY291" s="141"/>
      <c r="AZ291" s="141"/>
      <c r="BA291" s="141"/>
    </row>
    <row r="292" spans="1:53">
      <c r="A292" s="141"/>
      <c r="B292" s="141"/>
      <c r="C292" s="141"/>
      <c r="D292" s="141"/>
      <c r="E292" s="141"/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  <c r="AV292" s="141"/>
      <c r="AW292" s="141"/>
      <c r="AX292" s="141"/>
      <c r="AY292" s="141"/>
      <c r="AZ292" s="141"/>
      <c r="BA292" s="141"/>
    </row>
    <row r="293" spans="1:53">
      <c r="A293" s="141"/>
      <c r="B293" s="141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  <c r="AV293" s="141"/>
      <c r="AW293" s="141"/>
      <c r="AX293" s="141"/>
      <c r="AY293" s="141"/>
      <c r="AZ293" s="141"/>
      <c r="BA293" s="141"/>
    </row>
    <row r="294" spans="1:53">
      <c r="A294" s="141"/>
      <c r="B294" s="141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  <c r="AA294" s="141"/>
      <c r="AB294" s="141"/>
      <c r="AC294" s="141"/>
      <c r="AD294" s="141"/>
      <c r="AE294" s="141"/>
      <c r="AF294" s="141"/>
      <c r="AG294" s="141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  <c r="AV294" s="141"/>
      <c r="AW294" s="141"/>
      <c r="AX294" s="141"/>
      <c r="AY294" s="141"/>
      <c r="AZ294" s="141"/>
      <c r="BA294" s="141"/>
    </row>
    <row r="295" spans="1:53">
      <c r="A295" s="141"/>
      <c r="B295" s="141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  <c r="AV295" s="141"/>
      <c r="AW295" s="141"/>
      <c r="AX295" s="141"/>
      <c r="AY295" s="141"/>
      <c r="AZ295" s="141"/>
      <c r="BA295" s="141"/>
    </row>
    <row r="296" spans="1:53">
      <c r="A296" s="141"/>
      <c r="B296" s="141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  <c r="AA296" s="141"/>
      <c r="AB296" s="141"/>
      <c r="AC296" s="141"/>
      <c r="AD296" s="141"/>
      <c r="AE296" s="141"/>
      <c r="AF296" s="141"/>
      <c r="AG296" s="141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  <c r="AV296" s="141"/>
      <c r="AW296" s="141"/>
      <c r="AX296" s="141"/>
      <c r="AY296" s="141"/>
      <c r="AZ296" s="141"/>
      <c r="BA296" s="141"/>
    </row>
    <row r="297" spans="1:53">
      <c r="A297" s="141"/>
      <c r="B297" s="141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  <c r="AA297" s="141"/>
      <c r="AB297" s="141"/>
      <c r="AC297" s="141"/>
      <c r="AD297" s="141"/>
      <c r="AE297" s="141"/>
      <c r="AF297" s="141"/>
      <c r="AG297" s="141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  <c r="AU297" s="141"/>
      <c r="AV297" s="141"/>
      <c r="AW297" s="141"/>
      <c r="AX297" s="141"/>
      <c r="AY297" s="141"/>
      <c r="AZ297" s="141"/>
      <c r="BA297" s="141"/>
    </row>
    <row r="298" spans="1:53">
      <c r="A298" s="141"/>
      <c r="B298" s="141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  <c r="AA298" s="141"/>
      <c r="AB298" s="141"/>
      <c r="AC298" s="141"/>
      <c r="AD298" s="141"/>
      <c r="AE298" s="141"/>
      <c r="AF298" s="141"/>
      <c r="AG298" s="141"/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  <c r="AU298" s="141"/>
      <c r="AV298" s="141"/>
      <c r="AW298" s="141"/>
      <c r="AX298" s="141"/>
      <c r="AY298" s="141"/>
      <c r="AZ298" s="141"/>
      <c r="BA298" s="141"/>
    </row>
    <row r="299" spans="1:53">
      <c r="A299" s="141"/>
      <c r="B299" s="141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  <c r="AA299" s="141"/>
      <c r="AB299" s="141"/>
      <c r="AC299" s="141"/>
      <c r="AD299" s="141"/>
      <c r="AE299" s="141"/>
      <c r="AF299" s="141"/>
      <c r="AG299" s="141"/>
      <c r="AH299" s="141"/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  <c r="AU299" s="141"/>
      <c r="AV299" s="141"/>
      <c r="AW299" s="141"/>
      <c r="AX299" s="141"/>
      <c r="AY299" s="141"/>
      <c r="AZ299" s="141"/>
      <c r="BA299" s="141"/>
    </row>
    <row r="300" spans="1:53">
      <c r="A300" s="141"/>
      <c r="B300" s="141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  <c r="AA300" s="141"/>
      <c r="AB300" s="141"/>
      <c r="AC300" s="141"/>
      <c r="AD300" s="141"/>
      <c r="AE300" s="141"/>
      <c r="AF300" s="141"/>
      <c r="AG300" s="141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41"/>
      <c r="AV300" s="141"/>
      <c r="AW300" s="141"/>
      <c r="AX300" s="141"/>
      <c r="AY300" s="141"/>
      <c r="AZ300" s="141"/>
      <c r="BA300" s="141"/>
    </row>
    <row r="301" spans="1:53">
      <c r="A301" s="141"/>
      <c r="B301" s="141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  <c r="AA301" s="141"/>
      <c r="AB301" s="141"/>
      <c r="AC301" s="141"/>
      <c r="AD301" s="141"/>
      <c r="AE301" s="141"/>
      <c r="AF301" s="141"/>
      <c r="AG301" s="141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  <c r="AU301" s="141"/>
      <c r="AV301" s="141"/>
      <c r="AW301" s="141"/>
      <c r="AX301" s="141"/>
      <c r="AY301" s="141"/>
      <c r="AZ301" s="141"/>
      <c r="BA301" s="141"/>
    </row>
    <row r="302" spans="1:53">
      <c r="A302" s="141"/>
      <c r="B302" s="141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  <c r="AV302" s="141"/>
      <c r="AW302" s="141"/>
      <c r="AX302" s="141"/>
      <c r="AY302" s="141"/>
      <c r="AZ302" s="141"/>
      <c r="BA302" s="141"/>
    </row>
    <row r="303" spans="1:53">
      <c r="A303" s="141"/>
      <c r="B303" s="141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141"/>
      <c r="AG303" s="141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  <c r="AV303" s="141"/>
      <c r="AW303" s="141"/>
      <c r="AX303" s="141"/>
      <c r="AY303" s="141"/>
      <c r="AZ303" s="141"/>
      <c r="BA303" s="141"/>
    </row>
    <row r="304" spans="1:53">
      <c r="A304" s="141"/>
      <c r="B304" s="141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  <c r="AV304" s="141"/>
      <c r="AW304" s="141"/>
      <c r="AX304" s="141"/>
      <c r="AY304" s="141"/>
      <c r="AZ304" s="141"/>
      <c r="BA304" s="141"/>
    </row>
    <row r="305" spans="1:53">
      <c r="A305" s="141"/>
      <c r="B305" s="141"/>
      <c r="C305" s="141"/>
      <c r="D305" s="141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  <c r="AV305" s="141"/>
      <c r="AW305" s="141"/>
      <c r="AX305" s="141"/>
      <c r="AY305" s="141"/>
      <c r="AZ305" s="141"/>
      <c r="BA305" s="141"/>
    </row>
    <row r="306" spans="1:53">
      <c r="A306" s="141"/>
      <c r="B306" s="141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  <c r="AV306" s="141"/>
      <c r="AW306" s="141"/>
      <c r="AX306" s="141"/>
      <c r="AY306" s="141"/>
      <c r="AZ306" s="141"/>
      <c r="BA306" s="141"/>
    </row>
    <row r="307" spans="1:53">
      <c r="A307" s="141"/>
      <c r="B307" s="141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  <c r="AV307" s="141"/>
      <c r="AW307" s="141"/>
      <c r="AX307" s="141"/>
      <c r="AY307" s="141"/>
      <c r="AZ307" s="141"/>
      <c r="BA307" s="141"/>
    </row>
    <row r="308" spans="1:53">
      <c r="A308" s="141"/>
      <c r="B308" s="141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  <c r="AV308" s="141"/>
      <c r="AW308" s="141"/>
      <c r="AX308" s="141"/>
      <c r="AY308" s="141"/>
      <c r="AZ308" s="141"/>
      <c r="BA308" s="141"/>
    </row>
    <row r="309" spans="1:53">
      <c r="A309" s="141"/>
      <c r="B309" s="141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  <c r="AV309" s="141"/>
      <c r="AW309" s="141"/>
      <c r="AX309" s="141"/>
      <c r="AY309" s="141"/>
      <c r="AZ309" s="141"/>
      <c r="BA309" s="141"/>
    </row>
    <row r="310" spans="1:53">
      <c r="A310" s="141"/>
      <c r="B310" s="141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  <c r="AV310" s="141"/>
      <c r="AW310" s="141"/>
      <c r="AX310" s="141"/>
      <c r="AY310" s="141"/>
      <c r="AZ310" s="141"/>
      <c r="BA310" s="141"/>
    </row>
    <row r="311" spans="1:53">
      <c r="A311" s="141"/>
      <c r="B311" s="141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  <c r="AV311" s="141"/>
      <c r="AW311" s="141"/>
      <c r="AX311" s="141"/>
      <c r="AY311" s="141"/>
      <c r="AZ311" s="141"/>
      <c r="BA311" s="141"/>
    </row>
    <row r="312" spans="1:53">
      <c r="A312" s="141"/>
      <c r="B312" s="141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141"/>
      <c r="AG312" s="141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  <c r="AV312" s="141"/>
      <c r="AW312" s="141"/>
      <c r="AX312" s="141"/>
      <c r="AY312" s="141"/>
      <c r="AZ312" s="141"/>
      <c r="BA312" s="141"/>
    </row>
    <row r="313" spans="1:53">
      <c r="A313" s="141"/>
      <c r="B313" s="141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  <c r="AA313" s="141"/>
      <c r="AB313" s="141"/>
      <c r="AC313" s="141"/>
      <c r="AD313" s="141"/>
      <c r="AE313" s="141"/>
      <c r="AF313" s="141"/>
      <c r="AG313" s="141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  <c r="AV313" s="141"/>
      <c r="AW313" s="141"/>
      <c r="AX313" s="141"/>
      <c r="AY313" s="141"/>
      <c r="AZ313" s="141"/>
      <c r="BA313" s="141"/>
    </row>
    <row r="314" spans="1:53">
      <c r="A314" s="141"/>
      <c r="B314" s="141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  <c r="AA314" s="141"/>
      <c r="AB314" s="141"/>
      <c r="AC314" s="141"/>
      <c r="AD314" s="141"/>
      <c r="AE314" s="141"/>
      <c r="AF314" s="141"/>
      <c r="AG314" s="141"/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41"/>
      <c r="AV314" s="141"/>
      <c r="AW314" s="141"/>
      <c r="AX314" s="141"/>
      <c r="AY314" s="141"/>
      <c r="AZ314" s="141"/>
      <c r="BA314" s="141"/>
    </row>
    <row r="315" spans="1:53">
      <c r="A315" s="141"/>
      <c r="B315" s="141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1"/>
      <c r="AF315" s="141"/>
      <c r="AG315" s="141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41"/>
      <c r="AV315" s="141"/>
      <c r="AW315" s="141"/>
      <c r="AX315" s="141"/>
      <c r="AY315" s="141"/>
      <c r="AZ315" s="141"/>
      <c r="BA315" s="141"/>
    </row>
    <row r="316" spans="1:53">
      <c r="A316" s="141"/>
      <c r="B316" s="141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  <c r="AA316" s="141"/>
      <c r="AB316" s="141"/>
      <c r="AC316" s="141"/>
      <c r="AD316" s="141"/>
      <c r="AE316" s="141"/>
      <c r="AF316" s="141"/>
      <c r="AG316" s="141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  <c r="AU316" s="141"/>
      <c r="AV316" s="141"/>
      <c r="AW316" s="141"/>
      <c r="AX316" s="141"/>
      <c r="AY316" s="141"/>
      <c r="AZ316" s="141"/>
      <c r="BA316" s="141"/>
    </row>
    <row r="317" spans="1:53">
      <c r="A317" s="141"/>
      <c r="B317" s="141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  <c r="AG317" s="141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  <c r="AV317" s="141"/>
      <c r="AW317" s="141"/>
      <c r="AX317" s="141"/>
      <c r="AY317" s="141"/>
      <c r="AZ317" s="141"/>
      <c r="BA317" s="141"/>
    </row>
    <row r="318" spans="1:53">
      <c r="A318" s="141"/>
      <c r="B318" s="141"/>
      <c r="C318" s="141"/>
      <c r="D318" s="141"/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  <c r="AA318" s="141"/>
      <c r="AB318" s="141"/>
      <c r="AC318" s="141"/>
      <c r="AD318" s="141"/>
      <c r="AE318" s="141"/>
      <c r="AF318" s="141"/>
      <c r="AG318" s="141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  <c r="AV318" s="141"/>
      <c r="AW318" s="141"/>
      <c r="AX318" s="141"/>
      <c r="AY318" s="141"/>
      <c r="AZ318" s="141"/>
      <c r="BA318" s="141"/>
    </row>
    <row r="319" spans="1:53">
      <c r="A319" s="141"/>
      <c r="B319" s="141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141"/>
      <c r="AG319" s="141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  <c r="AU319" s="141"/>
      <c r="AV319" s="141"/>
      <c r="AW319" s="141"/>
      <c r="AX319" s="141"/>
      <c r="AY319" s="141"/>
      <c r="AZ319" s="141"/>
      <c r="BA319" s="141"/>
    </row>
    <row r="320" spans="1:53">
      <c r="A320" s="141"/>
      <c r="B320" s="141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  <c r="AV320" s="141"/>
      <c r="AW320" s="141"/>
      <c r="AX320" s="141"/>
      <c r="AY320" s="141"/>
      <c r="AZ320" s="141"/>
      <c r="BA320" s="141"/>
    </row>
    <row r="321" spans="1:53">
      <c r="A321" s="141"/>
      <c r="B321" s="141"/>
      <c r="C321" s="141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141"/>
      <c r="AG321" s="141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  <c r="AV321" s="141"/>
      <c r="AW321" s="141"/>
      <c r="AX321" s="141"/>
      <c r="AY321" s="141"/>
      <c r="AZ321" s="141"/>
      <c r="BA321" s="141"/>
    </row>
    <row r="322" spans="1:53">
      <c r="A322" s="141"/>
      <c r="B322" s="141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  <c r="AA322" s="141"/>
      <c r="AB322" s="141"/>
      <c r="AC322" s="141"/>
      <c r="AD322" s="141"/>
      <c r="AE322" s="141"/>
      <c r="AF322" s="141"/>
      <c r="AG322" s="141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1"/>
      <c r="AV322" s="141"/>
      <c r="AW322" s="141"/>
      <c r="AX322" s="141"/>
      <c r="AY322" s="141"/>
      <c r="AZ322" s="141"/>
      <c r="BA322" s="141"/>
    </row>
    <row r="323" spans="1:53">
      <c r="A323" s="141"/>
      <c r="B323" s="141"/>
      <c r="C323" s="141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  <c r="AV323" s="141"/>
      <c r="AW323" s="141"/>
      <c r="AX323" s="141"/>
      <c r="AY323" s="141"/>
      <c r="AZ323" s="141"/>
      <c r="BA323" s="141"/>
    </row>
    <row r="324" spans="1:53">
      <c r="A324" s="141"/>
      <c r="B324" s="141"/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41"/>
      <c r="AV324" s="141"/>
      <c r="AW324" s="141"/>
      <c r="AX324" s="141"/>
      <c r="AY324" s="141"/>
      <c r="AZ324" s="141"/>
      <c r="BA324" s="141"/>
    </row>
    <row r="325" spans="1:53">
      <c r="A325" s="141"/>
      <c r="B325" s="141"/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  <c r="AA325" s="141"/>
      <c r="AB325" s="141"/>
      <c r="AC325" s="141"/>
      <c r="AD325" s="141"/>
      <c r="AE325" s="141"/>
      <c r="AF325" s="141"/>
      <c r="AG325" s="141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  <c r="AU325" s="141"/>
      <c r="AV325" s="141"/>
      <c r="AW325" s="141"/>
      <c r="AX325" s="141"/>
      <c r="AY325" s="141"/>
      <c r="AZ325" s="141"/>
      <c r="BA325" s="141"/>
    </row>
    <row r="326" spans="1:53">
      <c r="A326" s="141"/>
      <c r="B326" s="141"/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  <c r="AV326" s="141"/>
      <c r="AW326" s="141"/>
      <c r="AX326" s="141"/>
      <c r="AY326" s="141"/>
      <c r="AZ326" s="141"/>
      <c r="BA326" s="141"/>
    </row>
    <row r="327" spans="1:53">
      <c r="A327" s="141"/>
      <c r="B327" s="141"/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  <c r="AG327" s="141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1"/>
      <c r="AU327" s="141"/>
      <c r="AV327" s="141"/>
      <c r="AW327" s="141"/>
      <c r="AX327" s="141"/>
      <c r="AY327" s="141"/>
      <c r="AZ327" s="141"/>
      <c r="BA327" s="141"/>
    </row>
    <row r="328" spans="1:53">
      <c r="A328" s="141"/>
      <c r="B328" s="141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41"/>
      <c r="AV328" s="141"/>
      <c r="AW328" s="141"/>
      <c r="AX328" s="141"/>
      <c r="AY328" s="141"/>
      <c r="AZ328" s="141"/>
      <c r="BA328" s="141"/>
    </row>
    <row r="329" spans="1:53">
      <c r="A329" s="141"/>
      <c r="B329" s="141"/>
      <c r="C329" s="141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  <c r="AA329" s="141"/>
      <c r="AB329" s="141"/>
      <c r="AC329" s="141"/>
      <c r="AD329" s="141"/>
      <c r="AE329" s="141"/>
      <c r="AF329" s="141"/>
      <c r="AG329" s="141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  <c r="AU329" s="141"/>
      <c r="AV329" s="141"/>
      <c r="AW329" s="141"/>
      <c r="AX329" s="141"/>
      <c r="AY329" s="141"/>
      <c r="AZ329" s="141"/>
      <c r="BA329" s="141"/>
    </row>
    <row r="330" spans="1:53">
      <c r="A330" s="141"/>
      <c r="B330" s="141"/>
      <c r="C330" s="141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  <c r="AA330" s="141"/>
      <c r="AB330" s="141"/>
      <c r="AC330" s="141"/>
      <c r="AD330" s="141"/>
      <c r="AE330" s="141"/>
      <c r="AF330" s="141"/>
      <c r="AG330" s="141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41"/>
      <c r="AV330" s="141"/>
      <c r="AW330" s="141"/>
      <c r="AX330" s="141"/>
      <c r="AY330" s="141"/>
      <c r="AZ330" s="141"/>
      <c r="BA330" s="141"/>
    </row>
    <row r="331" spans="1:53">
      <c r="A331" s="141"/>
      <c r="B331" s="141"/>
      <c r="C331" s="141"/>
      <c r="D331" s="141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  <c r="AA331" s="141"/>
      <c r="AB331" s="141"/>
      <c r="AC331" s="141"/>
      <c r="AD331" s="141"/>
      <c r="AE331" s="141"/>
      <c r="AF331" s="141"/>
      <c r="AG331" s="141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  <c r="AU331" s="141"/>
      <c r="AV331" s="141"/>
      <c r="AW331" s="141"/>
      <c r="AX331" s="141"/>
      <c r="AY331" s="141"/>
      <c r="AZ331" s="141"/>
      <c r="BA331" s="141"/>
    </row>
    <row r="332" spans="1:53">
      <c r="A332" s="141"/>
      <c r="B332" s="141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  <c r="AA332" s="141"/>
      <c r="AB332" s="141"/>
      <c r="AC332" s="141"/>
      <c r="AD332" s="141"/>
      <c r="AE332" s="141"/>
      <c r="AF332" s="141"/>
      <c r="AG332" s="141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  <c r="AV332" s="141"/>
      <c r="AW332" s="141"/>
      <c r="AX332" s="141"/>
      <c r="AY332" s="141"/>
      <c r="AZ332" s="141"/>
      <c r="BA332" s="141"/>
    </row>
    <row r="333" spans="1:53">
      <c r="A333" s="141"/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  <c r="AG333" s="141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  <c r="AV333" s="141"/>
      <c r="AW333" s="141"/>
      <c r="AX333" s="141"/>
      <c r="AY333" s="141"/>
      <c r="AZ333" s="141"/>
      <c r="BA333" s="141"/>
    </row>
    <row r="334" spans="1:53">
      <c r="A334" s="141"/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  <c r="AV334" s="141"/>
      <c r="AW334" s="141"/>
      <c r="AX334" s="141"/>
      <c r="AY334" s="141"/>
      <c r="AZ334" s="141"/>
      <c r="BA334" s="141"/>
    </row>
    <row r="335" spans="1:53">
      <c r="A335" s="141"/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  <c r="AV335" s="141"/>
      <c r="AW335" s="141"/>
      <c r="AX335" s="141"/>
      <c r="AY335" s="141"/>
      <c r="AZ335" s="141"/>
      <c r="BA335" s="141"/>
    </row>
    <row r="336" spans="1:53">
      <c r="A336" s="141"/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  <c r="AU336" s="141"/>
      <c r="AV336" s="141"/>
      <c r="AW336" s="141"/>
      <c r="AX336" s="141"/>
      <c r="AY336" s="141"/>
      <c r="AZ336" s="141"/>
      <c r="BA336" s="141"/>
    </row>
    <row r="337" spans="1:53">
      <c r="A337" s="141"/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  <c r="AV337" s="141"/>
      <c r="AW337" s="141"/>
      <c r="AX337" s="141"/>
      <c r="AY337" s="141"/>
      <c r="AZ337" s="141"/>
      <c r="BA337" s="141"/>
    </row>
    <row r="338" spans="1:53">
      <c r="A338" s="141"/>
      <c r="B338" s="141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  <c r="AV338" s="141"/>
      <c r="AW338" s="141"/>
      <c r="AX338" s="141"/>
      <c r="AY338" s="141"/>
      <c r="AZ338" s="141"/>
      <c r="BA338" s="141"/>
    </row>
    <row r="339" spans="1:53">
      <c r="A339" s="141"/>
      <c r="B339" s="141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  <c r="AV339" s="141"/>
      <c r="AW339" s="141"/>
      <c r="AX339" s="141"/>
      <c r="AY339" s="141"/>
      <c r="AZ339" s="141"/>
      <c r="BA339" s="141"/>
    </row>
    <row r="340" spans="1:53">
      <c r="A340" s="141"/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  <c r="AV340" s="141"/>
      <c r="AW340" s="141"/>
      <c r="AX340" s="141"/>
      <c r="AY340" s="141"/>
      <c r="AZ340" s="141"/>
      <c r="BA340" s="141"/>
    </row>
    <row r="341" spans="1:53">
      <c r="A341" s="141"/>
      <c r="B341" s="141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  <c r="AV341" s="141"/>
      <c r="AW341" s="141"/>
      <c r="AX341" s="141"/>
      <c r="AY341" s="141"/>
      <c r="AZ341" s="141"/>
      <c r="BA341" s="141"/>
    </row>
    <row r="342" spans="1:53">
      <c r="A342" s="141"/>
      <c r="B342" s="141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  <c r="AG342" s="141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  <c r="AV342" s="141"/>
      <c r="AW342" s="141"/>
      <c r="AX342" s="141"/>
      <c r="AY342" s="141"/>
      <c r="AZ342" s="141"/>
      <c r="BA342" s="141"/>
    </row>
    <row r="343" spans="1:53">
      <c r="A343" s="141"/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  <c r="AV343" s="141"/>
      <c r="AW343" s="141"/>
      <c r="AX343" s="141"/>
      <c r="AY343" s="141"/>
      <c r="AZ343" s="141"/>
      <c r="BA343" s="141"/>
    </row>
    <row r="344" spans="1:53">
      <c r="A344" s="141"/>
      <c r="B344" s="141"/>
      <c r="C344" s="141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  <c r="AG344" s="141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  <c r="AV344" s="141"/>
      <c r="AW344" s="141"/>
      <c r="AX344" s="141"/>
      <c r="AY344" s="141"/>
      <c r="AZ344" s="141"/>
      <c r="BA344" s="141"/>
    </row>
    <row r="345" spans="1:53">
      <c r="A345" s="141"/>
      <c r="B345" s="141"/>
      <c r="C345" s="141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  <c r="AG345" s="141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  <c r="AV345" s="141"/>
      <c r="AW345" s="141"/>
      <c r="AX345" s="141"/>
      <c r="AY345" s="141"/>
      <c r="AZ345" s="141"/>
      <c r="BA345" s="141"/>
    </row>
    <row r="346" spans="1:53">
      <c r="A346" s="141"/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  <c r="AG346" s="141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  <c r="AV346" s="141"/>
      <c r="AW346" s="141"/>
      <c r="AX346" s="141"/>
      <c r="AY346" s="141"/>
      <c r="AZ346" s="141"/>
      <c r="BA346" s="141"/>
    </row>
    <row r="347" spans="1:53">
      <c r="A347" s="141"/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  <c r="AA347" s="141"/>
      <c r="AB347" s="141"/>
      <c r="AC347" s="141"/>
      <c r="AD347" s="141"/>
      <c r="AE347" s="141"/>
      <c r="AF347" s="141"/>
      <c r="AG347" s="141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  <c r="AV347" s="141"/>
      <c r="AW347" s="141"/>
      <c r="AX347" s="141"/>
      <c r="AY347" s="141"/>
      <c r="AZ347" s="141"/>
      <c r="BA347" s="141"/>
    </row>
    <row r="348" spans="1:53">
      <c r="A348" s="141"/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  <c r="AG348" s="141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  <c r="AV348" s="141"/>
      <c r="AW348" s="141"/>
      <c r="AX348" s="141"/>
      <c r="AY348" s="141"/>
      <c r="AZ348" s="141"/>
      <c r="BA348" s="141"/>
    </row>
    <row r="349" spans="1:53">
      <c r="A349" s="141"/>
      <c r="B349" s="141"/>
      <c r="C349" s="141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  <c r="AV349" s="141"/>
      <c r="AW349" s="141"/>
      <c r="AX349" s="141"/>
      <c r="AY349" s="141"/>
      <c r="AZ349" s="141"/>
      <c r="BA349" s="141"/>
    </row>
    <row r="350" spans="1:53">
      <c r="A350" s="141"/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  <c r="AA350" s="141"/>
      <c r="AB350" s="141"/>
      <c r="AC350" s="141"/>
      <c r="AD350" s="141"/>
      <c r="AE350" s="141"/>
      <c r="AF350" s="141"/>
      <c r="AG350" s="141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  <c r="AV350" s="141"/>
      <c r="AW350" s="141"/>
      <c r="AX350" s="141"/>
      <c r="AY350" s="141"/>
      <c r="AZ350" s="141"/>
      <c r="BA350" s="141"/>
    </row>
    <row r="351" spans="1:53">
      <c r="A351" s="141"/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  <c r="AG351" s="141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  <c r="AV351" s="141"/>
      <c r="AW351" s="141"/>
      <c r="AX351" s="141"/>
      <c r="AY351" s="141"/>
      <c r="AZ351" s="141"/>
      <c r="BA351" s="141"/>
    </row>
    <row r="352" spans="1:53">
      <c r="A352" s="141"/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41"/>
      <c r="AG352" s="141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  <c r="AV352" s="141"/>
      <c r="AW352" s="141"/>
      <c r="AX352" s="141"/>
      <c r="AY352" s="141"/>
      <c r="AZ352" s="141"/>
      <c r="BA352" s="141"/>
    </row>
    <row r="353" spans="1:53">
      <c r="A353" s="141"/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  <c r="AV353" s="141"/>
      <c r="AW353" s="141"/>
      <c r="AX353" s="141"/>
      <c r="AY353" s="141"/>
      <c r="AZ353" s="141"/>
      <c r="BA353" s="141"/>
    </row>
    <row r="354" spans="1:53">
      <c r="A354" s="141"/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  <c r="AV354" s="141"/>
      <c r="AW354" s="141"/>
      <c r="AX354" s="141"/>
      <c r="AY354" s="141"/>
      <c r="AZ354" s="141"/>
      <c r="BA354" s="141"/>
    </row>
    <row r="355" spans="1:53">
      <c r="A355" s="141"/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  <c r="AG355" s="141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  <c r="AV355" s="141"/>
      <c r="AW355" s="141"/>
      <c r="AX355" s="141"/>
      <c r="AY355" s="141"/>
      <c r="AZ355" s="141"/>
      <c r="BA355" s="141"/>
    </row>
    <row r="356" spans="1:53">
      <c r="A356" s="141"/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  <c r="AX356" s="141"/>
      <c r="AY356" s="141"/>
      <c r="AZ356" s="141"/>
      <c r="BA356" s="141"/>
    </row>
    <row r="357" spans="1:53">
      <c r="A357" s="141"/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  <c r="AG357" s="141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41"/>
      <c r="AV357" s="141"/>
      <c r="AW357" s="141"/>
      <c r="AX357" s="141"/>
      <c r="AY357" s="141"/>
      <c r="AZ357" s="141"/>
      <c r="BA357" s="141"/>
    </row>
    <row r="358" spans="1:53">
      <c r="A358" s="141"/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  <c r="AG358" s="141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  <c r="AV358" s="141"/>
      <c r="AW358" s="141"/>
      <c r="AX358" s="141"/>
      <c r="AY358" s="141"/>
      <c r="AZ358" s="141"/>
      <c r="BA358" s="141"/>
    </row>
    <row r="359" spans="1:53">
      <c r="A359" s="141"/>
      <c r="B359" s="141"/>
      <c r="C359" s="141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141"/>
      <c r="AG359" s="141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  <c r="AV359" s="141"/>
      <c r="AW359" s="141"/>
      <c r="AX359" s="141"/>
      <c r="AY359" s="141"/>
      <c r="AZ359" s="141"/>
      <c r="BA359" s="141"/>
    </row>
    <row r="360" spans="1:53">
      <c r="A360" s="141"/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  <c r="AG360" s="141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  <c r="AV360" s="141"/>
      <c r="AW360" s="141"/>
      <c r="AX360" s="141"/>
      <c r="AY360" s="141"/>
      <c r="AZ360" s="141"/>
      <c r="BA360" s="141"/>
    </row>
    <row r="361" spans="1:53">
      <c r="A361" s="141"/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  <c r="AG361" s="141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  <c r="AV361" s="141"/>
      <c r="AW361" s="141"/>
      <c r="AX361" s="141"/>
      <c r="AY361" s="141"/>
      <c r="AZ361" s="141"/>
      <c r="BA361" s="141"/>
    </row>
    <row r="362" spans="1:53">
      <c r="A362" s="141"/>
      <c r="B362" s="141"/>
      <c r="C362" s="141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  <c r="AG362" s="141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  <c r="AV362" s="141"/>
      <c r="AW362" s="141"/>
      <c r="AX362" s="141"/>
      <c r="AY362" s="141"/>
      <c r="AZ362" s="141"/>
      <c r="BA362" s="141"/>
    </row>
    <row r="363" spans="1:53">
      <c r="A363" s="141"/>
      <c r="B363" s="141"/>
      <c r="C363" s="141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  <c r="AG363" s="141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  <c r="AV363" s="141"/>
      <c r="AW363" s="141"/>
      <c r="AX363" s="141"/>
      <c r="AY363" s="141"/>
      <c r="AZ363" s="141"/>
      <c r="BA363" s="141"/>
    </row>
    <row r="364" spans="1:53">
      <c r="A364" s="141"/>
      <c r="B364" s="141"/>
      <c r="C364" s="141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141"/>
      <c r="AG364" s="141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  <c r="AV364" s="141"/>
      <c r="AW364" s="141"/>
      <c r="AX364" s="141"/>
      <c r="AY364" s="141"/>
      <c r="AZ364" s="141"/>
      <c r="BA364" s="141"/>
    </row>
    <row r="365" spans="1:53">
      <c r="A365" s="141"/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  <c r="AG365" s="141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  <c r="AV365" s="141"/>
      <c r="AW365" s="141"/>
      <c r="AX365" s="141"/>
      <c r="AY365" s="141"/>
      <c r="AZ365" s="141"/>
      <c r="BA365" s="141"/>
    </row>
    <row r="366" spans="1:53">
      <c r="A366" s="141"/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  <c r="AA366" s="141"/>
      <c r="AB366" s="141"/>
      <c r="AC366" s="141"/>
      <c r="AD366" s="141"/>
      <c r="AE366" s="141"/>
      <c r="AF366" s="141"/>
      <c r="AG366" s="141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  <c r="AV366" s="141"/>
      <c r="AW366" s="141"/>
      <c r="AX366" s="141"/>
      <c r="AY366" s="141"/>
      <c r="AZ366" s="141"/>
      <c r="BA366" s="141"/>
    </row>
    <row r="367" spans="1:53">
      <c r="A367" s="141"/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  <c r="AG367" s="141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  <c r="AV367" s="141"/>
      <c r="AW367" s="141"/>
      <c r="AX367" s="141"/>
      <c r="AY367" s="141"/>
      <c r="AZ367" s="141"/>
      <c r="BA367" s="141"/>
    </row>
    <row r="368" spans="1:53">
      <c r="A368" s="141"/>
      <c r="B368" s="141"/>
      <c r="C368" s="141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  <c r="AV368" s="141"/>
      <c r="AW368" s="141"/>
      <c r="AX368" s="141"/>
      <c r="AY368" s="141"/>
      <c r="AZ368" s="141"/>
      <c r="BA368" s="141"/>
    </row>
    <row r="369" spans="1:53">
      <c r="A369" s="141"/>
      <c r="B369" s="141"/>
      <c r="C369" s="141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141"/>
      <c r="AG369" s="141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  <c r="AU369" s="141"/>
      <c r="AV369" s="141"/>
      <c r="AW369" s="141"/>
      <c r="AX369" s="141"/>
      <c r="AY369" s="141"/>
      <c r="AZ369" s="141"/>
      <c r="BA369" s="141"/>
    </row>
    <row r="370" spans="1:53">
      <c r="A370" s="141"/>
      <c r="B370" s="141"/>
      <c r="C370" s="141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  <c r="AG370" s="141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  <c r="AV370" s="141"/>
      <c r="AW370" s="141"/>
      <c r="AX370" s="141"/>
      <c r="AY370" s="141"/>
      <c r="AZ370" s="141"/>
      <c r="BA370" s="141"/>
    </row>
    <row r="371" spans="1:53">
      <c r="A371" s="141"/>
      <c r="B371" s="141"/>
      <c r="C371" s="141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  <c r="AG371" s="141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  <c r="AV371" s="141"/>
      <c r="AW371" s="141"/>
      <c r="AX371" s="141"/>
      <c r="AY371" s="141"/>
      <c r="AZ371" s="141"/>
      <c r="BA371" s="141"/>
    </row>
    <row r="372" spans="1:53">
      <c r="A372" s="141"/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  <c r="AA372" s="141"/>
      <c r="AB372" s="141"/>
      <c r="AC372" s="141"/>
      <c r="AD372" s="141"/>
      <c r="AE372" s="141"/>
      <c r="AF372" s="141"/>
      <c r="AG372" s="141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  <c r="AV372" s="141"/>
      <c r="AW372" s="141"/>
      <c r="AX372" s="141"/>
      <c r="AY372" s="141"/>
      <c r="AZ372" s="141"/>
      <c r="BA372" s="141"/>
    </row>
    <row r="373" spans="1:53">
      <c r="A373" s="141"/>
      <c r="B373" s="141"/>
      <c r="C373" s="141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  <c r="AG373" s="141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  <c r="AV373" s="141"/>
      <c r="AW373" s="141"/>
      <c r="AX373" s="141"/>
      <c r="AY373" s="141"/>
      <c r="AZ373" s="141"/>
      <c r="BA373" s="141"/>
    </row>
    <row r="374" spans="1:53">
      <c r="A374" s="141"/>
      <c r="B374" s="141"/>
      <c r="C374" s="141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  <c r="AG374" s="141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  <c r="AV374" s="141"/>
      <c r="AW374" s="141"/>
      <c r="AX374" s="141"/>
      <c r="AY374" s="141"/>
      <c r="AZ374" s="141"/>
      <c r="BA374" s="141"/>
    </row>
    <row r="375" spans="1:53">
      <c r="A375" s="141"/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  <c r="AG375" s="141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  <c r="AV375" s="141"/>
      <c r="AW375" s="141"/>
      <c r="AX375" s="141"/>
      <c r="AY375" s="141"/>
      <c r="AZ375" s="141"/>
      <c r="BA375" s="141"/>
    </row>
    <row r="376" spans="1:53">
      <c r="A376" s="141"/>
      <c r="B376" s="141"/>
      <c r="C376" s="141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  <c r="AV376" s="141"/>
      <c r="AW376" s="141"/>
      <c r="AX376" s="141"/>
      <c r="AY376" s="141"/>
      <c r="AZ376" s="141"/>
      <c r="BA376" s="141"/>
    </row>
    <row r="377" spans="1:53">
      <c r="A377" s="141"/>
      <c r="B377" s="14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  <c r="AG377" s="141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  <c r="AV377" s="141"/>
      <c r="AW377" s="141"/>
      <c r="AX377" s="141"/>
      <c r="AY377" s="141"/>
      <c r="AZ377" s="141"/>
      <c r="BA377" s="141"/>
    </row>
    <row r="378" spans="1:53">
      <c r="A378" s="141"/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  <c r="AG378" s="141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  <c r="AV378" s="141"/>
      <c r="AW378" s="141"/>
      <c r="AX378" s="141"/>
      <c r="AY378" s="141"/>
      <c r="AZ378" s="141"/>
      <c r="BA378" s="141"/>
    </row>
    <row r="379" spans="1:53">
      <c r="A379" s="141"/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  <c r="AG379" s="141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  <c r="AV379" s="141"/>
      <c r="AW379" s="141"/>
      <c r="AX379" s="141"/>
      <c r="AY379" s="141"/>
      <c r="AZ379" s="141"/>
      <c r="BA379" s="141"/>
    </row>
    <row r="380" spans="1:53">
      <c r="A380" s="141"/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  <c r="AG380" s="141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  <c r="AU380" s="141"/>
      <c r="AV380" s="141"/>
      <c r="AW380" s="141"/>
      <c r="AX380" s="141"/>
      <c r="AY380" s="141"/>
      <c r="AZ380" s="141"/>
      <c r="BA380" s="141"/>
    </row>
    <row r="381" spans="1:53">
      <c r="A381" s="141"/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  <c r="AA381" s="141"/>
      <c r="AB381" s="141"/>
      <c r="AC381" s="141"/>
      <c r="AD381" s="141"/>
      <c r="AE381" s="141"/>
      <c r="AF381" s="141"/>
      <c r="AG381" s="141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  <c r="AU381" s="141"/>
      <c r="AV381" s="141"/>
      <c r="AW381" s="141"/>
      <c r="AX381" s="141"/>
      <c r="AY381" s="141"/>
      <c r="AZ381" s="141"/>
      <c r="BA381" s="141"/>
    </row>
    <row r="382" spans="1:53">
      <c r="A382" s="141"/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  <c r="AA382" s="141"/>
      <c r="AB382" s="141"/>
      <c r="AC382" s="141"/>
      <c r="AD382" s="141"/>
      <c r="AE382" s="141"/>
      <c r="AF382" s="141"/>
      <c r="AG382" s="141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  <c r="AU382" s="141"/>
      <c r="AV382" s="141"/>
      <c r="AW382" s="141"/>
      <c r="AX382" s="141"/>
      <c r="AY382" s="141"/>
      <c r="AZ382" s="141"/>
      <c r="BA382" s="141"/>
    </row>
    <row r="383" spans="1:53">
      <c r="A383" s="141"/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  <c r="AA383" s="141"/>
      <c r="AB383" s="141"/>
      <c r="AC383" s="141"/>
      <c r="AD383" s="141"/>
      <c r="AE383" s="141"/>
      <c r="AF383" s="141"/>
      <c r="AG383" s="141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  <c r="AU383" s="141"/>
      <c r="AV383" s="141"/>
      <c r="AW383" s="141"/>
      <c r="AX383" s="141"/>
      <c r="AY383" s="141"/>
      <c r="AZ383" s="141"/>
      <c r="BA383" s="141"/>
    </row>
    <row r="384" spans="1:53">
      <c r="A384" s="141"/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  <c r="AV384" s="141"/>
      <c r="AW384" s="141"/>
      <c r="AX384" s="141"/>
      <c r="AY384" s="141"/>
      <c r="AZ384" s="141"/>
      <c r="BA384" s="141"/>
    </row>
    <row r="385" spans="1:53">
      <c r="A385" s="141"/>
      <c r="B385" s="141"/>
      <c r="C385" s="141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1"/>
      <c r="AG385" s="141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  <c r="AT385" s="141"/>
      <c r="AU385" s="141"/>
      <c r="AV385" s="141"/>
      <c r="AW385" s="141"/>
      <c r="AX385" s="141"/>
      <c r="AY385" s="141"/>
      <c r="AZ385" s="141"/>
      <c r="BA385" s="141"/>
    </row>
    <row r="386" spans="1:53">
      <c r="A386" s="141"/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1"/>
      <c r="AG386" s="141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  <c r="AT386" s="141"/>
      <c r="AU386" s="141"/>
      <c r="AV386" s="141"/>
      <c r="AW386" s="141"/>
      <c r="AX386" s="141"/>
      <c r="AY386" s="141"/>
      <c r="AZ386" s="141"/>
      <c r="BA386" s="141"/>
    </row>
    <row r="387" spans="1:53">
      <c r="A387" s="141"/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  <c r="AA387" s="141"/>
      <c r="AB387" s="141"/>
      <c r="AC387" s="141"/>
      <c r="AD387" s="141"/>
      <c r="AE387" s="141"/>
      <c r="AF387" s="141"/>
      <c r="AG387" s="141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  <c r="AU387" s="141"/>
      <c r="AV387" s="141"/>
      <c r="AW387" s="141"/>
      <c r="AX387" s="141"/>
      <c r="AY387" s="141"/>
      <c r="AZ387" s="141"/>
      <c r="BA387" s="141"/>
    </row>
    <row r="388" spans="1:53">
      <c r="A388" s="141"/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  <c r="AG388" s="141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1"/>
      <c r="AU388" s="141"/>
      <c r="AV388" s="141"/>
      <c r="AW388" s="141"/>
      <c r="AX388" s="141"/>
      <c r="AY388" s="141"/>
      <c r="AZ388" s="141"/>
      <c r="BA388" s="141"/>
    </row>
    <row r="389" spans="1:53">
      <c r="A389" s="141"/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  <c r="AA389" s="141"/>
      <c r="AB389" s="141"/>
      <c r="AC389" s="141"/>
      <c r="AD389" s="141"/>
      <c r="AE389" s="141"/>
      <c r="AF389" s="141"/>
      <c r="AG389" s="141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  <c r="AU389" s="141"/>
      <c r="AV389" s="141"/>
      <c r="AW389" s="141"/>
      <c r="AX389" s="141"/>
      <c r="AY389" s="141"/>
      <c r="AZ389" s="141"/>
      <c r="BA389" s="141"/>
    </row>
    <row r="390" spans="1:53">
      <c r="A390" s="141"/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  <c r="AA390" s="141"/>
      <c r="AB390" s="141"/>
      <c r="AC390" s="141"/>
      <c r="AD390" s="141"/>
      <c r="AE390" s="141"/>
      <c r="AF390" s="141"/>
      <c r="AG390" s="141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  <c r="AT390" s="141"/>
      <c r="AU390" s="141"/>
      <c r="AV390" s="141"/>
      <c r="AW390" s="141"/>
      <c r="AX390" s="141"/>
      <c r="AY390" s="141"/>
      <c r="AZ390" s="141"/>
      <c r="BA390" s="141"/>
    </row>
    <row r="391" spans="1:53">
      <c r="A391" s="141"/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  <c r="AA391" s="141"/>
      <c r="AB391" s="141"/>
      <c r="AC391" s="141"/>
      <c r="AD391" s="141"/>
      <c r="AE391" s="141"/>
      <c r="AF391" s="141"/>
      <c r="AG391" s="141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  <c r="AU391" s="141"/>
      <c r="AV391" s="141"/>
      <c r="AW391" s="141"/>
      <c r="AX391" s="141"/>
      <c r="AY391" s="141"/>
      <c r="AZ391" s="141"/>
      <c r="BA391" s="141"/>
    </row>
    <row r="392" spans="1:53">
      <c r="A392" s="141"/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  <c r="AG392" s="141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  <c r="AV392" s="141"/>
      <c r="AW392" s="141"/>
      <c r="AX392" s="141"/>
      <c r="AY392" s="141"/>
      <c r="AZ392" s="141"/>
      <c r="BA392" s="141"/>
    </row>
    <row r="393" spans="1:53">
      <c r="A393" s="141"/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  <c r="AA393" s="141"/>
      <c r="AB393" s="141"/>
      <c r="AC393" s="141"/>
      <c r="AD393" s="141"/>
      <c r="AE393" s="141"/>
      <c r="AF393" s="141"/>
      <c r="AG393" s="141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  <c r="AT393" s="141"/>
      <c r="AU393" s="141"/>
      <c r="AV393" s="141"/>
      <c r="AW393" s="141"/>
      <c r="AX393" s="141"/>
      <c r="AY393" s="141"/>
      <c r="AZ393" s="141"/>
      <c r="BA393" s="141"/>
    </row>
    <row r="394" spans="1:53">
      <c r="A394" s="141"/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  <c r="AA394" s="141"/>
      <c r="AB394" s="141"/>
      <c r="AC394" s="141"/>
      <c r="AD394" s="141"/>
      <c r="AE394" s="141"/>
      <c r="AF394" s="141"/>
      <c r="AG394" s="141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  <c r="AT394" s="141"/>
      <c r="AU394" s="141"/>
      <c r="AV394" s="141"/>
      <c r="AW394" s="141"/>
      <c r="AX394" s="141"/>
      <c r="AY394" s="141"/>
      <c r="AZ394" s="141"/>
      <c r="BA394" s="141"/>
    </row>
    <row r="395" spans="1:53">
      <c r="A395" s="141"/>
      <c r="B395" s="141"/>
      <c r="C395" s="141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  <c r="AA395" s="141"/>
      <c r="AB395" s="141"/>
      <c r="AC395" s="141"/>
      <c r="AD395" s="141"/>
      <c r="AE395" s="141"/>
      <c r="AF395" s="141"/>
      <c r="AG395" s="141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  <c r="AU395" s="141"/>
      <c r="AV395" s="141"/>
      <c r="AW395" s="141"/>
      <c r="AX395" s="141"/>
      <c r="AY395" s="141"/>
      <c r="AZ395" s="141"/>
      <c r="BA395" s="141"/>
    </row>
    <row r="396" spans="1:53">
      <c r="A396" s="141"/>
      <c r="B396" s="141"/>
      <c r="C396" s="141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  <c r="AA396" s="141"/>
      <c r="AB396" s="141"/>
      <c r="AC396" s="141"/>
      <c r="AD396" s="141"/>
      <c r="AE396" s="141"/>
      <c r="AF396" s="141"/>
      <c r="AG396" s="141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  <c r="AU396" s="141"/>
      <c r="AV396" s="141"/>
      <c r="AW396" s="141"/>
      <c r="AX396" s="141"/>
      <c r="AY396" s="141"/>
      <c r="AZ396" s="141"/>
      <c r="BA396" s="141"/>
    </row>
    <row r="397" spans="1:53">
      <c r="A397" s="141"/>
      <c r="B397" s="141"/>
      <c r="C397" s="141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  <c r="AA397" s="141"/>
      <c r="AB397" s="141"/>
      <c r="AC397" s="141"/>
      <c r="AD397" s="141"/>
      <c r="AE397" s="141"/>
      <c r="AF397" s="141"/>
      <c r="AG397" s="141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1"/>
      <c r="AU397" s="141"/>
      <c r="AV397" s="141"/>
      <c r="AW397" s="141"/>
      <c r="AX397" s="141"/>
      <c r="AY397" s="141"/>
      <c r="AZ397" s="141"/>
      <c r="BA397" s="141"/>
    </row>
    <row r="398" spans="1:53">
      <c r="A398" s="141"/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  <c r="AA398" s="141"/>
      <c r="AB398" s="141"/>
      <c r="AC398" s="141"/>
      <c r="AD398" s="141"/>
      <c r="AE398" s="141"/>
      <c r="AF398" s="141"/>
      <c r="AG398" s="141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  <c r="AT398" s="141"/>
      <c r="AU398" s="141"/>
      <c r="AV398" s="141"/>
      <c r="AW398" s="141"/>
      <c r="AX398" s="141"/>
      <c r="AY398" s="141"/>
      <c r="AZ398" s="141"/>
      <c r="BA398" s="141"/>
    </row>
    <row r="399" spans="1:53">
      <c r="A399" s="141"/>
      <c r="B399" s="141"/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  <c r="AA399" s="141"/>
      <c r="AB399" s="141"/>
      <c r="AC399" s="141"/>
      <c r="AD399" s="141"/>
      <c r="AE399" s="141"/>
      <c r="AF399" s="141"/>
      <c r="AG399" s="141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  <c r="AT399" s="141"/>
      <c r="AU399" s="141"/>
      <c r="AV399" s="141"/>
      <c r="AW399" s="141"/>
      <c r="AX399" s="141"/>
      <c r="AY399" s="141"/>
      <c r="AZ399" s="141"/>
      <c r="BA399" s="141"/>
    </row>
    <row r="400" spans="1:53">
      <c r="A400" s="141"/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  <c r="AA400" s="141"/>
      <c r="AB400" s="141"/>
      <c r="AC400" s="141"/>
      <c r="AD400" s="141"/>
      <c r="AE400" s="141"/>
      <c r="AF400" s="141"/>
      <c r="AG400" s="141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  <c r="AT400" s="141"/>
      <c r="AU400" s="141"/>
      <c r="AV400" s="141"/>
      <c r="AW400" s="141"/>
      <c r="AX400" s="141"/>
      <c r="AY400" s="141"/>
      <c r="AZ400" s="141"/>
      <c r="BA400" s="141"/>
    </row>
    <row r="401" spans="1:53">
      <c r="A401" s="141"/>
      <c r="B401" s="141"/>
      <c r="C401" s="141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  <c r="AA401" s="141"/>
      <c r="AB401" s="141"/>
      <c r="AC401" s="141"/>
      <c r="AD401" s="141"/>
      <c r="AE401" s="141"/>
      <c r="AF401" s="141"/>
      <c r="AG401" s="141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1"/>
      <c r="AU401" s="141"/>
      <c r="AV401" s="141"/>
      <c r="AW401" s="141"/>
      <c r="AX401" s="141"/>
      <c r="AY401" s="141"/>
      <c r="AZ401" s="141"/>
      <c r="BA401" s="141"/>
    </row>
    <row r="402" spans="1:53">
      <c r="A402" s="141"/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  <c r="AA402" s="141"/>
      <c r="AB402" s="141"/>
      <c r="AC402" s="141"/>
      <c r="AD402" s="141"/>
      <c r="AE402" s="141"/>
      <c r="AF402" s="141"/>
      <c r="AG402" s="141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  <c r="AT402" s="141"/>
      <c r="AU402" s="141"/>
      <c r="AV402" s="141"/>
      <c r="AW402" s="141"/>
      <c r="AX402" s="141"/>
      <c r="AY402" s="141"/>
      <c r="AZ402" s="141"/>
      <c r="BA402" s="141"/>
    </row>
    <row r="403" spans="1:53">
      <c r="A403" s="141"/>
      <c r="B403" s="141"/>
      <c r="C403" s="141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141"/>
      <c r="AG403" s="141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  <c r="AU403" s="141"/>
      <c r="AV403" s="141"/>
      <c r="AW403" s="141"/>
      <c r="AX403" s="141"/>
      <c r="AY403" s="141"/>
      <c r="AZ403" s="141"/>
      <c r="BA403" s="141"/>
    </row>
    <row r="404" spans="1:53">
      <c r="A404" s="141"/>
      <c r="B404" s="141"/>
      <c r="C404" s="141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  <c r="AA404" s="141"/>
      <c r="AB404" s="141"/>
      <c r="AC404" s="141"/>
      <c r="AD404" s="141"/>
      <c r="AE404" s="141"/>
      <c r="AF404" s="141"/>
      <c r="AG404" s="141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1"/>
      <c r="AU404" s="141"/>
      <c r="AV404" s="141"/>
      <c r="AW404" s="141"/>
      <c r="AX404" s="141"/>
      <c r="AY404" s="141"/>
      <c r="AZ404" s="141"/>
      <c r="BA404" s="141"/>
    </row>
    <row r="405" spans="1:53">
      <c r="A405" s="141"/>
      <c r="B405" s="141"/>
      <c r="C405" s="141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  <c r="AA405" s="141"/>
      <c r="AB405" s="141"/>
      <c r="AC405" s="141"/>
      <c r="AD405" s="141"/>
      <c r="AE405" s="141"/>
      <c r="AF405" s="141"/>
      <c r="AG405" s="141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  <c r="AU405" s="141"/>
      <c r="AV405" s="141"/>
      <c r="AW405" s="141"/>
      <c r="AX405" s="141"/>
      <c r="AY405" s="141"/>
      <c r="AZ405" s="141"/>
      <c r="BA405" s="141"/>
    </row>
    <row r="406" spans="1:53">
      <c r="A406" s="141"/>
      <c r="B406" s="141"/>
      <c r="C406" s="141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  <c r="AA406" s="141"/>
      <c r="AB406" s="141"/>
      <c r="AC406" s="141"/>
      <c r="AD406" s="141"/>
      <c r="AE406" s="141"/>
      <c r="AF406" s="141"/>
      <c r="AG406" s="141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  <c r="AT406" s="141"/>
      <c r="AU406" s="141"/>
      <c r="AV406" s="141"/>
      <c r="AW406" s="141"/>
      <c r="AX406" s="141"/>
      <c r="AY406" s="141"/>
      <c r="AZ406" s="141"/>
      <c r="BA406" s="141"/>
    </row>
    <row r="407" spans="1:53">
      <c r="A407" s="141"/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  <c r="AA407" s="141"/>
      <c r="AB407" s="141"/>
      <c r="AC407" s="141"/>
      <c r="AD407" s="141"/>
      <c r="AE407" s="141"/>
      <c r="AF407" s="141"/>
      <c r="AG407" s="141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  <c r="AU407" s="141"/>
      <c r="AV407" s="141"/>
      <c r="AW407" s="141"/>
      <c r="AX407" s="141"/>
      <c r="AY407" s="141"/>
      <c r="AZ407" s="141"/>
      <c r="BA407" s="141"/>
    </row>
    <row r="408" spans="1:53">
      <c r="A408" s="141"/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  <c r="AG408" s="141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  <c r="AU408" s="141"/>
      <c r="AV408" s="141"/>
      <c r="AW408" s="141"/>
      <c r="AX408" s="141"/>
      <c r="AY408" s="141"/>
      <c r="AZ408" s="141"/>
      <c r="BA408" s="141"/>
    </row>
    <row r="409" spans="1:53">
      <c r="A409" s="141"/>
      <c r="B409" s="141"/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141"/>
      <c r="AG409" s="141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  <c r="AU409" s="141"/>
      <c r="AV409" s="141"/>
      <c r="AW409" s="141"/>
      <c r="AX409" s="141"/>
      <c r="AY409" s="141"/>
      <c r="AZ409" s="141"/>
      <c r="BA409" s="141"/>
    </row>
    <row r="410" spans="1:53">
      <c r="A410" s="141"/>
      <c r="B410" s="141"/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141"/>
      <c r="AG410" s="141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  <c r="AU410" s="141"/>
      <c r="AV410" s="141"/>
      <c r="AW410" s="141"/>
      <c r="AX410" s="141"/>
      <c r="AY410" s="141"/>
      <c r="AZ410" s="141"/>
      <c r="BA410" s="141"/>
    </row>
    <row r="411" spans="1:53">
      <c r="A411" s="141"/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  <c r="AA411" s="141"/>
      <c r="AB411" s="141"/>
      <c r="AC411" s="141"/>
      <c r="AD411" s="141"/>
      <c r="AE411" s="141"/>
      <c r="AF411" s="141"/>
      <c r="AG411" s="141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  <c r="AT411" s="141"/>
      <c r="AU411" s="141"/>
      <c r="AV411" s="141"/>
      <c r="AW411" s="141"/>
      <c r="AX411" s="141"/>
      <c r="AY411" s="141"/>
      <c r="AZ411" s="141"/>
      <c r="BA411" s="141"/>
    </row>
    <row r="412" spans="1:53">
      <c r="A412" s="141"/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  <c r="AG412" s="141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  <c r="AU412" s="141"/>
      <c r="AV412" s="141"/>
      <c r="AW412" s="141"/>
      <c r="AX412" s="141"/>
      <c r="AY412" s="141"/>
      <c r="AZ412" s="141"/>
      <c r="BA412" s="141"/>
    </row>
    <row r="413" spans="1:53">
      <c r="A413" s="141"/>
      <c r="B413" s="141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  <c r="AA413" s="141"/>
      <c r="AB413" s="141"/>
      <c r="AC413" s="141"/>
      <c r="AD413" s="141"/>
      <c r="AE413" s="141"/>
      <c r="AF413" s="141"/>
      <c r="AG413" s="141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1"/>
      <c r="AU413" s="141"/>
      <c r="AV413" s="141"/>
      <c r="AW413" s="141"/>
      <c r="AX413" s="141"/>
      <c r="AY413" s="141"/>
      <c r="AZ413" s="141"/>
      <c r="BA413" s="141"/>
    </row>
    <row r="414" spans="1:53">
      <c r="A414" s="141"/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1"/>
      <c r="AF414" s="141"/>
      <c r="AG414" s="141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  <c r="AT414" s="141"/>
      <c r="AU414" s="141"/>
      <c r="AV414" s="141"/>
      <c r="AW414" s="141"/>
      <c r="AX414" s="141"/>
      <c r="AY414" s="141"/>
      <c r="AZ414" s="141"/>
      <c r="BA414" s="141"/>
    </row>
    <row r="415" spans="1:53">
      <c r="A415" s="141"/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1"/>
      <c r="AF415" s="141"/>
      <c r="AG415" s="141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1"/>
      <c r="AU415" s="141"/>
      <c r="AV415" s="141"/>
      <c r="AW415" s="141"/>
      <c r="AX415" s="141"/>
      <c r="AY415" s="141"/>
      <c r="AZ415" s="141"/>
      <c r="BA415" s="141"/>
    </row>
    <row r="416" spans="1:53">
      <c r="A416" s="141"/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1"/>
      <c r="AF416" s="141"/>
      <c r="AG416" s="141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  <c r="AT416" s="141"/>
      <c r="AU416" s="141"/>
      <c r="AV416" s="141"/>
      <c r="AW416" s="141"/>
      <c r="AX416" s="141"/>
      <c r="AY416" s="141"/>
      <c r="AZ416" s="141"/>
      <c r="BA416" s="141"/>
    </row>
    <row r="417" spans="1:53">
      <c r="A417" s="141"/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1"/>
      <c r="AF417" s="141"/>
      <c r="AG417" s="141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1"/>
      <c r="AU417" s="141"/>
      <c r="AV417" s="141"/>
      <c r="AW417" s="141"/>
      <c r="AX417" s="141"/>
      <c r="AY417" s="141"/>
      <c r="AZ417" s="141"/>
      <c r="BA417" s="141"/>
    </row>
    <row r="418" spans="1:53">
      <c r="A418" s="141"/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1"/>
      <c r="AF418" s="141"/>
      <c r="AG418" s="141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  <c r="AU418" s="141"/>
      <c r="AV418" s="141"/>
      <c r="AW418" s="141"/>
      <c r="AX418" s="141"/>
      <c r="AY418" s="141"/>
      <c r="AZ418" s="141"/>
      <c r="BA418" s="141"/>
    </row>
    <row r="419" spans="1:53">
      <c r="A419" s="141"/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1"/>
      <c r="AF419" s="141"/>
      <c r="AG419" s="141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  <c r="AU419" s="141"/>
      <c r="AV419" s="141"/>
      <c r="AW419" s="141"/>
      <c r="AX419" s="141"/>
      <c r="AY419" s="141"/>
      <c r="AZ419" s="141"/>
      <c r="BA419" s="141"/>
    </row>
    <row r="420" spans="1:53">
      <c r="A420" s="141"/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1"/>
      <c r="AF420" s="141"/>
      <c r="AG420" s="141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  <c r="AU420" s="141"/>
      <c r="AV420" s="141"/>
      <c r="AW420" s="141"/>
      <c r="AX420" s="141"/>
      <c r="AY420" s="141"/>
      <c r="AZ420" s="141"/>
      <c r="BA420" s="141"/>
    </row>
    <row r="421" spans="1:53">
      <c r="A421" s="141"/>
      <c r="B421" s="141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1"/>
      <c r="AF421" s="141"/>
      <c r="AG421" s="141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  <c r="AU421" s="141"/>
      <c r="AV421" s="141"/>
      <c r="AW421" s="141"/>
      <c r="AX421" s="141"/>
      <c r="AY421" s="141"/>
      <c r="AZ421" s="141"/>
      <c r="BA421" s="141"/>
    </row>
    <row r="422" spans="1:53">
      <c r="A422" s="141"/>
      <c r="B422" s="141"/>
      <c r="C422" s="141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1"/>
      <c r="AF422" s="141"/>
      <c r="AG422" s="141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  <c r="AU422" s="141"/>
      <c r="AV422" s="141"/>
      <c r="AW422" s="141"/>
      <c r="AX422" s="141"/>
      <c r="AY422" s="141"/>
      <c r="AZ422" s="141"/>
      <c r="BA422" s="141"/>
    </row>
    <row r="423" spans="1:53">
      <c r="A423" s="141"/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  <c r="AG423" s="141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  <c r="AU423" s="141"/>
      <c r="AV423" s="141"/>
      <c r="AW423" s="141"/>
      <c r="AX423" s="141"/>
      <c r="AY423" s="141"/>
      <c r="AZ423" s="141"/>
      <c r="BA423" s="141"/>
    </row>
    <row r="424" spans="1:53">
      <c r="A424" s="141"/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1"/>
      <c r="AF424" s="141"/>
      <c r="AG424" s="141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  <c r="AU424" s="141"/>
      <c r="AV424" s="141"/>
      <c r="AW424" s="141"/>
      <c r="AX424" s="141"/>
      <c r="AY424" s="141"/>
      <c r="AZ424" s="141"/>
      <c r="BA424" s="141"/>
    </row>
    <row r="425" spans="1:53">
      <c r="A425" s="141"/>
      <c r="B425" s="141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  <c r="AG425" s="141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  <c r="AU425" s="141"/>
      <c r="AV425" s="141"/>
      <c r="AW425" s="141"/>
      <c r="AX425" s="141"/>
      <c r="AY425" s="141"/>
      <c r="AZ425" s="141"/>
      <c r="BA425" s="141"/>
    </row>
    <row r="426" spans="1:53">
      <c r="A426" s="141"/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1"/>
      <c r="AF426" s="141"/>
      <c r="AG426" s="141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  <c r="AU426" s="141"/>
      <c r="AV426" s="141"/>
      <c r="AW426" s="141"/>
      <c r="AX426" s="141"/>
      <c r="AY426" s="141"/>
      <c r="AZ426" s="141"/>
      <c r="BA426" s="141"/>
    </row>
    <row r="427" spans="1:53">
      <c r="A427" s="141"/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  <c r="AG427" s="141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  <c r="AU427" s="141"/>
      <c r="AV427" s="141"/>
      <c r="AW427" s="141"/>
      <c r="AX427" s="141"/>
      <c r="AY427" s="141"/>
      <c r="AZ427" s="141"/>
      <c r="BA427" s="141"/>
    </row>
    <row r="428" spans="1:53">
      <c r="A428" s="141"/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  <c r="AV428" s="141"/>
      <c r="AW428" s="141"/>
      <c r="AX428" s="141"/>
      <c r="AY428" s="141"/>
      <c r="AZ428" s="141"/>
      <c r="BA428" s="141"/>
    </row>
    <row r="429" spans="1:53">
      <c r="A429" s="141"/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1"/>
      <c r="AF429" s="141"/>
      <c r="AG429" s="141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1"/>
      <c r="AU429" s="141"/>
      <c r="AV429" s="141"/>
      <c r="AW429" s="141"/>
      <c r="AX429" s="141"/>
      <c r="AY429" s="141"/>
      <c r="AZ429" s="141"/>
      <c r="BA429" s="141"/>
    </row>
    <row r="430" spans="1:53">
      <c r="A430" s="141"/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1"/>
      <c r="AF430" s="141"/>
      <c r="AG430" s="141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1"/>
      <c r="AU430" s="141"/>
      <c r="AV430" s="141"/>
      <c r="AW430" s="141"/>
      <c r="AX430" s="141"/>
      <c r="AY430" s="141"/>
      <c r="AZ430" s="141"/>
      <c r="BA430" s="141"/>
    </row>
    <row r="431" spans="1:53">
      <c r="A431" s="141"/>
      <c r="B431" s="141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  <c r="AV431" s="141"/>
      <c r="AW431" s="141"/>
      <c r="AX431" s="141"/>
      <c r="AY431" s="141"/>
      <c r="AZ431" s="141"/>
      <c r="BA431" s="141"/>
    </row>
    <row r="432" spans="1:53">
      <c r="A432" s="141"/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  <c r="AG432" s="141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  <c r="AT432" s="141"/>
      <c r="AU432" s="141"/>
      <c r="AV432" s="141"/>
      <c r="AW432" s="141"/>
      <c r="AX432" s="141"/>
      <c r="AY432" s="141"/>
      <c r="AZ432" s="141"/>
      <c r="BA432" s="141"/>
    </row>
    <row r="433" spans="1:53">
      <c r="A433" s="141"/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  <c r="AG433" s="141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  <c r="AU433" s="141"/>
      <c r="AV433" s="141"/>
      <c r="AW433" s="141"/>
      <c r="AX433" s="141"/>
      <c r="AY433" s="141"/>
      <c r="AZ433" s="141"/>
      <c r="BA433" s="141"/>
    </row>
    <row r="434" spans="1:53">
      <c r="A434" s="141"/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  <c r="AA434" s="141"/>
      <c r="AB434" s="141"/>
      <c r="AC434" s="141"/>
      <c r="AD434" s="141"/>
      <c r="AE434" s="141"/>
      <c r="AF434" s="141"/>
      <c r="AG434" s="141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  <c r="AT434" s="141"/>
      <c r="AU434" s="141"/>
      <c r="AV434" s="141"/>
      <c r="AW434" s="141"/>
      <c r="AX434" s="141"/>
      <c r="AY434" s="141"/>
      <c r="AZ434" s="141"/>
      <c r="BA434" s="141"/>
    </row>
    <row r="435" spans="1:53">
      <c r="A435" s="141"/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  <c r="AA435" s="141"/>
      <c r="AB435" s="141"/>
      <c r="AC435" s="141"/>
      <c r="AD435" s="141"/>
      <c r="AE435" s="141"/>
      <c r="AF435" s="141"/>
      <c r="AG435" s="141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1"/>
      <c r="AU435" s="141"/>
      <c r="AV435" s="141"/>
      <c r="AW435" s="141"/>
      <c r="AX435" s="141"/>
      <c r="AY435" s="141"/>
      <c r="AZ435" s="141"/>
      <c r="BA435" s="141"/>
    </row>
    <row r="436" spans="1:53">
      <c r="A436" s="141"/>
      <c r="B436" s="141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  <c r="AA436" s="141"/>
      <c r="AB436" s="141"/>
      <c r="AC436" s="141"/>
      <c r="AD436" s="141"/>
      <c r="AE436" s="141"/>
      <c r="AF436" s="141"/>
      <c r="AG436" s="141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  <c r="AT436" s="141"/>
      <c r="AU436" s="141"/>
      <c r="AV436" s="141"/>
      <c r="AW436" s="141"/>
      <c r="AX436" s="141"/>
      <c r="AY436" s="141"/>
      <c r="AZ436" s="141"/>
      <c r="BA436" s="141"/>
    </row>
    <row r="437" spans="1:53">
      <c r="A437" s="141"/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1"/>
      <c r="AU437" s="141"/>
      <c r="AV437" s="141"/>
      <c r="AW437" s="141"/>
      <c r="AX437" s="141"/>
      <c r="AY437" s="141"/>
      <c r="AZ437" s="141"/>
      <c r="BA437" s="141"/>
    </row>
    <row r="438" spans="1:53">
      <c r="A438" s="141"/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  <c r="AA438" s="141"/>
      <c r="AB438" s="141"/>
      <c r="AC438" s="141"/>
      <c r="AD438" s="141"/>
      <c r="AE438" s="141"/>
      <c r="AF438" s="141"/>
      <c r="AG438" s="141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  <c r="AT438" s="141"/>
      <c r="AU438" s="141"/>
      <c r="AV438" s="141"/>
      <c r="AW438" s="141"/>
      <c r="AX438" s="141"/>
      <c r="AY438" s="141"/>
      <c r="AZ438" s="141"/>
      <c r="BA438" s="141"/>
    </row>
    <row r="439" spans="1:53">
      <c r="A439" s="141"/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  <c r="AA439" s="141"/>
      <c r="AB439" s="141"/>
      <c r="AC439" s="141"/>
      <c r="AD439" s="141"/>
      <c r="AE439" s="141"/>
      <c r="AF439" s="141"/>
      <c r="AG439" s="141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  <c r="AT439" s="141"/>
      <c r="AU439" s="141"/>
      <c r="AV439" s="141"/>
      <c r="AW439" s="141"/>
      <c r="AX439" s="141"/>
      <c r="AY439" s="141"/>
      <c r="AZ439" s="141"/>
      <c r="BA439" s="141"/>
    </row>
    <row r="440" spans="1:53">
      <c r="A440" s="141"/>
      <c r="B440" s="141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  <c r="AA440" s="141"/>
      <c r="AB440" s="141"/>
      <c r="AC440" s="141"/>
      <c r="AD440" s="141"/>
      <c r="AE440" s="141"/>
      <c r="AF440" s="141"/>
      <c r="AG440" s="141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  <c r="AT440" s="141"/>
      <c r="AU440" s="141"/>
      <c r="AV440" s="141"/>
      <c r="AW440" s="141"/>
      <c r="AX440" s="141"/>
      <c r="AY440" s="141"/>
      <c r="AZ440" s="141"/>
      <c r="BA440" s="141"/>
    </row>
    <row r="441" spans="1:53">
      <c r="A441" s="141"/>
      <c r="B441" s="141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  <c r="AA441" s="141"/>
      <c r="AB441" s="141"/>
      <c r="AC441" s="141"/>
      <c r="AD441" s="141"/>
      <c r="AE441" s="141"/>
      <c r="AF441" s="141"/>
      <c r="AG441" s="141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1"/>
      <c r="AU441" s="141"/>
      <c r="AV441" s="141"/>
      <c r="AW441" s="141"/>
      <c r="AX441" s="141"/>
      <c r="AY441" s="141"/>
      <c r="AZ441" s="141"/>
      <c r="BA441" s="141"/>
    </row>
    <row r="442" spans="1:53">
      <c r="A442" s="141"/>
      <c r="B442" s="141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  <c r="AB442" s="141"/>
      <c r="AC442" s="141"/>
      <c r="AD442" s="141"/>
      <c r="AE442" s="141"/>
      <c r="AF442" s="141"/>
      <c r="AG442" s="141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  <c r="AU442" s="141"/>
      <c r="AV442" s="141"/>
      <c r="AW442" s="141"/>
      <c r="AX442" s="141"/>
      <c r="AY442" s="141"/>
      <c r="AZ442" s="141"/>
      <c r="BA442" s="141"/>
    </row>
    <row r="443" spans="1:53">
      <c r="A443" s="141"/>
      <c r="B443" s="141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  <c r="AB443" s="141"/>
      <c r="AC443" s="141"/>
      <c r="AD443" s="141"/>
      <c r="AE443" s="141"/>
      <c r="AF443" s="141"/>
      <c r="AG443" s="141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  <c r="AT443" s="141"/>
      <c r="AU443" s="141"/>
      <c r="AV443" s="141"/>
      <c r="AW443" s="141"/>
      <c r="AX443" s="141"/>
      <c r="AY443" s="141"/>
      <c r="AZ443" s="141"/>
      <c r="BA443" s="141"/>
    </row>
    <row r="444" spans="1:53">
      <c r="A444" s="141"/>
      <c r="B444" s="141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  <c r="AA444" s="141"/>
      <c r="AB444" s="141"/>
      <c r="AC444" s="141"/>
      <c r="AD444" s="141"/>
      <c r="AE444" s="141"/>
      <c r="AF444" s="141"/>
      <c r="AG444" s="141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  <c r="AT444" s="141"/>
      <c r="AU444" s="141"/>
      <c r="AV444" s="141"/>
      <c r="AW444" s="141"/>
      <c r="AX444" s="141"/>
      <c r="AY444" s="141"/>
      <c r="AZ444" s="141"/>
      <c r="BA444" s="141"/>
    </row>
    <row r="445" spans="1:53">
      <c r="A445" s="141"/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  <c r="AA445" s="141"/>
      <c r="AB445" s="141"/>
      <c r="AC445" s="141"/>
      <c r="AD445" s="141"/>
      <c r="AE445" s="141"/>
      <c r="AF445" s="141"/>
      <c r="AG445" s="141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  <c r="AT445" s="141"/>
      <c r="AU445" s="141"/>
      <c r="AV445" s="141"/>
      <c r="AW445" s="141"/>
      <c r="AX445" s="141"/>
      <c r="AY445" s="141"/>
      <c r="AZ445" s="141"/>
      <c r="BA445" s="141"/>
    </row>
    <row r="446" spans="1:53">
      <c r="A446" s="141"/>
      <c r="B446" s="141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  <c r="AV446" s="141"/>
      <c r="AW446" s="141"/>
      <c r="AX446" s="141"/>
      <c r="AY446" s="141"/>
      <c r="AZ446" s="141"/>
      <c r="BA446" s="141"/>
    </row>
    <row r="447" spans="1:53">
      <c r="A447" s="141"/>
      <c r="B447" s="141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  <c r="AB447" s="141"/>
      <c r="AC447" s="141"/>
      <c r="AD447" s="141"/>
      <c r="AE447" s="141"/>
      <c r="AF447" s="141"/>
      <c r="AG447" s="141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  <c r="AU447" s="141"/>
      <c r="AV447" s="141"/>
      <c r="AW447" s="141"/>
      <c r="AX447" s="141"/>
      <c r="AY447" s="141"/>
      <c r="AZ447" s="141"/>
      <c r="BA447" s="141"/>
    </row>
    <row r="448" spans="1:53">
      <c r="A448" s="141"/>
      <c r="B448" s="141"/>
      <c r="C448" s="141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  <c r="AT448" s="141"/>
      <c r="AU448" s="141"/>
      <c r="AV448" s="141"/>
      <c r="AW448" s="141"/>
      <c r="AX448" s="141"/>
      <c r="AY448" s="141"/>
      <c r="AZ448" s="141"/>
      <c r="BA448" s="141"/>
    </row>
    <row r="449" spans="1:53">
      <c r="A449" s="141"/>
      <c r="B449" s="141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  <c r="AA449" s="141"/>
      <c r="AB449" s="141"/>
      <c r="AC449" s="141"/>
      <c r="AD449" s="141"/>
      <c r="AE449" s="141"/>
      <c r="AF449" s="141"/>
      <c r="AG449" s="141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  <c r="AT449" s="141"/>
      <c r="AU449" s="141"/>
      <c r="AV449" s="141"/>
      <c r="AW449" s="141"/>
      <c r="AX449" s="141"/>
      <c r="AY449" s="141"/>
      <c r="AZ449" s="141"/>
      <c r="BA449" s="141"/>
    </row>
    <row r="450" spans="1:53">
      <c r="A450" s="141"/>
      <c r="B450" s="141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  <c r="AA450" s="141"/>
      <c r="AB450" s="141"/>
      <c r="AC450" s="141"/>
      <c r="AD450" s="141"/>
      <c r="AE450" s="141"/>
      <c r="AF450" s="141"/>
      <c r="AG450" s="141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  <c r="AV450" s="141"/>
      <c r="AW450" s="141"/>
      <c r="AX450" s="141"/>
      <c r="AY450" s="141"/>
      <c r="AZ450" s="141"/>
      <c r="BA450" s="141"/>
    </row>
    <row r="451" spans="1:53">
      <c r="A451" s="141"/>
      <c r="B451" s="141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  <c r="AA451" s="141"/>
      <c r="AB451" s="141"/>
      <c r="AC451" s="141"/>
      <c r="AD451" s="141"/>
      <c r="AE451" s="141"/>
      <c r="AF451" s="141"/>
      <c r="AG451" s="141"/>
      <c r="AH451" s="141"/>
      <c r="AI451" s="141"/>
      <c r="AJ451" s="141"/>
      <c r="AK451" s="141"/>
      <c r="AL451" s="141"/>
      <c r="AM451" s="141"/>
      <c r="AN451" s="141"/>
      <c r="AO451" s="141"/>
      <c r="AP451" s="141"/>
      <c r="AQ451" s="141"/>
      <c r="AR451" s="141"/>
      <c r="AS451" s="141"/>
      <c r="AT451" s="141"/>
      <c r="AU451" s="141"/>
      <c r="AV451" s="141"/>
      <c r="AW451" s="141"/>
      <c r="AX451" s="141"/>
      <c r="AY451" s="141"/>
      <c r="AZ451" s="141"/>
      <c r="BA451" s="141"/>
    </row>
    <row r="452" spans="1:53">
      <c r="A452" s="141"/>
      <c r="B452" s="141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  <c r="AA452" s="141"/>
      <c r="AB452" s="141"/>
      <c r="AC452" s="141"/>
      <c r="AD452" s="141"/>
      <c r="AE452" s="141"/>
      <c r="AF452" s="141"/>
      <c r="AG452" s="141"/>
      <c r="AH452" s="141"/>
      <c r="AI452" s="141"/>
      <c r="AJ452" s="141"/>
      <c r="AK452" s="141"/>
      <c r="AL452" s="141"/>
      <c r="AM452" s="141"/>
      <c r="AN452" s="141"/>
      <c r="AO452" s="141"/>
      <c r="AP452" s="141"/>
      <c r="AQ452" s="141"/>
      <c r="AR452" s="141"/>
      <c r="AS452" s="141"/>
      <c r="AT452" s="141"/>
      <c r="AU452" s="141"/>
      <c r="AV452" s="141"/>
      <c r="AW452" s="141"/>
      <c r="AX452" s="141"/>
      <c r="AY452" s="141"/>
      <c r="AZ452" s="141"/>
      <c r="BA452" s="141"/>
    </row>
    <row r="453" spans="1:53">
      <c r="A453" s="141"/>
      <c r="B453" s="141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  <c r="AA453" s="141"/>
      <c r="AB453" s="141"/>
      <c r="AC453" s="141"/>
      <c r="AD453" s="141"/>
      <c r="AE453" s="141"/>
      <c r="AF453" s="141"/>
      <c r="AG453" s="141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  <c r="AT453" s="141"/>
      <c r="AU453" s="141"/>
      <c r="AV453" s="141"/>
      <c r="AW453" s="141"/>
      <c r="AX453" s="141"/>
      <c r="AY453" s="141"/>
      <c r="AZ453" s="141"/>
      <c r="BA453" s="141"/>
    </row>
    <row r="454" spans="1:53">
      <c r="A454" s="141"/>
      <c r="B454" s="141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  <c r="AA454" s="141"/>
      <c r="AB454" s="141"/>
      <c r="AC454" s="141"/>
      <c r="AD454" s="141"/>
      <c r="AE454" s="141"/>
      <c r="AF454" s="141"/>
      <c r="AG454" s="141"/>
      <c r="AH454" s="141"/>
      <c r="AI454" s="141"/>
      <c r="AJ454" s="141"/>
      <c r="AK454" s="141"/>
      <c r="AL454" s="141"/>
      <c r="AM454" s="141"/>
      <c r="AN454" s="141"/>
      <c r="AO454" s="141"/>
      <c r="AP454" s="141"/>
      <c r="AQ454" s="141"/>
      <c r="AR454" s="141"/>
      <c r="AS454" s="141"/>
      <c r="AT454" s="141"/>
      <c r="AU454" s="141"/>
      <c r="AV454" s="141"/>
      <c r="AW454" s="141"/>
      <c r="AX454" s="141"/>
      <c r="AY454" s="141"/>
      <c r="AZ454" s="141"/>
      <c r="BA454" s="141"/>
    </row>
    <row r="455" spans="1:53">
      <c r="A455" s="141"/>
      <c r="B455" s="141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  <c r="AA455" s="141"/>
      <c r="AB455" s="141"/>
      <c r="AC455" s="141"/>
      <c r="AD455" s="141"/>
      <c r="AE455" s="141"/>
      <c r="AF455" s="141"/>
      <c r="AG455" s="141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  <c r="AT455" s="141"/>
      <c r="AU455" s="141"/>
      <c r="AV455" s="141"/>
      <c r="AW455" s="141"/>
      <c r="AX455" s="141"/>
      <c r="AY455" s="141"/>
      <c r="AZ455" s="141"/>
      <c r="BA455" s="141"/>
    </row>
    <row r="456" spans="1:53">
      <c r="A456" s="141"/>
      <c r="B456" s="141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  <c r="AA456" s="141"/>
      <c r="AB456" s="141"/>
      <c r="AC456" s="141"/>
      <c r="AD456" s="141"/>
      <c r="AE456" s="141"/>
      <c r="AF456" s="141"/>
      <c r="AG456" s="141"/>
      <c r="AH456" s="141"/>
      <c r="AI456" s="141"/>
      <c r="AJ456" s="141"/>
      <c r="AK456" s="141"/>
      <c r="AL456" s="141"/>
      <c r="AM456" s="141"/>
      <c r="AN456" s="141"/>
      <c r="AO456" s="141"/>
      <c r="AP456" s="141"/>
      <c r="AQ456" s="141"/>
      <c r="AR456" s="141"/>
      <c r="AS456" s="141"/>
      <c r="AT456" s="141"/>
      <c r="AU456" s="141"/>
      <c r="AV456" s="141"/>
      <c r="AW456" s="141"/>
      <c r="AX456" s="141"/>
      <c r="AY456" s="141"/>
      <c r="AZ456" s="141"/>
      <c r="BA456" s="141"/>
    </row>
    <row r="457" spans="1:53">
      <c r="A457" s="141"/>
      <c r="B457" s="141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  <c r="AA457" s="141"/>
      <c r="AB457" s="141"/>
      <c r="AC457" s="141"/>
      <c r="AD457" s="141"/>
      <c r="AE457" s="141"/>
      <c r="AF457" s="141"/>
      <c r="AG457" s="141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  <c r="AT457" s="141"/>
      <c r="AU457" s="141"/>
      <c r="AV457" s="141"/>
      <c r="AW457" s="141"/>
      <c r="AX457" s="141"/>
      <c r="AY457" s="141"/>
      <c r="AZ457" s="141"/>
      <c r="BA457" s="141"/>
    </row>
    <row r="458" spans="1:53">
      <c r="A458" s="141"/>
      <c r="B458" s="141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  <c r="AA458" s="141"/>
      <c r="AB458" s="141"/>
      <c r="AC458" s="141"/>
      <c r="AD458" s="141"/>
      <c r="AE458" s="141"/>
      <c r="AF458" s="141"/>
      <c r="AG458" s="141"/>
      <c r="AH458" s="141"/>
      <c r="AI458" s="141"/>
      <c r="AJ458" s="141"/>
      <c r="AK458" s="141"/>
      <c r="AL458" s="141"/>
      <c r="AM458" s="141"/>
      <c r="AN458" s="141"/>
      <c r="AO458" s="141"/>
      <c r="AP458" s="141"/>
      <c r="AQ458" s="141"/>
      <c r="AR458" s="141"/>
      <c r="AS458" s="141"/>
      <c r="AT458" s="141"/>
      <c r="AU458" s="141"/>
      <c r="AV458" s="141"/>
      <c r="AW458" s="141"/>
      <c r="AX458" s="141"/>
      <c r="AY458" s="141"/>
      <c r="AZ458" s="141"/>
      <c r="BA458" s="141"/>
    </row>
    <row r="459" spans="1:53">
      <c r="A459" s="141"/>
      <c r="B459" s="141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  <c r="AA459" s="141"/>
      <c r="AB459" s="141"/>
      <c r="AC459" s="141"/>
      <c r="AD459" s="141"/>
      <c r="AE459" s="141"/>
      <c r="AF459" s="141"/>
      <c r="AG459" s="141"/>
      <c r="AH459" s="141"/>
      <c r="AI459" s="141"/>
      <c r="AJ459" s="141"/>
      <c r="AK459" s="141"/>
      <c r="AL459" s="141"/>
      <c r="AM459" s="141"/>
      <c r="AN459" s="141"/>
      <c r="AO459" s="141"/>
      <c r="AP459" s="141"/>
      <c r="AQ459" s="141"/>
      <c r="AR459" s="141"/>
      <c r="AS459" s="141"/>
      <c r="AT459" s="141"/>
      <c r="AU459" s="141"/>
      <c r="AV459" s="141"/>
      <c r="AW459" s="141"/>
      <c r="AX459" s="141"/>
      <c r="AY459" s="141"/>
      <c r="AZ459" s="141"/>
      <c r="BA459" s="141"/>
    </row>
    <row r="460" spans="1:53">
      <c r="A460" s="141"/>
      <c r="B460" s="141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  <c r="AA460" s="141"/>
      <c r="AB460" s="141"/>
      <c r="AC460" s="141"/>
      <c r="AD460" s="141"/>
      <c r="AE460" s="141"/>
      <c r="AF460" s="141"/>
      <c r="AG460" s="141"/>
      <c r="AH460" s="141"/>
      <c r="AI460" s="141"/>
      <c r="AJ460" s="141"/>
      <c r="AK460" s="141"/>
      <c r="AL460" s="141"/>
      <c r="AM460" s="141"/>
      <c r="AN460" s="141"/>
      <c r="AO460" s="141"/>
      <c r="AP460" s="141"/>
      <c r="AQ460" s="141"/>
      <c r="AR460" s="141"/>
      <c r="AS460" s="141"/>
      <c r="AT460" s="141"/>
      <c r="AU460" s="141"/>
      <c r="AV460" s="141"/>
      <c r="AW460" s="141"/>
      <c r="AX460" s="141"/>
      <c r="AY460" s="141"/>
      <c r="AZ460" s="141"/>
      <c r="BA460" s="141"/>
    </row>
    <row r="461" spans="1:53">
      <c r="A461" s="141"/>
      <c r="B461" s="141"/>
      <c r="C461" s="141"/>
      <c r="D461" s="141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  <c r="AA461" s="141"/>
      <c r="AB461" s="141"/>
      <c r="AC461" s="141"/>
      <c r="AD461" s="141"/>
      <c r="AE461" s="141"/>
      <c r="AF461" s="141"/>
      <c r="AG461" s="141"/>
      <c r="AH461" s="141"/>
      <c r="AI461" s="141"/>
      <c r="AJ461" s="141"/>
      <c r="AK461" s="141"/>
      <c r="AL461" s="141"/>
      <c r="AM461" s="141"/>
      <c r="AN461" s="141"/>
      <c r="AO461" s="141"/>
      <c r="AP461" s="141"/>
      <c r="AQ461" s="141"/>
      <c r="AR461" s="141"/>
      <c r="AS461" s="141"/>
      <c r="AT461" s="141"/>
      <c r="AU461" s="141"/>
      <c r="AV461" s="141"/>
      <c r="AW461" s="141"/>
      <c r="AX461" s="141"/>
      <c r="AY461" s="141"/>
      <c r="AZ461" s="141"/>
      <c r="BA461" s="141"/>
    </row>
    <row r="462" spans="1:53">
      <c r="A462" s="141"/>
      <c r="B462" s="141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  <c r="AA462" s="141"/>
      <c r="AB462" s="141"/>
      <c r="AC462" s="141"/>
      <c r="AD462" s="141"/>
      <c r="AE462" s="141"/>
      <c r="AF462" s="141"/>
      <c r="AG462" s="141"/>
      <c r="AH462" s="141"/>
      <c r="AI462" s="141"/>
      <c r="AJ462" s="141"/>
      <c r="AK462" s="141"/>
      <c r="AL462" s="141"/>
      <c r="AM462" s="141"/>
      <c r="AN462" s="141"/>
      <c r="AO462" s="141"/>
      <c r="AP462" s="141"/>
      <c r="AQ462" s="141"/>
      <c r="AR462" s="141"/>
      <c r="AS462" s="141"/>
      <c r="AT462" s="141"/>
      <c r="AU462" s="141"/>
      <c r="AV462" s="141"/>
      <c r="AW462" s="141"/>
      <c r="AX462" s="141"/>
      <c r="AY462" s="141"/>
      <c r="AZ462" s="141"/>
      <c r="BA462" s="141"/>
    </row>
    <row r="463" spans="1:53">
      <c r="A463" s="141"/>
      <c r="B463" s="141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  <c r="AA463" s="141"/>
      <c r="AB463" s="141"/>
      <c r="AC463" s="141"/>
      <c r="AD463" s="141"/>
      <c r="AE463" s="141"/>
      <c r="AF463" s="141"/>
      <c r="AG463" s="141"/>
      <c r="AH463" s="141"/>
      <c r="AI463" s="141"/>
      <c r="AJ463" s="141"/>
      <c r="AK463" s="141"/>
      <c r="AL463" s="141"/>
      <c r="AM463" s="141"/>
      <c r="AN463" s="141"/>
      <c r="AO463" s="141"/>
      <c r="AP463" s="141"/>
      <c r="AQ463" s="141"/>
      <c r="AR463" s="141"/>
      <c r="AS463" s="141"/>
      <c r="AT463" s="141"/>
      <c r="AU463" s="141"/>
      <c r="AV463" s="141"/>
      <c r="AW463" s="141"/>
      <c r="AX463" s="141"/>
      <c r="AY463" s="141"/>
      <c r="AZ463" s="141"/>
      <c r="BA463" s="141"/>
    </row>
    <row r="464" spans="1:53">
      <c r="A464" s="141"/>
      <c r="B464" s="141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  <c r="AG464" s="141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  <c r="AV464" s="141"/>
      <c r="AW464" s="141"/>
      <c r="AX464" s="141"/>
      <c r="AY464" s="141"/>
      <c r="AZ464" s="141"/>
      <c r="BA464" s="141"/>
    </row>
    <row r="465" spans="1:53">
      <c r="A465" s="141"/>
      <c r="B465" s="141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  <c r="AA465" s="141"/>
      <c r="AB465" s="141"/>
      <c r="AC465" s="141"/>
      <c r="AD465" s="141"/>
      <c r="AE465" s="141"/>
      <c r="AF465" s="141"/>
      <c r="AG465" s="141"/>
      <c r="AH465" s="141"/>
      <c r="AI465" s="141"/>
      <c r="AJ465" s="141"/>
      <c r="AK465" s="141"/>
      <c r="AL465" s="141"/>
      <c r="AM465" s="141"/>
      <c r="AN465" s="141"/>
      <c r="AO465" s="141"/>
      <c r="AP465" s="141"/>
      <c r="AQ465" s="141"/>
      <c r="AR465" s="141"/>
      <c r="AS465" s="141"/>
      <c r="AT465" s="141"/>
      <c r="AU465" s="141"/>
      <c r="AV465" s="141"/>
      <c r="AW465" s="141"/>
      <c r="AX465" s="141"/>
      <c r="AY465" s="141"/>
      <c r="AZ465" s="141"/>
      <c r="BA465" s="141"/>
    </row>
    <row r="466" spans="1:53">
      <c r="A466" s="141"/>
      <c r="B466" s="141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  <c r="AA466" s="141"/>
      <c r="AB466" s="141"/>
      <c r="AC466" s="141"/>
      <c r="AD466" s="141"/>
      <c r="AE466" s="141"/>
      <c r="AF466" s="141"/>
      <c r="AG466" s="141"/>
      <c r="AH466" s="141"/>
      <c r="AI466" s="141"/>
      <c r="AJ466" s="141"/>
      <c r="AK466" s="141"/>
      <c r="AL466" s="141"/>
      <c r="AM466" s="141"/>
      <c r="AN466" s="141"/>
      <c r="AO466" s="141"/>
      <c r="AP466" s="141"/>
      <c r="AQ466" s="141"/>
      <c r="AR466" s="141"/>
      <c r="AS466" s="141"/>
      <c r="AT466" s="141"/>
      <c r="AU466" s="141"/>
      <c r="AV466" s="141"/>
      <c r="AW466" s="141"/>
      <c r="AX466" s="141"/>
      <c r="AY466" s="141"/>
      <c r="AZ466" s="141"/>
      <c r="BA466" s="141"/>
    </row>
    <row r="467" spans="1:53">
      <c r="A467" s="141"/>
      <c r="B467" s="141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  <c r="AA467" s="141"/>
      <c r="AB467" s="141"/>
      <c r="AC467" s="141"/>
      <c r="AD467" s="141"/>
      <c r="AE467" s="141"/>
      <c r="AF467" s="141"/>
      <c r="AG467" s="141"/>
      <c r="AH467" s="141"/>
      <c r="AI467" s="141"/>
      <c r="AJ467" s="141"/>
      <c r="AK467" s="141"/>
      <c r="AL467" s="141"/>
      <c r="AM467" s="141"/>
      <c r="AN467" s="141"/>
      <c r="AO467" s="141"/>
      <c r="AP467" s="141"/>
      <c r="AQ467" s="141"/>
      <c r="AR467" s="141"/>
      <c r="AS467" s="141"/>
      <c r="AT467" s="141"/>
      <c r="AU467" s="141"/>
      <c r="AV467" s="141"/>
      <c r="AW467" s="141"/>
      <c r="AX467" s="141"/>
      <c r="AY467" s="141"/>
      <c r="AZ467" s="141"/>
      <c r="BA467" s="141"/>
    </row>
    <row r="468" spans="1:53">
      <c r="A468" s="141"/>
      <c r="B468" s="141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  <c r="AA468" s="141"/>
      <c r="AB468" s="141"/>
      <c r="AC468" s="141"/>
      <c r="AD468" s="141"/>
      <c r="AE468" s="141"/>
      <c r="AF468" s="141"/>
      <c r="AG468" s="141"/>
      <c r="AH468" s="141"/>
      <c r="AI468" s="141"/>
      <c r="AJ468" s="141"/>
      <c r="AK468" s="141"/>
      <c r="AL468" s="141"/>
      <c r="AM468" s="141"/>
      <c r="AN468" s="141"/>
      <c r="AO468" s="141"/>
      <c r="AP468" s="141"/>
      <c r="AQ468" s="141"/>
      <c r="AR468" s="141"/>
      <c r="AS468" s="141"/>
      <c r="AT468" s="141"/>
      <c r="AU468" s="141"/>
      <c r="AV468" s="141"/>
      <c r="AW468" s="141"/>
      <c r="AX468" s="141"/>
      <c r="AY468" s="141"/>
      <c r="AZ468" s="141"/>
      <c r="BA468" s="141"/>
    </row>
    <row r="469" spans="1:53">
      <c r="A469" s="141"/>
      <c r="B469" s="141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  <c r="AA469" s="141"/>
      <c r="AB469" s="141"/>
      <c r="AC469" s="141"/>
      <c r="AD469" s="141"/>
      <c r="AE469" s="141"/>
      <c r="AF469" s="141"/>
      <c r="AG469" s="141"/>
      <c r="AH469" s="141"/>
      <c r="AI469" s="141"/>
      <c r="AJ469" s="141"/>
      <c r="AK469" s="141"/>
      <c r="AL469" s="141"/>
      <c r="AM469" s="141"/>
      <c r="AN469" s="141"/>
      <c r="AO469" s="141"/>
      <c r="AP469" s="141"/>
      <c r="AQ469" s="141"/>
      <c r="AR469" s="141"/>
      <c r="AS469" s="141"/>
      <c r="AT469" s="141"/>
      <c r="AU469" s="141"/>
      <c r="AV469" s="141"/>
      <c r="AW469" s="141"/>
      <c r="AX469" s="141"/>
      <c r="AY469" s="141"/>
      <c r="AZ469" s="141"/>
      <c r="BA469" s="141"/>
    </row>
    <row r="470" spans="1:53">
      <c r="A470" s="141"/>
      <c r="B470" s="141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  <c r="AA470" s="141"/>
      <c r="AB470" s="141"/>
      <c r="AC470" s="141"/>
      <c r="AD470" s="141"/>
      <c r="AE470" s="141"/>
      <c r="AF470" s="141"/>
      <c r="AG470" s="141"/>
      <c r="AH470" s="141"/>
      <c r="AI470" s="141"/>
      <c r="AJ470" s="141"/>
      <c r="AK470" s="141"/>
      <c r="AL470" s="141"/>
      <c r="AM470" s="141"/>
      <c r="AN470" s="141"/>
      <c r="AO470" s="141"/>
      <c r="AP470" s="141"/>
      <c r="AQ470" s="141"/>
      <c r="AR470" s="141"/>
      <c r="AS470" s="141"/>
      <c r="AT470" s="141"/>
      <c r="AU470" s="141"/>
      <c r="AV470" s="141"/>
      <c r="AW470" s="141"/>
      <c r="AX470" s="141"/>
      <c r="AY470" s="141"/>
      <c r="AZ470" s="141"/>
      <c r="BA470" s="141"/>
    </row>
    <row r="471" spans="1:53">
      <c r="A471" s="141"/>
      <c r="B471" s="141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  <c r="AA471" s="141"/>
      <c r="AB471" s="141"/>
      <c r="AC471" s="141"/>
      <c r="AD471" s="141"/>
      <c r="AE471" s="141"/>
      <c r="AF471" s="141"/>
      <c r="AG471" s="141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  <c r="AT471" s="141"/>
      <c r="AU471" s="141"/>
      <c r="AV471" s="141"/>
      <c r="AW471" s="141"/>
      <c r="AX471" s="141"/>
      <c r="AY471" s="141"/>
      <c r="AZ471" s="141"/>
      <c r="BA471" s="141"/>
    </row>
    <row r="472" spans="1:53">
      <c r="A472" s="141"/>
      <c r="B472" s="141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  <c r="AA472" s="141"/>
      <c r="AB472" s="141"/>
      <c r="AC472" s="141"/>
      <c r="AD472" s="141"/>
      <c r="AE472" s="141"/>
      <c r="AF472" s="141"/>
      <c r="AG472" s="141"/>
      <c r="AH472" s="141"/>
      <c r="AI472" s="141"/>
      <c r="AJ472" s="141"/>
      <c r="AK472" s="141"/>
      <c r="AL472" s="141"/>
      <c r="AM472" s="141"/>
      <c r="AN472" s="141"/>
      <c r="AO472" s="141"/>
      <c r="AP472" s="141"/>
      <c r="AQ472" s="141"/>
      <c r="AR472" s="141"/>
      <c r="AS472" s="141"/>
      <c r="AT472" s="141"/>
      <c r="AU472" s="141"/>
      <c r="AV472" s="141"/>
      <c r="AW472" s="141"/>
      <c r="AX472" s="141"/>
      <c r="AY472" s="141"/>
      <c r="AZ472" s="141"/>
      <c r="BA472" s="141"/>
    </row>
    <row r="473" spans="1:53">
      <c r="A473" s="141"/>
      <c r="B473" s="141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  <c r="AA473" s="141"/>
      <c r="AB473" s="141"/>
      <c r="AC473" s="141"/>
      <c r="AD473" s="141"/>
      <c r="AE473" s="141"/>
      <c r="AF473" s="141"/>
      <c r="AG473" s="141"/>
      <c r="AH473" s="141"/>
      <c r="AI473" s="141"/>
      <c r="AJ473" s="141"/>
      <c r="AK473" s="141"/>
      <c r="AL473" s="141"/>
      <c r="AM473" s="141"/>
      <c r="AN473" s="141"/>
      <c r="AO473" s="141"/>
      <c r="AP473" s="141"/>
      <c r="AQ473" s="141"/>
      <c r="AR473" s="141"/>
      <c r="AS473" s="141"/>
      <c r="AT473" s="141"/>
      <c r="AU473" s="141"/>
      <c r="AV473" s="141"/>
      <c r="AW473" s="141"/>
      <c r="AX473" s="141"/>
      <c r="AY473" s="141"/>
      <c r="AZ473" s="141"/>
      <c r="BA473" s="141"/>
    </row>
    <row r="474" spans="1:53">
      <c r="A474" s="141"/>
      <c r="B474" s="141"/>
      <c r="C474" s="141"/>
      <c r="D474" s="141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  <c r="AA474" s="141"/>
      <c r="AB474" s="141"/>
      <c r="AC474" s="141"/>
      <c r="AD474" s="141"/>
      <c r="AE474" s="141"/>
      <c r="AF474" s="141"/>
      <c r="AG474" s="141"/>
      <c r="AH474" s="141"/>
      <c r="AI474" s="141"/>
      <c r="AJ474" s="141"/>
      <c r="AK474" s="141"/>
      <c r="AL474" s="141"/>
      <c r="AM474" s="141"/>
      <c r="AN474" s="141"/>
      <c r="AO474" s="141"/>
      <c r="AP474" s="141"/>
      <c r="AQ474" s="141"/>
      <c r="AR474" s="141"/>
      <c r="AS474" s="141"/>
      <c r="AT474" s="141"/>
      <c r="AU474" s="141"/>
      <c r="AV474" s="141"/>
      <c r="AW474" s="141"/>
      <c r="AX474" s="141"/>
      <c r="AY474" s="141"/>
      <c r="AZ474" s="141"/>
      <c r="BA474" s="141"/>
    </row>
    <row r="475" spans="1:53">
      <c r="A475" s="141"/>
      <c r="B475" s="141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  <c r="AA475" s="141"/>
      <c r="AB475" s="141"/>
      <c r="AC475" s="141"/>
      <c r="AD475" s="141"/>
      <c r="AE475" s="141"/>
      <c r="AF475" s="141"/>
      <c r="AG475" s="141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  <c r="AT475" s="141"/>
      <c r="AU475" s="141"/>
      <c r="AV475" s="141"/>
      <c r="AW475" s="141"/>
      <c r="AX475" s="141"/>
      <c r="AY475" s="141"/>
      <c r="AZ475" s="141"/>
      <c r="BA475" s="141"/>
    </row>
    <row r="476" spans="1:53">
      <c r="A476" s="141"/>
      <c r="B476" s="141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  <c r="AA476" s="141"/>
      <c r="AB476" s="141"/>
      <c r="AC476" s="141"/>
      <c r="AD476" s="141"/>
      <c r="AE476" s="141"/>
      <c r="AF476" s="141"/>
      <c r="AG476" s="141"/>
      <c r="AH476" s="141"/>
      <c r="AI476" s="141"/>
      <c r="AJ476" s="141"/>
      <c r="AK476" s="141"/>
      <c r="AL476" s="141"/>
      <c r="AM476" s="141"/>
      <c r="AN476" s="141"/>
      <c r="AO476" s="141"/>
      <c r="AP476" s="141"/>
      <c r="AQ476" s="141"/>
      <c r="AR476" s="141"/>
      <c r="AS476" s="141"/>
      <c r="AT476" s="141"/>
      <c r="AU476" s="141"/>
      <c r="AV476" s="141"/>
      <c r="AW476" s="141"/>
      <c r="AX476" s="141"/>
      <c r="AY476" s="141"/>
      <c r="AZ476" s="141"/>
      <c r="BA476" s="141"/>
    </row>
    <row r="477" spans="1:53">
      <c r="A477" s="141"/>
      <c r="B477" s="141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  <c r="AA477" s="141"/>
      <c r="AB477" s="141"/>
      <c r="AC477" s="141"/>
      <c r="AD477" s="141"/>
      <c r="AE477" s="141"/>
      <c r="AF477" s="141"/>
      <c r="AG477" s="141"/>
      <c r="AH477" s="141"/>
      <c r="AI477" s="141"/>
      <c r="AJ477" s="141"/>
      <c r="AK477" s="141"/>
      <c r="AL477" s="141"/>
      <c r="AM477" s="141"/>
      <c r="AN477" s="141"/>
      <c r="AO477" s="141"/>
      <c r="AP477" s="141"/>
      <c r="AQ477" s="141"/>
      <c r="AR477" s="141"/>
      <c r="AS477" s="141"/>
      <c r="AT477" s="141"/>
      <c r="AU477" s="141"/>
      <c r="AV477" s="141"/>
      <c r="AW477" s="141"/>
      <c r="AX477" s="141"/>
      <c r="AY477" s="141"/>
      <c r="AZ477" s="141"/>
      <c r="BA477" s="141"/>
    </row>
    <row r="478" spans="1:53">
      <c r="A478" s="141"/>
      <c r="B478" s="141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  <c r="AA478" s="141"/>
      <c r="AB478" s="141"/>
      <c r="AC478" s="141"/>
      <c r="AD478" s="141"/>
      <c r="AE478" s="141"/>
      <c r="AF478" s="141"/>
      <c r="AG478" s="141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  <c r="AT478" s="141"/>
      <c r="AU478" s="141"/>
      <c r="AV478" s="141"/>
      <c r="AW478" s="141"/>
      <c r="AX478" s="141"/>
      <c r="AY478" s="141"/>
      <c r="AZ478" s="141"/>
      <c r="BA478" s="141"/>
    </row>
    <row r="479" spans="1:53">
      <c r="A479" s="141"/>
      <c r="B479" s="141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  <c r="AA479" s="141"/>
      <c r="AB479" s="141"/>
      <c r="AC479" s="141"/>
      <c r="AD479" s="141"/>
      <c r="AE479" s="141"/>
      <c r="AF479" s="141"/>
      <c r="AG479" s="141"/>
      <c r="AH479" s="141"/>
      <c r="AI479" s="141"/>
      <c r="AJ479" s="141"/>
      <c r="AK479" s="141"/>
      <c r="AL479" s="141"/>
      <c r="AM479" s="141"/>
      <c r="AN479" s="141"/>
      <c r="AO479" s="141"/>
      <c r="AP479" s="141"/>
      <c r="AQ479" s="141"/>
      <c r="AR479" s="141"/>
      <c r="AS479" s="141"/>
      <c r="AT479" s="141"/>
      <c r="AU479" s="141"/>
      <c r="AV479" s="141"/>
      <c r="AW479" s="141"/>
      <c r="AX479" s="141"/>
      <c r="AY479" s="141"/>
      <c r="AZ479" s="141"/>
      <c r="BA479" s="141"/>
    </row>
    <row r="480" spans="1:53">
      <c r="A480" s="141"/>
      <c r="B480" s="141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  <c r="AA480" s="141"/>
      <c r="AB480" s="141"/>
      <c r="AC480" s="141"/>
      <c r="AD480" s="141"/>
      <c r="AE480" s="141"/>
      <c r="AF480" s="141"/>
      <c r="AG480" s="141"/>
      <c r="AH480" s="141"/>
      <c r="AI480" s="141"/>
      <c r="AJ480" s="141"/>
      <c r="AK480" s="141"/>
      <c r="AL480" s="141"/>
      <c r="AM480" s="141"/>
      <c r="AN480" s="141"/>
      <c r="AO480" s="141"/>
      <c r="AP480" s="141"/>
      <c r="AQ480" s="141"/>
      <c r="AR480" s="141"/>
      <c r="AS480" s="141"/>
      <c r="AT480" s="141"/>
      <c r="AU480" s="141"/>
      <c r="AV480" s="141"/>
      <c r="AW480" s="141"/>
      <c r="AX480" s="141"/>
      <c r="AY480" s="141"/>
      <c r="AZ480" s="141"/>
      <c r="BA480" s="141"/>
    </row>
    <row r="481" spans="1:53">
      <c r="A481" s="141"/>
      <c r="B481" s="141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  <c r="AA481" s="141"/>
      <c r="AB481" s="141"/>
      <c r="AC481" s="141"/>
      <c r="AD481" s="141"/>
      <c r="AE481" s="141"/>
      <c r="AF481" s="141"/>
      <c r="AG481" s="141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  <c r="AU481" s="141"/>
      <c r="AV481" s="141"/>
      <c r="AW481" s="141"/>
      <c r="AX481" s="141"/>
      <c r="AY481" s="141"/>
      <c r="AZ481" s="141"/>
      <c r="BA481" s="141"/>
    </row>
    <row r="482" spans="1:53">
      <c r="A482" s="141"/>
      <c r="B482" s="141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  <c r="AA482" s="141"/>
      <c r="AB482" s="141"/>
      <c r="AC482" s="141"/>
      <c r="AD482" s="141"/>
      <c r="AE482" s="141"/>
      <c r="AF482" s="141"/>
      <c r="AG482" s="141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  <c r="AT482" s="141"/>
      <c r="AU482" s="141"/>
      <c r="AV482" s="141"/>
      <c r="AW482" s="141"/>
      <c r="AX482" s="141"/>
      <c r="AY482" s="141"/>
      <c r="AZ482" s="141"/>
      <c r="BA482" s="141"/>
    </row>
    <row r="483" spans="1:53">
      <c r="A483" s="141"/>
      <c r="B483" s="141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  <c r="AA483" s="141"/>
      <c r="AB483" s="141"/>
      <c r="AC483" s="141"/>
      <c r="AD483" s="141"/>
      <c r="AE483" s="141"/>
      <c r="AF483" s="141"/>
      <c r="AG483" s="141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  <c r="AT483" s="141"/>
      <c r="AU483" s="141"/>
      <c r="AV483" s="141"/>
      <c r="AW483" s="141"/>
      <c r="AX483" s="141"/>
      <c r="AY483" s="141"/>
      <c r="AZ483" s="141"/>
      <c r="BA483" s="141"/>
    </row>
    <row r="484" spans="1:53">
      <c r="A484" s="141"/>
      <c r="B484" s="141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  <c r="AA484" s="141"/>
      <c r="AB484" s="141"/>
      <c r="AC484" s="141"/>
      <c r="AD484" s="141"/>
      <c r="AE484" s="141"/>
      <c r="AF484" s="141"/>
      <c r="AG484" s="141"/>
      <c r="AH484" s="141"/>
      <c r="AI484" s="141"/>
      <c r="AJ484" s="141"/>
      <c r="AK484" s="141"/>
      <c r="AL484" s="141"/>
      <c r="AM484" s="141"/>
      <c r="AN484" s="141"/>
      <c r="AO484" s="141"/>
      <c r="AP484" s="141"/>
      <c r="AQ484" s="141"/>
      <c r="AR484" s="141"/>
      <c r="AS484" s="141"/>
      <c r="AT484" s="141"/>
      <c r="AU484" s="141"/>
      <c r="AV484" s="141"/>
      <c r="AW484" s="141"/>
      <c r="AX484" s="141"/>
      <c r="AY484" s="141"/>
      <c r="AZ484" s="141"/>
      <c r="BA484" s="141"/>
    </row>
    <row r="485" spans="1:53">
      <c r="A485" s="141"/>
      <c r="B485" s="141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  <c r="AA485" s="141"/>
      <c r="AB485" s="141"/>
      <c r="AC485" s="141"/>
      <c r="AD485" s="141"/>
      <c r="AE485" s="141"/>
      <c r="AF485" s="141"/>
      <c r="AG485" s="141"/>
      <c r="AH485" s="141"/>
      <c r="AI485" s="141"/>
      <c r="AJ485" s="141"/>
      <c r="AK485" s="141"/>
      <c r="AL485" s="141"/>
      <c r="AM485" s="141"/>
      <c r="AN485" s="141"/>
      <c r="AO485" s="141"/>
      <c r="AP485" s="141"/>
      <c r="AQ485" s="141"/>
      <c r="AR485" s="141"/>
      <c r="AS485" s="141"/>
      <c r="AT485" s="141"/>
      <c r="AU485" s="141"/>
      <c r="AV485" s="141"/>
      <c r="AW485" s="141"/>
      <c r="AX485" s="141"/>
      <c r="AY485" s="141"/>
      <c r="AZ485" s="141"/>
      <c r="BA485" s="141"/>
    </row>
    <row r="486" spans="1:53">
      <c r="A486" s="141"/>
      <c r="B486" s="141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  <c r="AA486" s="141"/>
      <c r="AB486" s="141"/>
      <c r="AC486" s="141"/>
      <c r="AD486" s="141"/>
      <c r="AE486" s="141"/>
      <c r="AF486" s="141"/>
      <c r="AG486" s="141"/>
      <c r="AH486" s="141"/>
      <c r="AI486" s="141"/>
      <c r="AJ486" s="141"/>
      <c r="AK486" s="141"/>
      <c r="AL486" s="141"/>
      <c r="AM486" s="141"/>
      <c r="AN486" s="141"/>
      <c r="AO486" s="141"/>
      <c r="AP486" s="141"/>
      <c r="AQ486" s="141"/>
      <c r="AR486" s="141"/>
      <c r="AS486" s="141"/>
      <c r="AT486" s="141"/>
      <c r="AU486" s="141"/>
      <c r="AV486" s="141"/>
      <c r="AW486" s="141"/>
      <c r="AX486" s="141"/>
      <c r="AY486" s="141"/>
      <c r="AZ486" s="141"/>
      <c r="BA486" s="141"/>
    </row>
    <row r="487" spans="1:53">
      <c r="A487" s="141"/>
      <c r="B487" s="141"/>
      <c r="C487" s="141"/>
      <c r="D487" s="141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  <c r="AA487" s="141"/>
      <c r="AB487" s="141"/>
      <c r="AC487" s="141"/>
      <c r="AD487" s="141"/>
      <c r="AE487" s="141"/>
      <c r="AF487" s="141"/>
      <c r="AG487" s="141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  <c r="AT487" s="141"/>
      <c r="AU487" s="141"/>
      <c r="AV487" s="141"/>
      <c r="AW487" s="141"/>
      <c r="AX487" s="141"/>
      <c r="AY487" s="141"/>
      <c r="AZ487" s="141"/>
      <c r="BA487" s="141"/>
    </row>
    <row r="488" spans="1:53">
      <c r="A488" s="141"/>
      <c r="B488" s="141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  <c r="AA488" s="141"/>
      <c r="AB488" s="141"/>
      <c r="AC488" s="141"/>
      <c r="AD488" s="141"/>
      <c r="AE488" s="141"/>
      <c r="AF488" s="141"/>
      <c r="AG488" s="141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1"/>
      <c r="AS488" s="141"/>
      <c r="AT488" s="141"/>
      <c r="AU488" s="141"/>
      <c r="AV488" s="141"/>
      <c r="AW488" s="141"/>
      <c r="AX488" s="141"/>
      <c r="AY488" s="141"/>
      <c r="AZ488" s="141"/>
      <c r="BA488" s="141"/>
    </row>
    <row r="489" spans="1:53">
      <c r="A489" s="141"/>
      <c r="B489" s="141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  <c r="AA489" s="141"/>
      <c r="AB489" s="141"/>
      <c r="AC489" s="141"/>
      <c r="AD489" s="141"/>
      <c r="AE489" s="141"/>
      <c r="AF489" s="141"/>
      <c r="AG489" s="141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  <c r="AV489" s="141"/>
      <c r="AW489" s="141"/>
      <c r="AX489" s="141"/>
      <c r="AY489" s="141"/>
      <c r="AZ489" s="141"/>
      <c r="BA489" s="141"/>
    </row>
    <row r="490" spans="1:53">
      <c r="A490" s="141"/>
      <c r="B490" s="141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  <c r="AA490" s="141"/>
      <c r="AB490" s="141"/>
      <c r="AC490" s="141"/>
      <c r="AD490" s="141"/>
      <c r="AE490" s="141"/>
      <c r="AF490" s="141"/>
      <c r="AG490" s="141"/>
      <c r="AH490" s="141"/>
      <c r="AI490" s="141"/>
      <c r="AJ490" s="141"/>
      <c r="AK490" s="141"/>
      <c r="AL490" s="141"/>
      <c r="AM490" s="141"/>
      <c r="AN490" s="141"/>
      <c r="AO490" s="141"/>
      <c r="AP490" s="141"/>
      <c r="AQ490" s="141"/>
      <c r="AR490" s="141"/>
      <c r="AS490" s="141"/>
      <c r="AT490" s="141"/>
      <c r="AU490" s="141"/>
      <c r="AV490" s="141"/>
      <c r="AW490" s="141"/>
      <c r="AX490" s="141"/>
      <c r="AY490" s="141"/>
      <c r="AZ490" s="141"/>
      <c r="BA490" s="141"/>
    </row>
    <row r="491" spans="1:53">
      <c r="A491" s="141"/>
      <c r="B491" s="141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  <c r="AA491" s="141"/>
      <c r="AB491" s="141"/>
      <c r="AC491" s="141"/>
      <c r="AD491" s="141"/>
      <c r="AE491" s="141"/>
      <c r="AF491" s="141"/>
      <c r="AG491" s="141"/>
      <c r="AH491" s="141"/>
      <c r="AI491" s="141"/>
      <c r="AJ491" s="141"/>
      <c r="AK491" s="141"/>
      <c r="AL491" s="141"/>
      <c r="AM491" s="141"/>
      <c r="AN491" s="141"/>
      <c r="AO491" s="141"/>
      <c r="AP491" s="141"/>
      <c r="AQ491" s="141"/>
      <c r="AR491" s="141"/>
      <c r="AS491" s="141"/>
      <c r="AT491" s="141"/>
      <c r="AU491" s="141"/>
      <c r="AV491" s="141"/>
      <c r="AW491" s="141"/>
      <c r="AX491" s="141"/>
      <c r="AY491" s="141"/>
      <c r="AZ491" s="141"/>
      <c r="BA491" s="141"/>
    </row>
    <row r="492" spans="1:53">
      <c r="A492" s="141"/>
      <c r="B492" s="141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  <c r="AA492" s="141"/>
      <c r="AB492" s="141"/>
      <c r="AC492" s="141"/>
      <c r="AD492" s="141"/>
      <c r="AE492" s="141"/>
      <c r="AF492" s="141"/>
      <c r="AG492" s="141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  <c r="AT492" s="141"/>
      <c r="AU492" s="141"/>
      <c r="AV492" s="141"/>
      <c r="AW492" s="141"/>
      <c r="AX492" s="141"/>
      <c r="AY492" s="141"/>
      <c r="AZ492" s="141"/>
      <c r="BA492" s="141"/>
    </row>
    <row r="493" spans="1:53">
      <c r="A493" s="141"/>
      <c r="B493" s="141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  <c r="AA493" s="141"/>
      <c r="AB493" s="141"/>
      <c r="AC493" s="141"/>
      <c r="AD493" s="141"/>
      <c r="AE493" s="141"/>
      <c r="AF493" s="141"/>
      <c r="AG493" s="141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  <c r="AT493" s="141"/>
      <c r="AU493" s="141"/>
      <c r="AV493" s="141"/>
      <c r="AW493" s="141"/>
      <c r="AX493" s="141"/>
      <c r="AY493" s="141"/>
      <c r="AZ493" s="141"/>
      <c r="BA493" s="141"/>
    </row>
    <row r="494" spans="1:53">
      <c r="A494" s="141"/>
      <c r="B494" s="141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  <c r="AA494" s="141"/>
      <c r="AB494" s="141"/>
      <c r="AC494" s="141"/>
      <c r="AD494" s="141"/>
      <c r="AE494" s="141"/>
      <c r="AF494" s="141"/>
      <c r="AG494" s="141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  <c r="AV494" s="141"/>
      <c r="AW494" s="141"/>
      <c r="AX494" s="141"/>
      <c r="AY494" s="141"/>
      <c r="AZ494" s="141"/>
      <c r="BA494" s="141"/>
    </row>
    <row r="495" spans="1:53">
      <c r="A495" s="141"/>
      <c r="B495" s="141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  <c r="AA495" s="141"/>
      <c r="AB495" s="141"/>
      <c r="AC495" s="141"/>
      <c r="AD495" s="141"/>
      <c r="AE495" s="141"/>
      <c r="AF495" s="141"/>
      <c r="AG495" s="141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  <c r="AV495" s="141"/>
      <c r="AW495" s="141"/>
      <c r="AX495" s="141"/>
      <c r="AY495" s="141"/>
      <c r="AZ495" s="141"/>
      <c r="BA495" s="141"/>
    </row>
    <row r="496" spans="1:53">
      <c r="A496" s="141"/>
      <c r="B496" s="141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  <c r="AA496" s="141"/>
      <c r="AB496" s="141"/>
      <c r="AC496" s="141"/>
      <c r="AD496" s="141"/>
      <c r="AE496" s="141"/>
      <c r="AF496" s="141"/>
      <c r="AG496" s="141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  <c r="AT496" s="141"/>
      <c r="AU496" s="141"/>
      <c r="AV496" s="141"/>
      <c r="AW496" s="141"/>
      <c r="AX496" s="141"/>
      <c r="AY496" s="141"/>
      <c r="AZ496" s="141"/>
      <c r="BA496" s="141"/>
    </row>
    <row r="497" spans="1:53">
      <c r="A497" s="141"/>
      <c r="B497" s="141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  <c r="AA497" s="141"/>
      <c r="AB497" s="141"/>
      <c r="AC497" s="141"/>
      <c r="AD497" s="141"/>
      <c r="AE497" s="141"/>
      <c r="AF497" s="141"/>
      <c r="AG497" s="141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  <c r="AV497" s="141"/>
      <c r="AW497" s="141"/>
      <c r="AX497" s="141"/>
      <c r="AY497" s="141"/>
      <c r="AZ497" s="141"/>
      <c r="BA497" s="141"/>
    </row>
    <row r="498" spans="1:53">
      <c r="A498" s="141"/>
      <c r="B498" s="141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  <c r="AA498" s="141"/>
      <c r="AB498" s="141"/>
      <c r="AC498" s="141"/>
      <c r="AD498" s="141"/>
      <c r="AE498" s="141"/>
      <c r="AF498" s="141"/>
      <c r="AG498" s="141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  <c r="AV498" s="141"/>
      <c r="AW498" s="141"/>
      <c r="AX498" s="141"/>
      <c r="AY498" s="141"/>
      <c r="AZ498" s="141"/>
      <c r="BA498" s="141"/>
    </row>
    <row r="499" spans="1:53">
      <c r="A499" s="141"/>
      <c r="B499" s="141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  <c r="AA499" s="141"/>
      <c r="AB499" s="141"/>
      <c r="AC499" s="141"/>
      <c r="AD499" s="141"/>
      <c r="AE499" s="141"/>
      <c r="AF499" s="141"/>
      <c r="AG499" s="141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  <c r="AV499" s="141"/>
      <c r="AW499" s="141"/>
      <c r="AX499" s="141"/>
      <c r="AY499" s="141"/>
      <c r="AZ499" s="141"/>
      <c r="BA499" s="141"/>
    </row>
    <row r="500" spans="1:53">
      <c r="A500" s="141"/>
      <c r="B500" s="141"/>
      <c r="C500" s="141"/>
      <c r="D500" s="141"/>
      <c r="E500" s="141"/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  <c r="AA500" s="141"/>
      <c r="AB500" s="141"/>
      <c r="AC500" s="141"/>
      <c r="AD500" s="141"/>
      <c r="AE500" s="141"/>
      <c r="AF500" s="141"/>
      <c r="AG500" s="141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  <c r="AT500" s="141"/>
      <c r="AU500" s="141"/>
      <c r="AV500" s="141"/>
      <c r="AW500" s="141"/>
      <c r="AX500" s="141"/>
      <c r="AY500" s="141"/>
      <c r="AZ500" s="141"/>
      <c r="BA500" s="141"/>
    </row>
    <row r="501" spans="1:53">
      <c r="A501" s="141"/>
      <c r="B501" s="141"/>
      <c r="C501" s="141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  <c r="AA501" s="141"/>
      <c r="AB501" s="141"/>
      <c r="AC501" s="141"/>
      <c r="AD501" s="141"/>
      <c r="AE501" s="141"/>
      <c r="AF501" s="141"/>
      <c r="AG501" s="141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  <c r="AU501" s="141"/>
      <c r="AV501" s="141"/>
      <c r="AW501" s="141"/>
      <c r="AX501" s="141"/>
      <c r="AY501" s="141"/>
      <c r="AZ501" s="141"/>
      <c r="BA501" s="141"/>
    </row>
    <row r="502" spans="1:53">
      <c r="A502" s="141"/>
      <c r="B502" s="141"/>
      <c r="C502" s="141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  <c r="AA502" s="141"/>
      <c r="AB502" s="141"/>
      <c r="AC502" s="141"/>
      <c r="AD502" s="141"/>
      <c r="AE502" s="141"/>
      <c r="AF502" s="141"/>
      <c r="AG502" s="141"/>
      <c r="AH502" s="141"/>
      <c r="AI502" s="141"/>
      <c r="AJ502" s="141"/>
      <c r="AK502" s="141"/>
      <c r="AL502" s="141"/>
      <c r="AM502" s="141"/>
      <c r="AN502" s="141"/>
      <c r="AO502" s="141"/>
      <c r="AP502" s="141"/>
      <c r="AQ502" s="141"/>
      <c r="AR502" s="141"/>
      <c r="AS502" s="141"/>
      <c r="AT502" s="141"/>
      <c r="AU502" s="141"/>
      <c r="AV502" s="141"/>
      <c r="AW502" s="141"/>
      <c r="AX502" s="141"/>
      <c r="AY502" s="141"/>
      <c r="AZ502" s="141"/>
      <c r="BA502" s="141"/>
    </row>
    <row r="503" spans="1:53">
      <c r="A503" s="141"/>
      <c r="B503" s="141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  <c r="AA503" s="141"/>
      <c r="AB503" s="141"/>
      <c r="AC503" s="141"/>
      <c r="AD503" s="141"/>
      <c r="AE503" s="141"/>
      <c r="AF503" s="141"/>
      <c r="AG503" s="141"/>
      <c r="AH503" s="141"/>
      <c r="AI503" s="141"/>
      <c r="AJ503" s="141"/>
      <c r="AK503" s="141"/>
      <c r="AL503" s="141"/>
      <c r="AM503" s="141"/>
      <c r="AN503" s="141"/>
      <c r="AO503" s="141"/>
      <c r="AP503" s="141"/>
      <c r="AQ503" s="141"/>
      <c r="AR503" s="141"/>
      <c r="AS503" s="141"/>
      <c r="AT503" s="141"/>
      <c r="AU503" s="141"/>
      <c r="AV503" s="141"/>
      <c r="AW503" s="141"/>
      <c r="AX503" s="141"/>
      <c r="AY503" s="141"/>
      <c r="AZ503" s="141"/>
      <c r="BA503" s="141"/>
    </row>
    <row r="504" spans="1:53">
      <c r="A504" s="141"/>
      <c r="B504" s="141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  <c r="AA504" s="141"/>
      <c r="AB504" s="141"/>
      <c r="AC504" s="141"/>
      <c r="AD504" s="141"/>
      <c r="AE504" s="141"/>
      <c r="AF504" s="141"/>
      <c r="AG504" s="141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1"/>
      <c r="AU504" s="141"/>
      <c r="AV504" s="141"/>
      <c r="AW504" s="141"/>
      <c r="AX504" s="141"/>
      <c r="AY504" s="141"/>
      <c r="AZ504" s="141"/>
      <c r="BA504" s="141"/>
    </row>
    <row r="505" spans="1:53">
      <c r="A505" s="141"/>
      <c r="B505" s="141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  <c r="AA505" s="141"/>
      <c r="AB505" s="141"/>
      <c r="AC505" s="141"/>
      <c r="AD505" s="141"/>
      <c r="AE505" s="141"/>
      <c r="AF505" s="141"/>
      <c r="AG505" s="141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  <c r="AU505" s="141"/>
      <c r="AV505" s="141"/>
      <c r="AW505" s="141"/>
      <c r="AX505" s="141"/>
      <c r="AY505" s="141"/>
      <c r="AZ505" s="141"/>
      <c r="BA505" s="141"/>
    </row>
    <row r="506" spans="1:53">
      <c r="A506" s="141"/>
      <c r="B506" s="141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  <c r="AA506" s="141"/>
      <c r="AB506" s="141"/>
      <c r="AC506" s="141"/>
      <c r="AD506" s="141"/>
      <c r="AE506" s="141"/>
      <c r="AF506" s="141"/>
      <c r="AG506" s="141"/>
      <c r="AH506" s="141"/>
      <c r="AI506" s="141"/>
      <c r="AJ506" s="141"/>
      <c r="AK506" s="141"/>
      <c r="AL506" s="141"/>
      <c r="AM506" s="141"/>
      <c r="AN506" s="141"/>
      <c r="AO506" s="141"/>
      <c r="AP506" s="141"/>
      <c r="AQ506" s="141"/>
      <c r="AR506" s="141"/>
      <c r="AS506" s="141"/>
      <c r="AT506" s="141"/>
      <c r="AU506" s="141"/>
      <c r="AV506" s="141"/>
      <c r="AW506" s="141"/>
      <c r="AX506" s="141"/>
      <c r="AY506" s="141"/>
      <c r="AZ506" s="141"/>
      <c r="BA506" s="141"/>
    </row>
    <row r="507" spans="1:53">
      <c r="A507" s="141"/>
      <c r="B507" s="141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  <c r="AA507" s="141"/>
      <c r="AB507" s="141"/>
      <c r="AC507" s="141"/>
      <c r="AD507" s="141"/>
      <c r="AE507" s="141"/>
      <c r="AF507" s="141"/>
      <c r="AG507" s="141"/>
      <c r="AH507" s="141"/>
      <c r="AI507" s="141"/>
      <c r="AJ507" s="141"/>
      <c r="AK507" s="141"/>
      <c r="AL507" s="141"/>
      <c r="AM507" s="141"/>
      <c r="AN507" s="141"/>
      <c r="AO507" s="141"/>
      <c r="AP507" s="141"/>
      <c r="AQ507" s="141"/>
      <c r="AR507" s="141"/>
      <c r="AS507" s="141"/>
      <c r="AT507" s="141"/>
      <c r="AU507" s="141"/>
      <c r="AV507" s="141"/>
      <c r="AW507" s="141"/>
      <c r="AX507" s="141"/>
      <c r="AY507" s="141"/>
      <c r="AZ507" s="141"/>
      <c r="BA507" s="141"/>
    </row>
    <row r="508" spans="1:53">
      <c r="A508" s="141"/>
      <c r="B508" s="141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  <c r="AA508" s="141"/>
      <c r="AB508" s="141"/>
      <c r="AC508" s="141"/>
      <c r="AD508" s="141"/>
      <c r="AE508" s="141"/>
      <c r="AF508" s="141"/>
      <c r="AG508" s="141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  <c r="AV508" s="141"/>
      <c r="AW508" s="141"/>
      <c r="AX508" s="141"/>
      <c r="AY508" s="141"/>
      <c r="AZ508" s="141"/>
      <c r="BA508" s="141"/>
    </row>
    <row r="509" spans="1:53">
      <c r="A509" s="141"/>
      <c r="B509" s="141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  <c r="AA509" s="141"/>
      <c r="AB509" s="141"/>
      <c r="AC509" s="141"/>
      <c r="AD509" s="141"/>
      <c r="AE509" s="141"/>
      <c r="AF509" s="141"/>
      <c r="AG509" s="141"/>
      <c r="AH509" s="141"/>
      <c r="AI509" s="141"/>
      <c r="AJ509" s="141"/>
      <c r="AK509" s="141"/>
      <c r="AL509" s="141"/>
      <c r="AM509" s="141"/>
      <c r="AN509" s="141"/>
      <c r="AO509" s="141"/>
      <c r="AP509" s="141"/>
      <c r="AQ509" s="141"/>
      <c r="AR509" s="141"/>
      <c r="AS509" s="141"/>
      <c r="AT509" s="141"/>
      <c r="AU509" s="141"/>
      <c r="AV509" s="141"/>
      <c r="AW509" s="141"/>
      <c r="AX509" s="141"/>
      <c r="AY509" s="141"/>
      <c r="AZ509" s="141"/>
      <c r="BA509" s="141"/>
    </row>
    <row r="510" spans="1:53">
      <c r="A510" s="141"/>
      <c r="B510" s="141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  <c r="AA510" s="141"/>
      <c r="AB510" s="141"/>
      <c r="AC510" s="141"/>
      <c r="AD510" s="141"/>
      <c r="AE510" s="141"/>
      <c r="AF510" s="141"/>
      <c r="AG510" s="141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  <c r="AT510" s="141"/>
      <c r="AU510" s="141"/>
      <c r="AV510" s="141"/>
      <c r="AW510" s="141"/>
      <c r="AX510" s="141"/>
      <c r="AY510" s="141"/>
      <c r="AZ510" s="141"/>
      <c r="BA510" s="141"/>
    </row>
    <row r="511" spans="1:53">
      <c r="A511" s="141"/>
      <c r="B511" s="141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  <c r="AB511" s="141"/>
      <c r="AC511" s="141"/>
      <c r="AD511" s="141"/>
      <c r="AE511" s="141"/>
      <c r="AF511" s="141"/>
      <c r="AG511" s="141"/>
      <c r="AH511" s="141"/>
      <c r="AI511" s="141"/>
      <c r="AJ511" s="141"/>
      <c r="AK511" s="141"/>
      <c r="AL511" s="141"/>
      <c r="AM511" s="141"/>
      <c r="AN511" s="141"/>
      <c r="AO511" s="141"/>
      <c r="AP511" s="141"/>
      <c r="AQ511" s="141"/>
      <c r="AR511" s="141"/>
      <c r="AS511" s="141"/>
      <c r="AT511" s="141"/>
      <c r="AU511" s="141"/>
      <c r="AV511" s="141"/>
      <c r="AW511" s="141"/>
      <c r="AX511" s="141"/>
      <c r="AY511" s="141"/>
      <c r="AZ511" s="141"/>
      <c r="BA511" s="141"/>
    </row>
    <row r="512" spans="1:53">
      <c r="A512" s="141"/>
      <c r="B512" s="141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  <c r="AB512" s="141"/>
      <c r="AC512" s="141"/>
      <c r="AD512" s="141"/>
      <c r="AE512" s="141"/>
      <c r="AF512" s="141"/>
      <c r="AG512" s="141"/>
      <c r="AH512" s="141"/>
      <c r="AI512" s="141"/>
      <c r="AJ512" s="141"/>
      <c r="AK512" s="141"/>
      <c r="AL512" s="141"/>
      <c r="AM512" s="141"/>
      <c r="AN512" s="141"/>
      <c r="AO512" s="141"/>
      <c r="AP512" s="141"/>
      <c r="AQ512" s="141"/>
      <c r="AR512" s="141"/>
      <c r="AS512" s="141"/>
      <c r="AT512" s="141"/>
      <c r="AU512" s="141"/>
      <c r="AV512" s="141"/>
      <c r="AW512" s="141"/>
      <c r="AX512" s="141"/>
      <c r="AY512" s="141"/>
      <c r="AZ512" s="141"/>
      <c r="BA512" s="141"/>
    </row>
    <row r="513" spans="1:53">
      <c r="A513" s="141"/>
      <c r="B513" s="141"/>
      <c r="C513" s="141"/>
      <c r="D513" s="141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  <c r="AA513" s="141"/>
      <c r="AB513" s="141"/>
      <c r="AC513" s="141"/>
      <c r="AD513" s="141"/>
      <c r="AE513" s="141"/>
      <c r="AF513" s="141"/>
      <c r="AG513" s="141"/>
      <c r="AH513" s="141"/>
      <c r="AI513" s="141"/>
      <c r="AJ513" s="141"/>
      <c r="AK513" s="141"/>
      <c r="AL513" s="141"/>
      <c r="AM513" s="141"/>
      <c r="AN513" s="141"/>
      <c r="AO513" s="141"/>
      <c r="AP513" s="141"/>
      <c r="AQ513" s="141"/>
      <c r="AR513" s="141"/>
      <c r="AS513" s="141"/>
      <c r="AT513" s="141"/>
      <c r="AU513" s="141"/>
      <c r="AV513" s="141"/>
      <c r="AW513" s="141"/>
      <c r="AX513" s="141"/>
      <c r="AY513" s="141"/>
      <c r="AZ513" s="141"/>
      <c r="BA513" s="141"/>
    </row>
    <row r="514" spans="1:53">
      <c r="A514" s="141"/>
      <c r="B514" s="141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  <c r="AB514" s="141"/>
      <c r="AC514" s="141"/>
      <c r="AD514" s="141"/>
      <c r="AE514" s="141"/>
      <c r="AF514" s="141"/>
      <c r="AG514" s="141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  <c r="AT514" s="141"/>
      <c r="AU514" s="141"/>
      <c r="AV514" s="141"/>
      <c r="AW514" s="141"/>
      <c r="AX514" s="141"/>
      <c r="AY514" s="141"/>
      <c r="AZ514" s="141"/>
      <c r="BA514" s="141"/>
    </row>
    <row r="515" spans="1:53">
      <c r="A515" s="141"/>
      <c r="B515" s="141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  <c r="AB515" s="141"/>
      <c r="AC515" s="141"/>
      <c r="AD515" s="141"/>
      <c r="AE515" s="141"/>
      <c r="AF515" s="141"/>
      <c r="AG515" s="141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  <c r="AU515" s="141"/>
      <c r="AV515" s="141"/>
      <c r="AW515" s="141"/>
      <c r="AX515" s="141"/>
      <c r="AY515" s="141"/>
      <c r="AZ515" s="141"/>
      <c r="BA515" s="141"/>
    </row>
    <row r="516" spans="1:53">
      <c r="A516" s="141"/>
      <c r="B516" s="141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  <c r="AB516" s="141"/>
      <c r="AC516" s="141"/>
      <c r="AD516" s="141"/>
      <c r="AE516" s="141"/>
      <c r="AF516" s="141"/>
      <c r="AG516" s="141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  <c r="AU516" s="141"/>
      <c r="AV516" s="141"/>
      <c r="AW516" s="141"/>
      <c r="AX516" s="141"/>
      <c r="AY516" s="141"/>
      <c r="AZ516" s="141"/>
      <c r="BA516" s="141"/>
    </row>
    <row r="517" spans="1:53">
      <c r="A517" s="141"/>
      <c r="B517" s="141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  <c r="AB517" s="141"/>
      <c r="AC517" s="141"/>
      <c r="AD517" s="141"/>
      <c r="AE517" s="141"/>
      <c r="AF517" s="141"/>
      <c r="AG517" s="141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  <c r="AU517" s="141"/>
      <c r="AV517" s="141"/>
      <c r="AW517" s="141"/>
      <c r="AX517" s="141"/>
      <c r="AY517" s="141"/>
      <c r="AZ517" s="141"/>
      <c r="BA517" s="141"/>
    </row>
    <row r="518" spans="1:53">
      <c r="A518" s="141"/>
      <c r="B518" s="141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  <c r="AG518" s="141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  <c r="AV518" s="141"/>
      <c r="AW518" s="141"/>
      <c r="AX518" s="141"/>
      <c r="AY518" s="141"/>
      <c r="AZ518" s="141"/>
      <c r="BA518" s="141"/>
    </row>
    <row r="519" spans="1:53">
      <c r="A519" s="141"/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  <c r="AB519" s="141"/>
      <c r="AC519" s="141"/>
      <c r="AD519" s="141"/>
      <c r="AE519" s="141"/>
      <c r="AF519" s="141"/>
      <c r="AG519" s="141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  <c r="AU519" s="141"/>
      <c r="AV519" s="141"/>
      <c r="AW519" s="141"/>
      <c r="AX519" s="141"/>
      <c r="AY519" s="141"/>
      <c r="AZ519" s="141"/>
      <c r="BA519" s="141"/>
    </row>
    <row r="520" spans="1:53">
      <c r="A520" s="141"/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  <c r="AB520" s="141"/>
      <c r="AC520" s="141"/>
      <c r="AD520" s="141"/>
      <c r="AE520" s="141"/>
      <c r="AF520" s="141"/>
      <c r="AG520" s="141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  <c r="AU520" s="141"/>
      <c r="AV520" s="141"/>
      <c r="AW520" s="141"/>
      <c r="AX520" s="141"/>
      <c r="AY520" s="141"/>
      <c r="AZ520" s="141"/>
      <c r="BA520" s="141"/>
    </row>
    <row r="521" spans="1:53">
      <c r="A521" s="141"/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  <c r="AB521" s="141"/>
      <c r="AC521" s="141"/>
      <c r="AD521" s="141"/>
      <c r="AE521" s="141"/>
      <c r="AF521" s="141"/>
      <c r="AG521" s="141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  <c r="AU521" s="141"/>
      <c r="AV521" s="141"/>
      <c r="AW521" s="141"/>
      <c r="AX521" s="141"/>
      <c r="AY521" s="141"/>
      <c r="AZ521" s="141"/>
      <c r="BA521" s="141"/>
    </row>
    <row r="522" spans="1:53">
      <c r="A522" s="141"/>
      <c r="B522" s="141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  <c r="AD522" s="141"/>
      <c r="AE522" s="141"/>
      <c r="AF522" s="141"/>
      <c r="AG522" s="141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  <c r="AV522" s="141"/>
      <c r="AW522" s="141"/>
      <c r="AX522" s="141"/>
      <c r="AY522" s="141"/>
      <c r="AZ522" s="141"/>
      <c r="BA522" s="141"/>
    </row>
    <row r="523" spans="1:53">
      <c r="A523" s="141"/>
      <c r="B523" s="141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  <c r="AB523" s="141"/>
      <c r="AC523" s="141"/>
      <c r="AD523" s="141"/>
      <c r="AE523" s="141"/>
      <c r="AF523" s="141"/>
      <c r="AG523" s="141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  <c r="AV523" s="141"/>
      <c r="AW523" s="141"/>
      <c r="AX523" s="141"/>
      <c r="AY523" s="141"/>
      <c r="AZ523" s="141"/>
      <c r="BA523" s="141"/>
    </row>
    <row r="524" spans="1:53">
      <c r="A524" s="141"/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  <c r="AB524" s="141"/>
      <c r="AC524" s="141"/>
      <c r="AD524" s="141"/>
      <c r="AE524" s="141"/>
      <c r="AF524" s="141"/>
      <c r="AG524" s="141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  <c r="AU524" s="141"/>
      <c r="AV524" s="141"/>
      <c r="AW524" s="141"/>
      <c r="AX524" s="141"/>
      <c r="AY524" s="141"/>
      <c r="AZ524" s="141"/>
      <c r="BA524" s="141"/>
    </row>
    <row r="525" spans="1:53">
      <c r="A525" s="141"/>
      <c r="B525" s="141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  <c r="AB525" s="141"/>
      <c r="AC525" s="141"/>
      <c r="AD525" s="141"/>
      <c r="AE525" s="141"/>
      <c r="AF525" s="141"/>
      <c r="AG525" s="141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  <c r="AU525" s="141"/>
      <c r="AV525" s="141"/>
      <c r="AW525" s="141"/>
      <c r="AX525" s="141"/>
      <c r="AY525" s="141"/>
      <c r="AZ525" s="141"/>
      <c r="BA525" s="141"/>
    </row>
    <row r="526" spans="1:53">
      <c r="A526" s="141"/>
      <c r="B526" s="141"/>
      <c r="C526" s="141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  <c r="AA526" s="141"/>
      <c r="AB526" s="141"/>
      <c r="AC526" s="141"/>
      <c r="AD526" s="141"/>
      <c r="AE526" s="141"/>
      <c r="AF526" s="141"/>
      <c r="AG526" s="141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  <c r="AU526" s="141"/>
      <c r="AV526" s="141"/>
      <c r="AW526" s="141"/>
      <c r="AX526" s="141"/>
      <c r="AY526" s="141"/>
      <c r="AZ526" s="141"/>
      <c r="BA526" s="141"/>
    </row>
    <row r="527" spans="1:53">
      <c r="A527" s="141"/>
      <c r="B527" s="141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  <c r="AB527" s="141"/>
      <c r="AC527" s="141"/>
      <c r="AD527" s="141"/>
      <c r="AE527" s="141"/>
      <c r="AF527" s="141"/>
      <c r="AG527" s="141"/>
      <c r="AH527" s="141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  <c r="AT527" s="141"/>
      <c r="AU527" s="141"/>
      <c r="AV527" s="141"/>
      <c r="AW527" s="141"/>
      <c r="AX527" s="141"/>
      <c r="AY527" s="141"/>
      <c r="AZ527" s="141"/>
      <c r="BA527" s="141"/>
    </row>
    <row r="528" spans="1:53">
      <c r="A528" s="141"/>
      <c r="B528" s="141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  <c r="AU528" s="141"/>
      <c r="AV528" s="141"/>
      <c r="AW528" s="141"/>
      <c r="AX528" s="141"/>
      <c r="AY528" s="141"/>
      <c r="AZ528" s="141"/>
      <c r="BA528" s="141"/>
    </row>
    <row r="529" spans="1:53">
      <c r="A529" s="141"/>
      <c r="B529" s="141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  <c r="AB529" s="141"/>
      <c r="AC529" s="141"/>
      <c r="AD529" s="141"/>
      <c r="AE529" s="141"/>
      <c r="AF529" s="141"/>
      <c r="AG529" s="141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  <c r="AU529" s="141"/>
      <c r="AV529" s="141"/>
      <c r="AW529" s="141"/>
      <c r="AX529" s="141"/>
      <c r="AY529" s="141"/>
      <c r="AZ529" s="141"/>
      <c r="BA529" s="141"/>
    </row>
    <row r="530" spans="1:53">
      <c r="A530" s="141"/>
      <c r="B530" s="141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  <c r="AB530" s="141"/>
      <c r="AC530" s="141"/>
      <c r="AD530" s="141"/>
      <c r="AE530" s="141"/>
      <c r="AF530" s="141"/>
      <c r="AG530" s="141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  <c r="AU530" s="141"/>
      <c r="AV530" s="141"/>
      <c r="AW530" s="141"/>
      <c r="AX530" s="141"/>
      <c r="AY530" s="141"/>
      <c r="AZ530" s="141"/>
      <c r="BA530" s="141"/>
    </row>
    <row r="531" spans="1:53">
      <c r="A531" s="141"/>
      <c r="B531" s="141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  <c r="AB531" s="141"/>
      <c r="AC531" s="141"/>
      <c r="AD531" s="141"/>
      <c r="AE531" s="141"/>
      <c r="AF531" s="141"/>
      <c r="AG531" s="141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  <c r="AU531" s="141"/>
      <c r="AV531" s="141"/>
      <c r="AW531" s="141"/>
      <c r="AX531" s="141"/>
      <c r="AY531" s="141"/>
      <c r="AZ531" s="141"/>
      <c r="BA531" s="141"/>
    </row>
    <row r="532" spans="1:53">
      <c r="A532" s="141"/>
      <c r="B532" s="141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  <c r="AB532" s="141"/>
      <c r="AC532" s="141"/>
      <c r="AD532" s="141"/>
      <c r="AE532" s="141"/>
      <c r="AF532" s="141"/>
      <c r="AG532" s="141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  <c r="AU532" s="141"/>
      <c r="AV532" s="141"/>
      <c r="AW532" s="141"/>
      <c r="AX532" s="141"/>
      <c r="AY532" s="141"/>
      <c r="AZ532" s="141"/>
      <c r="BA532" s="141"/>
    </row>
    <row r="533" spans="1:53">
      <c r="A533" s="141"/>
      <c r="B533" s="141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  <c r="AB533" s="141"/>
      <c r="AC533" s="141"/>
      <c r="AD533" s="141"/>
      <c r="AE533" s="141"/>
      <c r="AF533" s="141"/>
      <c r="AG533" s="141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  <c r="AV533" s="141"/>
      <c r="AW533" s="141"/>
      <c r="AX533" s="141"/>
      <c r="AY533" s="141"/>
      <c r="AZ533" s="141"/>
      <c r="BA533" s="141"/>
    </row>
    <row r="534" spans="1:53">
      <c r="A534" s="141"/>
      <c r="B534" s="141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  <c r="AB534" s="141"/>
      <c r="AC534" s="141"/>
      <c r="AD534" s="141"/>
      <c r="AE534" s="141"/>
      <c r="AF534" s="141"/>
      <c r="AG534" s="141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  <c r="AU534" s="141"/>
      <c r="AV534" s="141"/>
      <c r="AW534" s="141"/>
      <c r="AX534" s="141"/>
      <c r="AY534" s="141"/>
      <c r="AZ534" s="141"/>
      <c r="BA534" s="141"/>
    </row>
    <row r="535" spans="1:53">
      <c r="A535" s="141"/>
      <c r="B535" s="141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  <c r="AB535" s="141"/>
      <c r="AC535" s="141"/>
      <c r="AD535" s="141"/>
      <c r="AE535" s="141"/>
      <c r="AF535" s="141"/>
      <c r="AG535" s="141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  <c r="AU535" s="141"/>
      <c r="AV535" s="141"/>
      <c r="AW535" s="141"/>
      <c r="AX535" s="141"/>
      <c r="AY535" s="141"/>
      <c r="AZ535" s="141"/>
      <c r="BA535" s="141"/>
    </row>
    <row r="536" spans="1:53">
      <c r="A536" s="141"/>
      <c r="B536" s="141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  <c r="AG536" s="141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  <c r="AV536" s="141"/>
      <c r="AW536" s="141"/>
      <c r="AX536" s="141"/>
      <c r="AY536" s="141"/>
      <c r="AZ536" s="141"/>
      <c r="BA536" s="141"/>
    </row>
    <row r="537" spans="1:53">
      <c r="A537" s="141"/>
      <c r="B537" s="141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  <c r="AB537" s="141"/>
      <c r="AC537" s="141"/>
      <c r="AD537" s="141"/>
      <c r="AE537" s="141"/>
      <c r="AF537" s="141"/>
      <c r="AG537" s="141"/>
      <c r="AH537" s="141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  <c r="AT537" s="141"/>
      <c r="AU537" s="141"/>
      <c r="AV537" s="141"/>
      <c r="AW537" s="141"/>
      <c r="AX537" s="141"/>
      <c r="AY537" s="141"/>
      <c r="AZ537" s="141"/>
      <c r="BA537" s="141"/>
    </row>
    <row r="538" spans="1:53">
      <c r="A538" s="141"/>
      <c r="B538" s="141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  <c r="AB538" s="141"/>
      <c r="AC538" s="141"/>
      <c r="AD538" s="141"/>
      <c r="AE538" s="141"/>
      <c r="AF538" s="141"/>
      <c r="AG538" s="141"/>
      <c r="AH538" s="141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  <c r="AT538" s="141"/>
      <c r="AU538" s="141"/>
      <c r="AV538" s="141"/>
      <c r="AW538" s="141"/>
      <c r="AX538" s="141"/>
      <c r="AY538" s="141"/>
      <c r="AZ538" s="141"/>
      <c r="BA538" s="141"/>
    </row>
    <row r="539" spans="1:53">
      <c r="A539" s="141"/>
      <c r="B539" s="141"/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</row>
    <row r="540" spans="1:53">
      <c r="A540" s="141"/>
      <c r="B540" s="141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  <c r="AB540" s="141"/>
      <c r="AC540" s="141"/>
      <c r="AD540" s="141"/>
      <c r="AE540" s="141"/>
      <c r="AF540" s="141"/>
      <c r="AG540" s="141"/>
      <c r="AH540" s="141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  <c r="AT540" s="141"/>
      <c r="AU540" s="141"/>
      <c r="AV540" s="141"/>
      <c r="AW540" s="141"/>
      <c r="AX540" s="141"/>
      <c r="AY540" s="141"/>
      <c r="AZ540" s="141"/>
      <c r="BA540" s="141"/>
    </row>
    <row r="541" spans="1:53">
      <c r="A541" s="141"/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</row>
    <row r="542" spans="1:53">
      <c r="A542" s="141"/>
      <c r="B542" s="141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</row>
    <row r="543" spans="1:53">
      <c r="A543" s="141"/>
      <c r="B543" s="141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  <c r="AB543" s="141"/>
      <c r="AC543" s="141"/>
      <c r="AD543" s="141"/>
      <c r="AE543" s="141"/>
      <c r="AF543" s="141"/>
      <c r="AG543" s="141"/>
      <c r="AH543" s="141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  <c r="AT543" s="141"/>
      <c r="AU543" s="141"/>
      <c r="AV543" s="141"/>
      <c r="AW543" s="141"/>
      <c r="AX543" s="141"/>
      <c r="AY543" s="141"/>
      <c r="AZ543" s="141"/>
      <c r="BA543" s="141"/>
    </row>
    <row r="544" spans="1:53">
      <c r="A544" s="141"/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  <c r="AB544" s="141"/>
      <c r="AC544" s="141"/>
      <c r="AD544" s="141"/>
      <c r="AE544" s="141"/>
      <c r="AF544" s="141"/>
      <c r="AG544" s="141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  <c r="AU544" s="141"/>
      <c r="AV544" s="141"/>
      <c r="AW544" s="141"/>
      <c r="AX544" s="141"/>
      <c r="AY544" s="141"/>
      <c r="AZ544" s="141"/>
      <c r="BA544" s="141"/>
    </row>
    <row r="545" spans="1:53">
      <c r="A545" s="141"/>
      <c r="B545" s="141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  <c r="AB545" s="141"/>
      <c r="AC545" s="141"/>
      <c r="AD545" s="141"/>
      <c r="AE545" s="141"/>
      <c r="AF545" s="141"/>
      <c r="AG545" s="141"/>
      <c r="AH545" s="141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  <c r="AT545" s="141"/>
      <c r="AU545" s="141"/>
      <c r="AV545" s="141"/>
      <c r="AW545" s="141"/>
      <c r="AX545" s="141"/>
      <c r="AY545" s="141"/>
      <c r="AZ545" s="141"/>
      <c r="BA545" s="141"/>
    </row>
    <row r="546" spans="1:53">
      <c r="A546" s="141"/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  <c r="AB546" s="141"/>
      <c r="AC546" s="141"/>
      <c r="AD546" s="141"/>
      <c r="AE546" s="141"/>
      <c r="AF546" s="141"/>
      <c r="AG546" s="141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  <c r="AV546" s="141"/>
      <c r="AW546" s="141"/>
      <c r="AX546" s="141"/>
      <c r="AY546" s="141"/>
      <c r="AZ546" s="141"/>
      <c r="BA546" s="141"/>
    </row>
    <row r="547" spans="1:53">
      <c r="A547" s="141"/>
      <c r="B547" s="141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  <c r="AB547" s="141"/>
      <c r="AC547" s="141"/>
      <c r="AD547" s="141"/>
      <c r="AE547" s="141"/>
      <c r="AF547" s="141"/>
      <c r="AG547" s="141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  <c r="AU547" s="141"/>
      <c r="AV547" s="141"/>
      <c r="AW547" s="141"/>
      <c r="AX547" s="141"/>
      <c r="AY547" s="141"/>
      <c r="AZ547" s="141"/>
      <c r="BA547" s="141"/>
    </row>
    <row r="548" spans="1:53">
      <c r="A548" s="141"/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  <c r="AB548" s="141"/>
      <c r="AC548" s="141"/>
      <c r="AD548" s="141"/>
      <c r="AE548" s="141"/>
      <c r="AF548" s="141"/>
      <c r="AG548" s="141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  <c r="AV548" s="141"/>
      <c r="AW548" s="141"/>
      <c r="AX548" s="141"/>
      <c r="AY548" s="141"/>
      <c r="AZ548" s="141"/>
      <c r="BA548" s="141"/>
    </row>
    <row r="549" spans="1:53">
      <c r="A549" s="141"/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  <c r="AB549" s="141"/>
      <c r="AC549" s="141"/>
      <c r="AD549" s="141"/>
      <c r="AE549" s="141"/>
      <c r="AF549" s="141"/>
      <c r="AG549" s="141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  <c r="AU549" s="141"/>
      <c r="AV549" s="141"/>
      <c r="AW549" s="141"/>
      <c r="AX549" s="141"/>
      <c r="AY549" s="141"/>
      <c r="AZ549" s="141"/>
      <c r="BA549" s="141"/>
    </row>
    <row r="550" spans="1:53">
      <c r="A550" s="141"/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  <c r="AB550" s="141"/>
      <c r="AC550" s="141"/>
      <c r="AD550" s="141"/>
      <c r="AE550" s="141"/>
      <c r="AF550" s="141"/>
      <c r="AG550" s="141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  <c r="AU550" s="141"/>
      <c r="AV550" s="141"/>
      <c r="AW550" s="141"/>
      <c r="AX550" s="141"/>
      <c r="AY550" s="141"/>
      <c r="AZ550" s="141"/>
      <c r="BA550" s="141"/>
    </row>
    <row r="551" spans="1:53">
      <c r="A551" s="141"/>
      <c r="B551" s="141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  <c r="AB551" s="141"/>
      <c r="AC551" s="141"/>
      <c r="AD551" s="141"/>
      <c r="AE551" s="141"/>
      <c r="AF551" s="141"/>
      <c r="AG551" s="141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  <c r="AU551" s="141"/>
      <c r="AV551" s="141"/>
      <c r="AW551" s="141"/>
      <c r="AX551" s="141"/>
      <c r="AY551" s="141"/>
      <c r="AZ551" s="141"/>
      <c r="BA551" s="141"/>
    </row>
    <row r="552" spans="1:53">
      <c r="A552" s="141"/>
      <c r="B552" s="141"/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  <c r="AA552" s="141"/>
      <c r="AB552" s="141"/>
      <c r="AC552" s="141"/>
      <c r="AD552" s="141"/>
      <c r="AE552" s="141"/>
      <c r="AF552" s="141"/>
      <c r="AG552" s="141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  <c r="AU552" s="141"/>
      <c r="AV552" s="141"/>
      <c r="AW552" s="141"/>
      <c r="AX552" s="141"/>
      <c r="AY552" s="141"/>
      <c r="AZ552" s="141"/>
      <c r="BA552" s="141"/>
    </row>
    <row r="553" spans="1:53">
      <c r="A553" s="141"/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  <c r="AB553" s="141"/>
      <c r="AC553" s="141"/>
      <c r="AD553" s="141"/>
      <c r="AE553" s="141"/>
      <c r="AF553" s="141"/>
      <c r="AG553" s="141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  <c r="AU553" s="141"/>
      <c r="AV553" s="141"/>
      <c r="AW553" s="141"/>
      <c r="AX553" s="141"/>
      <c r="AY553" s="141"/>
      <c r="AZ553" s="141"/>
      <c r="BA553" s="141"/>
    </row>
    <row r="554" spans="1:53">
      <c r="A554" s="141"/>
      <c r="B554" s="141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  <c r="AB554" s="141"/>
      <c r="AC554" s="141"/>
      <c r="AD554" s="141"/>
      <c r="AE554" s="141"/>
      <c r="AF554" s="141"/>
      <c r="AG554" s="141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  <c r="AV554" s="141"/>
      <c r="AW554" s="141"/>
      <c r="AX554" s="141"/>
      <c r="AY554" s="141"/>
      <c r="AZ554" s="141"/>
      <c r="BA554" s="141"/>
    </row>
    <row r="555" spans="1:53">
      <c r="A555" s="141"/>
      <c r="B555" s="141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  <c r="AB555" s="141"/>
      <c r="AC555" s="141"/>
      <c r="AD555" s="141"/>
      <c r="AE555" s="141"/>
      <c r="AF555" s="141"/>
      <c r="AG555" s="141"/>
      <c r="AH555" s="141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  <c r="AT555" s="141"/>
      <c r="AU555" s="141"/>
      <c r="AV555" s="141"/>
      <c r="AW555" s="141"/>
      <c r="AX555" s="141"/>
      <c r="AY555" s="141"/>
      <c r="AZ555" s="141"/>
      <c r="BA555" s="141"/>
    </row>
    <row r="556" spans="1:53">
      <c r="A556" s="141"/>
      <c r="B556" s="141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  <c r="AB556" s="141"/>
      <c r="AC556" s="141"/>
      <c r="AD556" s="141"/>
      <c r="AE556" s="141"/>
      <c r="AF556" s="141"/>
      <c r="AG556" s="141"/>
      <c r="AH556" s="141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  <c r="AT556" s="141"/>
      <c r="AU556" s="141"/>
      <c r="AV556" s="141"/>
      <c r="AW556" s="141"/>
      <c r="AX556" s="141"/>
      <c r="AY556" s="141"/>
      <c r="AZ556" s="141"/>
      <c r="BA556" s="141"/>
    </row>
    <row r="557" spans="1:53">
      <c r="A557" s="141"/>
      <c r="B557" s="141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  <c r="AB557" s="141"/>
      <c r="AC557" s="141"/>
      <c r="AD557" s="141"/>
      <c r="AE557" s="141"/>
      <c r="AF557" s="141"/>
      <c r="AG557" s="141"/>
      <c r="AH557" s="141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  <c r="AT557" s="141"/>
      <c r="AU557" s="141"/>
      <c r="AV557" s="141"/>
      <c r="AW557" s="141"/>
      <c r="AX557" s="141"/>
      <c r="AY557" s="141"/>
      <c r="AZ557" s="141"/>
      <c r="BA557" s="141"/>
    </row>
    <row r="558" spans="1:53">
      <c r="A558" s="141"/>
      <c r="B558" s="141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  <c r="AB558" s="141"/>
      <c r="AC558" s="141"/>
      <c r="AD558" s="141"/>
      <c r="AE558" s="141"/>
      <c r="AF558" s="141"/>
      <c r="AG558" s="141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  <c r="AU558" s="141"/>
      <c r="AV558" s="141"/>
      <c r="AW558" s="141"/>
      <c r="AX558" s="141"/>
      <c r="AY558" s="141"/>
      <c r="AZ558" s="141"/>
      <c r="BA558" s="141"/>
    </row>
    <row r="559" spans="1:53">
      <c r="A559" s="141"/>
      <c r="B559" s="141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  <c r="AB559" s="141"/>
      <c r="AC559" s="141"/>
      <c r="AD559" s="141"/>
      <c r="AE559" s="141"/>
      <c r="AF559" s="141"/>
      <c r="AG559" s="141"/>
      <c r="AH559" s="141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  <c r="AT559" s="141"/>
      <c r="AU559" s="141"/>
      <c r="AV559" s="141"/>
      <c r="AW559" s="141"/>
      <c r="AX559" s="141"/>
      <c r="AY559" s="141"/>
      <c r="AZ559" s="141"/>
      <c r="BA559" s="141"/>
    </row>
    <row r="560" spans="1:53">
      <c r="A560" s="141"/>
      <c r="B560" s="141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  <c r="AB560" s="141"/>
      <c r="AC560" s="141"/>
      <c r="AD560" s="141"/>
      <c r="AE560" s="141"/>
      <c r="AF560" s="141"/>
      <c r="AG560" s="141"/>
      <c r="AH560" s="141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  <c r="AU560" s="141"/>
      <c r="AV560" s="141"/>
      <c r="AW560" s="141"/>
      <c r="AX560" s="141"/>
      <c r="AY560" s="141"/>
      <c r="AZ560" s="141"/>
      <c r="BA560" s="141"/>
    </row>
    <row r="561" spans="1:53">
      <c r="A561" s="141"/>
      <c r="B561" s="141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  <c r="AB561" s="141"/>
      <c r="AC561" s="141"/>
      <c r="AD561" s="141"/>
      <c r="AE561" s="141"/>
      <c r="AF561" s="141"/>
      <c r="AG561" s="141"/>
      <c r="AH561" s="141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  <c r="AT561" s="141"/>
      <c r="AU561" s="141"/>
      <c r="AV561" s="141"/>
      <c r="AW561" s="141"/>
      <c r="AX561" s="141"/>
      <c r="AY561" s="141"/>
      <c r="AZ561" s="141"/>
      <c r="BA561" s="141"/>
    </row>
    <row r="562" spans="1:53">
      <c r="A562" s="141"/>
      <c r="B562" s="141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  <c r="AB562" s="141"/>
      <c r="AC562" s="141"/>
      <c r="AD562" s="141"/>
      <c r="AE562" s="141"/>
      <c r="AF562" s="141"/>
      <c r="AG562" s="141"/>
      <c r="AH562" s="141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  <c r="AT562" s="141"/>
      <c r="AU562" s="141"/>
      <c r="AV562" s="141"/>
      <c r="AW562" s="141"/>
      <c r="AX562" s="141"/>
      <c r="AY562" s="141"/>
      <c r="AZ562" s="141"/>
      <c r="BA562" s="141"/>
    </row>
    <row r="563" spans="1:53">
      <c r="A563" s="141"/>
      <c r="B563" s="141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  <c r="AB563" s="141"/>
      <c r="AC563" s="141"/>
      <c r="AD563" s="141"/>
      <c r="AE563" s="141"/>
      <c r="AF563" s="141"/>
      <c r="AG563" s="141"/>
      <c r="AH563" s="141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  <c r="AT563" s="141"/>
      <c r="AU563" s="141"/>
      <c r="AV563" s="141"/>
      <c r="AW563" s="141"/>
      <c r="AX563" s="141"/>
      <c r="AY563" s="141"/>
      <c r="AZ563" s="141"/>
      <c r="BA563" s="141"/>
    </row>
    <row r="564" spans="1:53">
      <c r="A564" s="141"/>
      <c r="B564" s="141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  <c r="AB564" s="141"/>
      <c r="AC564" s="141"/>
      <c r="AD564" s="141"/>
      <c r="AE564" s="141"/>
      <c r="AF564" s="141"/>
      <c r="AG564" s="141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  <c r="AU564" s="141"/>
      <c r="AV564" s="141"/>
      <c r="AW564" s="141"/>
      <c r="AX564" s="141"/>
      <c r="AY564" s="141"/>
      <c r="AZ564" s="141"/>
      <c r="BA564" s="141"/>
    </row>
    <row r="565" spans="1:53">
      <c r="A565" s="141"/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  <c r="AA565" s="141"/>
      <c r="AB565" s="141"/>
      <c r="AC565" s="141"/>
      <c r="AD565" s="141"/>
      <c r="AE565" s="141"/>
      <c r="AF565" s="141"/>
      <c r="AG565" s="141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  <c r="AU565" s="141"/>
      <c r="AV565" s="141"/>
      <c r="AW565" s="141"/>
      <c r="AX565" s="141"/>
      <c r="AY565" s="141"/>
      <c r="AZ565" s="141"/>
      <c r="BA565" s="141"/>
    </row>
    <row r="566" spans="1:53">
      <c r="A566" s="141"/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  <c r="AB566" s="141"/>
      <c r="AC566" s="141"/>
      <c r="AD566" s="141"/>
      <c r="AE566" s="141"/>
      <c r="AF566" s="141"/>
      <c r="AG566" s="141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  <c r="AV566" s="141"/>
      <c r="AW566" s="141"/>
      <c r="AX566" s="141"/>
      <c r="AY566" s="141"/>
      <c r="AZ566" s="141"/>
      <c r="BA566" s="141"/>
    </row>
    <row r="567" spans="1:53">
      <c r="A567" s="141"/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  <c r="AB567" s="141"/>
      <c r="AC567" s="141"/>
      <c r="AD567" s="141"/>
      <c r="AE567" s="141"/>
      <c r="AF567" s="141"/>
      <c r="AG567" s="141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  <c r="AV567" s="141"/>
      <c r="AW567" s="141"/>
      <c r="AX567" s="141"/>
      <c r="AY567" s="141"/>
      <c r="AZ567" s="141"/>
      <c r="BA567" s="141"/>
    </row>
    <row r="568" spans="1:53">
      <c r="A568" s="141"/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  <c r="AG568" s="141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  <c r="AU568" s="141"/>
      <c r="AV568" s="141"/>
      <c r="AW568" s="141"/>
      <c r="AX568" s="141"/>
      <c r="AY568" s="141"/>
      <c r="AZ568" s="141"/>
      <c r="BA568" s="141"/>
    </row>
    <row r="569" spans="1:53">
      <c r="A569" s="141"/>
      <c r="B569" s="141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  <c r="AB569" s="141"/>
      <c r="AC569" s="141"/>
      <c r="AD569" s="141"/>
      <c r="AE569" s="141"/>
      <c r="AF569" s="141"/>
      <c r="AG569" s="141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  <c r="AU569" s="141"/>
      <c r="AV569" s="141"/>
      <c r="AW569" s="141"/>
      <c r="AX569" s="141"/>
      <c r="AY569" s="141"/>
      <c r="AZ569" s="141"/>
      <c r="BA569" s="141"/>
    </row>
    <row r="570" spans="1:53">
      <c r="A570" s="141"/>
      <c r="B570" s="141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  <c r="AB570" s="141"/>
      <c r="AC570" s="141"/>
      <c r="AD570" s="141"/>
      <c r="AE570" s="141"/>
      <c r="AF570" s="141"/>
      <c r="AG570" s="141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  <c r="AU570" s="141"/>
      <c r="AV570" s="141"/>
      <c r="AW570" s="141"/>
      <c r="AX570" s="141"/>
      <c r="AY570" s="141"/>
      <c r="AZ570" s="141"/>
      <c r="BA570" s="141"/>
    </row>
    <row r="571" spans="1:53">
      <c r="A571" s="141"/>
      <c r="B571" s="141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  <c r="AB571" s="141"/>
      <c r="AC571" s="141"/>
      <c r="AD571" s="141"/>
      <c r="AE571" s="141"/>
      <c r="AF571" s="141"/>
      <c r="AG571" s="141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  <c r="AU571" s="141"/>
      <c r="AV571" s="141"/>
      <c r="AW571" s="141"/>
      <c r="AX571" s="141"/>
      <c r="AY571" s="141"/>
      <c r="AZ571" s="141"/>
      <c r="BA571" s="141"/>
    </row>
    <row r="572" spans="1:53">
      <c r="A572" s="141"/>
      <c r="B572" s="141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  <c r="AB572" s="141"/>
      <c r="AC572" s="141"/>
      <c r="AD572" s="141"/>
      <c r="AE572" s="141"/>
      <c r="AF572" s="141"/>
      <c r="AG572" s="141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  <c r="AV572" s="141"/>
      <c r="AW572" s="141"/>
      <c r="AX572" s="141"/>
      <c r="AY572" s="141"/>
      <c r="AZ572" s="141"/>
      <c r="BA572" s="141"/>
    </row>
    <row r="573" spans="1:53">
      <c r="A573" s="141"/>
      <c r="B573" s="141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  <c r="AB573" s="141"/>
      <c r="AC573" s="141"/>
      <c r="AD573" s="141"/>
      <c r="AE573" s="141"/>
      <c r="AF573" s="141"/>
      <c r="AG573" s="141"/>
      <c r="AH573" s="141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  <c r="AT573" s="141"/>
      <c r="AU573" s="141"/>
      <c r="AV573" s="141"/>
      <c r="AW573" s="141"/>
      <c r="AX573" s="141"/>
      <c r="AY573" s="141"/>
      <c r="AZ573" s="141"/>
      <c r="BA573" s="141"/>
    </row>
    <row r="574" spans="1:53">
      <c r="A574" s="141"/>
      <c r="B574" s="141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  <c r="AB574" s="141"/>
      <c r="AC574" s="141"/>
      <c r="AD574" s="141"/>
      <c r="AE574" s="141"/>
      <c r="AF574" s="141"/>
      <c r="AG574" s="141"/>
      <c r="AH574" s="141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  <c r="AT574" s="141"/>
      <c r="AU574" s="141"/>
      <c r="AV574" s="141"/>
      <c r="AW574" s="141"/>
      <c r="AX574" s="141"/>
      <c r="AY574" s="141"/>
      <c r="AZ574" s="141"/>
      <c r="BA574" s="141"/>
    </row>
    <row r="575" spans="1:53">
      <c r="A575" s="141"/>
      <c r="B575" s="141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  <c r="AB575" s="141"/>
      <c r="AC575" s="141"/>
      <c r="AD575" s="141"/>
      <c r="AE575" s="141"/>
      <c r="AF575" s="141"/>
      <c r="AG575" s="141"/>
      <c r="AH575" s="141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  <c r="AT575" s="141"/>
      <c r="AU575" s="141"/>
      <c r="AV575" s="141"/>
      <c r="AW575" s="141"/>
      <c r="AX575" s="141"/>
      <c r="AY575" s="141"/>
      <c r="AZ575" s="141"/>
      <c r="BA575" s="141"/>
    </row>
    <row r="576" spans="1:53">
      <c r="A576" s="141"/>
      <c r="B576" s="141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  <c r="AB576" s="141"/>
      <c r="AC576" s="141"/>
      <c r="AD576" s="141"/>
      <c r="AE576" s="141"/>
      <c r="AF576" s="141"/>
      <c r="AG576" s="141"/>
      <c r="AH576" s="141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  <c r="AT576" s="141"/>
      <c r="AU576" s="141"/>
      <c r="AV576" s="141"/>
      <c r="AW576" s="141"/>
      <c r="AX576" s="141"/>
      <c r="AY576" s="141"/>
      <c r="AZ576" s="141"/>
      <c r="BA576" s="141"/>
    </row>
    <row r="577" spans="1:53">
      <c r="A577" s="141"/>
      <c r="B577" s="141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  <c r="AB577" s="141"/>
      <c r="AC577" s="141"/>
      <c r="AD577" s="141"/>
      <c r="AE577" s="141"/>
      <c r="AF577" s="141"/>
      <c r="AG577" s="141"/>
      <c r="AH577" s="141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  <c r="AT577" s="141"/>
      <c r="AU577" s="141"/>
      <c r="AV577" s="141"/>
      <c r="AW577" s="141"/>
      <c r="AX577" s="141"/>
      <c r="AY577" s="141"/>
      <c r="AZ577" s="141"/>
      <c r="BA577" s="141"/>
    </row>
    <row r="578" spans="1:53">
      <c r="A578" s="141"/>
      <c r="B578" s="141"/>
      <c r="C578" s="141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  <c r="AA578" s="141"/>
      <c r="AB578" s="141"/>
      <c r="AC578" s="141"/>
      <c r="AD578" s="141"/>
      <c r="AE578" s="141"/>
      <c r="AF578" s="141"/>
      <c r="AG578" s="141"/>
      <c r="AH578" s="141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  <c r="AT578" s="141"/>
      <c r="AU578" s="141"/>
      <c r="AV578" s="141"/>
      <c r="AW578" s="141"/>
      <c r="AX578" s="141"/>
      <c r="AY578" s="141"/>
      <c r="AZ578" s="141"/>
      <c r="BA578" s="141"/>
    </row>
    <row r="579" spans="1:53">
      <c r="A579" s="141"/>
      <c r="B579" s="141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  <c r="AB579" s="141"/>
      <c r="AC579" s="141"/>
      <c r="AD579" s="141"/>
      <c r="AE579" s="141"/>
      <c r="AF579" s="141"/>
      <c r="AG579" s="141"/>
      <c r="AH579" s="141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  <c r="AT579" s="141"/>
      <c r="AU579" s="141"/>
      <c r="AV579" s="141"/>
      <c r="AW579" s="141"/>
      <c r="AX579" s="141"/>
      <c r="AY579" s="141"/>
      <c r="AZ579" s="141"/>
      <c r="BA579" s="141"/>
    </row>
    <row r="580" spans="1:53">
      <c r="A580" s="141"/>
      <c r="B580" s="141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  <c r="AB580" s="141"/>
      <c r="AC580" s="141"/>
      <c r="AD580" s="141"/>
      <c r="AE580" s="141"/>
      <c r="AF580" s="141"/>
      <c r="AG580" s="141"/>
      <c r="AH580" s="141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  <c r="AT580" s="141"/>
      <c r="AU580" s="141"/>
      <c r="AV580" s="141"/>
      <c r="AW580" s="141"/>
      <c r="AX580" s="141"/>
      <c r="AY580" s="141"/>
      <c r="AZ580" s="141"/>
      <c r="BA580" s="141"/>
    </row>
    <row r="581" spans="1:53">
      <c r="A581" s="141"/>
      <c r="B581" s="141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  <c r="AB581" s="141"/>
      <c r="AC581" s="141"/>
      <c r="AD581" s="141"/>
      <c r="AE581" s="141"/>
      <c r="AF581" s="141"/>
      <c r="AG581" s="141"/>
      <c r="AH581" s="141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  <c r="AT581" s="141"/>
      <c r="AU581" s="141"/>
      <c r="AV581" s="141"/>
      <c r="AW581" s="141"/>
      <c r="AX581" s="141"/>
      <c r="AY581" s="141"/>
      <c r="AZ581" s="141"/>
      <c r="BA581" s="141"/>
    </row>
    <row r="582" spans="1:53">
      <c r="A582" s="141"/>
      <c r="B582" s="141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  <c r="AB582" s="141"/>
      <c r="AC582" s="141"/>
      <c r="AD582" s="141"/>
      <c r="AE582" s="141"/>
      <c r="AF582" s="141"/>
      <c r="AG582" s="141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  <c r="AV582" s="141"/>
      <c r="AW582" s="141"/>
      <c r="AX582" s="141"/>
      <c r="AY582" s="141"/>
      <c r="AZ582" s="141"/>
      <c r="BA582" s="141"/>
    </row>
    <row r="583" spans="1:53">
      <c r="A583" s="141"/>
      <c r="B583" s="141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  <c r="AB583" s="141"/>
      <c r="AC583" s="141"/>
      <c r="AD583" s="141"/>
      <c r="AE583" s="141"/>
      <c r="AF583" s="141"/>
      <c r="AG583" s="141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  <c r="AU583" s="141"/>
      <c r="AV583" s="141"/>
      <c r="AW583" s="141"/>
      <c r="AX583" s="141"/>
      <c r="AY583" s="141"/>
      <c r="AZ583" s="141"/>
      <c r="BA583" s="141"/>
    </row>
    <row r="584" spans="1:53">
      <c r="A584" s="141"/>
      <c r="B584" s="141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  <c r="AB584" s="141"/>
      <c r="AC584" s="141"/>
      <c r="AD584" s="141"/>
      <c r="AE584" s="141"/>
      <c r="AF584" s="141"/>
      <c r="AG584" s="141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  <c r="AU584" s="141"/>
      <c r="AV584" s="141"/>
      <c r="AW584" s="141"/>
      <c r="AX584" s="141"/>
      <c r="AY584" s="141"/>
      <c r="AZ584" s="141"/>
      <c r="BA584" s="141"/>
    </row>
    <row r="585" spans="1:53">
      <c r="A585" s="141"/>
      <c r="B585" s="141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  <c r="AB585" s="141"/>
      <c r="AC585" s="141"/>
      <c r="AD585" s="141"/>
      <c r="AE585" s="141"/>
      <c r="AF585" s="141"/>
      <c r="AG585" s="141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  <c r="AU585" s="141"/>
      <c r="AV585" s="141"/>
      <c r="AW585" s="141"/>
      <c r="AX585" s="141"/>
      <c r="AY585" s="141"/>
      <c r="AZ585" s="141"/>
      <c r="BA585" s="141"/>
    </row>
    <row r="586" spans="1:53">
      <c r="A586" s="141"/>
      <c r="B586" s="141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  <c r="AB586" s="141"/>
      <c r="AC586" s="141"/>
      <c r="AD586" s="141"/>
      <c r="AE586" s="141"/>
      <c r="AF586" s="141"/>
      <c r="AG586" s="141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  <c r="AU586" s="141"/>
      <c r="AV586" s="141"/>
      <c r="AW586" s="141"/>
      <c r="AX586" s="141"/>
      <c r="AY586" s="141"/>
      <c r="AZ586" s="141"/>
      <c r="BA586" s="141"/>
    </row>
    <row r="587" spans="1:53">
      <c r="A587" s="141"/>
      <c r="B587" s="141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  <c r="AB587" s="141"/>
      <c r="AC587" s="141"/>
      <c r="AD587" s="141"/>
      <c r="AE587" s="141"/>
      <c r="AF587" s="141"/>
      <c r="AG587" s="141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  <c r="AU587" s="141"/>
      <c r="AV587" s="141"/>
      <c r="AW587" s="141"/>
      <c r="AX587" s="141"/>
      <c r="AY587" s="141"/>
      <c r="AZ587" s="141"/>
      <c r="BA587" s="141"/>
    </row>
    <row r="588" spans="1:53">
      <c r="A588" s="141"/>
      <c r="B588" s="141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  <c r="AB588" s="141"/>
      <c r="AC588" s="141"/>
      <c r="AD588" s="141"/>
      <c r="AE588" s="141"/>
      <c r="AF588" s="141"/>
      <c r="AG588" s="141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  <c r="AU588" s="141"/>
      <c r="AV588" s="141"/>
      <c r="AW588" s="141"/>
      <c r="AX588" s="141"/>
      <c r="AY588" s="141"/>
      <c r="AZ588" s="141"/>
      <c r="BA588" s="141"/>
    </row>
    <row r="589" spans="1:53">
      <c r="A589" s="141"/>
      <c r="B589" s="141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  <c r="AB589" s="141"/>
      <c r="AC589" s="141"/>
      <c r="AD589" s="141"/>
      <c r="AE589" s="141"/>
      <c r="AF589" s="141"/>
      <c r="AG589" s="141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  <c r="AU589" s="141"/>
      <c r="AV589" s="141"/>
      <c r="AW589" s="141"/>
      <c r="AX589" s="141"/>
      <c r="AY589" s="141"/>
      <c r="AZ589" s="141"/>
      <c r="BA589" s="141"/>
    </row>
    <row r="590" spans="1:53">
      <c r="A590" s="141"/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  <c r="AB590" s="141"/>
      <c r="AC590" s="141"/>
      <c r="AD590" s="141"/>
      <c r="AE590" s="141"/>
      <c r="AF590" s="141"/>
      <c r="AG590" s="141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  <c r="AU590" s="141"/>
      <c r="AV590" s="141"/>
      <c r="AW590" s="141"/>
      <c r="AX590" s="141"/>
      <c r="AY590" s="141"/>
      <c r="AZ590" s="141"/>
      <c r="BA590" s="141"/>
    </row>
    <row r="591" spans="1:53">
      <c r="A591" s="141"/>
      <c r="B591" s="141"/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  <c r="AA591" s="141"/>
      <c r="AB591" s="141"/>
      <c r="AC591" s="141"/>
      <c r="AD591" s="141"/>
      <c r="AE591" s="141"/>
      <c r="AF591" s="141"/>
      <c r="AG591" s="141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  <c r="AU591" s="141"/>
      <c r="AV591" s="141"/>
      <c r="AW591" s="141"/>
      <c r="AX591" s="141"/>
      <c r="AY591" s="141"/>
      <c r="AZ591" s="141"/>
      <c r="BA591" s="141"/>
    </row>
    <row r="592" spans="1:53">
      <c r="A592" s="141"/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  <c r="AB592" s="141"/>
      <c r="AC592" s="141"/>
      <c r="AD592" s="141"/>
      <c r="AE592" s="141"/>
      <c r="AF592" s="141"/>
      <c r="AG592" s="141"/>
      <c r="AH592" s="141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  <c r="AT592" s="141"/>
      <c r="AU592" s="141"/>
      <c r="AV592" s="141"/>
      <c r="AW592" s="141"/>
      <c r="AX592" s="141"/>
      <c r="AY592" s="141"/>
      <c r="AZ592" s="141"/>
      <c r="BA592" s="141"/>
    </row>
    <row r="593" spans="1:53">
      <c r="A593" s="141"/>
      <c r="B593" s="141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  <c r="AB593" s="141"/>
      <c r="AC593" s="141"/>
      <c r="AD593" s="141"/>
      <c r="AE593" s="141"/>
      <c r="AF593" s="141"/>
      <c r="AG593" s="141"/>
      <c r="AH593" s="141"/>
      <c r="AI593" s="141"/>
      <c r="AJ593" s="141"/>
      <c r="AK593" s="141"/>
      <c r="AL593" s="141"/>
      <c r="AM593" s="141"/>
      <c r="AN593" s="141"/>
      <c r="AO593" s="141"/>
      <c r="AP593" s="141"/>
      <c r="AQ593" s="141"/>
      <c r="AR593" s="141"/>
      <c r="AS593" s="141"/>
      <c r="AT593" s="141"/>
      <c r="AU593" s="141"/>
      <c r="AV593" s="141"/>
      <c r="AW593" s="141"/>
      <c r="AX593" s="141"/>
      <c r="AY593" s="141"/>
      <c r="AZ593" s="141"/>
      <c r="BA593" s="141"/>
    </row>
    <row r="594" spans="1:53">
      <c r="A594" s="141"/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  <c r="AB594" s="141"/>
      <c r="AC594" s="141"/>
      <c r="AD594" s="141"/>
      <c r="AE594" s="141"/>
      <c r="AF594" s="141"/>
      <c r="AG594" s="141"/>
      <c r="AH594" s="141"/>
      <c r="AI594" s="141"/>
      <c r="AJ594" s="141"/>
      <c r="AK594" s="141"/>
      <c r="AL594" s="141"/>
      <c r="AM594" s="141"/>
      <c r="AN594" s="141"/>
      <c r="AO594" s="141"/>
      <c r="AP594" s="141"/>
      <c r="AQ594" s="141"/>
      <c r="AR594" s="141"/>
      <c r="AS594" s="141"/>
      <c r="AT594" s="141"/>
      <c r="AU594" s="141"/>
      <c r="AV594" s="141"/>
      <c r="AW594" s="141"/>
      <c r="AX594" s="141"/>
      <c r="AY594" s="141"/>
      <c r="AZ594" s="141"/>
      <c r="BA594" s="141"/>
    </row>
    <row r="595" spans="1:53">
      <c r="A595" s="141"/>
      <c r="B595" s="141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  <c r="AB595" s="141"/>
      <c r="AC595" s="141"/>
      <c r="AD595" s="141"/>
      <c r="AE595" s="141"/>
      <c r="AF595" s="141"/>
      <c r="AG595" s="141"/>
      <c r="AH595" s="141"/>
      <c r="AI595" s="141"/>
      <c r="AJ595" s="141"/>
      <c r="AK595" s="141"/>
      <c r="AL595" s="141"/>
      <c r="AM595" s="141"/>
      <c r="AN595" s="141"/>
      <c r="AO595" s="141"/>
      <c r="AP595" s="141"/>
      <c r="AQ595" s="141"/>
      <c r="AR595" s="141"/>
      <c r="AS595" s="141"/>
      <c r="AT595" s="141"/>
      <c r="AU595" s="141"/>
      <c r="AV595" s="141"/>
      <c r="AW595" s="141"/>
      <c r="AX595" s="141"/>
      <c r="AY595" s="141"/>
      <c r="AZ595" s="141"/>
      <c r="BA595" s="141"/>
    </row>
    <row r="596" spans="1:53">
      <c r="A596" s="141"/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  <c r="AB596" s="141"/>
      <c r="AC596" s="141"/>
      <c r="AD596" s="141"/>
      <c r="AE596" s="141"/>
      <c r="AF596" s="141"/>
      <c r="AG596" s="141"/>
      <c r="AH596" s="141"/>
      <c r="AI596" s="141"/>
      <c r="AJ596" s="141"/>
      <c r="AK596" s="141"/>
      <c r="AL596" s="141"/>
      <c r="AM596" s="141"/>
      <c r="AN596" s="141"/>
      <c r="AO596" s="141"/>
      <c r="AP596" s="141"/>
      <c r="AQ596" s="141"/>
      <c r="AR596" s="141"/>
      <c r="AS596" s="141"/>
      <c r="AT596" s="141"/>
      <c r="AU596" s="141"/>
      <c r="AV596" s="141"/>
      <c r="AW596" s="141"/>
      <c r="AX596" s="141"/>
      <c r="AY596" s="141"/>
      <c r="AZ596" s="141"/>
      <c r="BA596" s="141"/>
    </row>
    <row r="597" spans="1:53">
      <c r="A597" s="141"/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  <c r="AB597" s="141"/>
      <c r="AC597" s="141"/>
      <c r="AD597" s="141"/>
      <c r="AE597" s="141"/>
      <c r="AF597" s="141"/>
      <c r="AG597" s="141"/>
      <c r="AH597" s="141"/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  <c r="AT597" s="141"/>
      <c r="AU597" s="141"/>
      <c r="AV597" s="141"/>
      <c r="AW597" s="141"/>
      <c r="AX597" s="141"/>
      <c r="AY597" s="141"/>
      <c r="AZ597" s="141"/>
      <c r="BA597" s="141"/>
    </row>
    <row r="598" spans="1:53">
      <c r="A598" s="141"/>
      <c r="B598" s="141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  <c r="AB598" s="141"/>
      <c r="AC598" s="141"/>
      <c r="AD598" s="141"/>
      <c r="AE598" s="141"/>
      <c r="AF598" s="141"/>
      <c r="AG598" s="141"/>
      <c r="AH598" s="141"/>
      <c r="AI598" s="141"/>
      <c r="AJ598" s="141"/>
      <c r="AK598" s="141"/>
      <c r="AL598" s="141"/>
      <c r="AM598" s="141"/>
      <c r="AN598" s="141"/>
      <c r="AO598" s="141"/>
      <c r="AP598" s="141"/>
      <c r="AQ598" s="141"/>
      <c r="AR598" s="141"/>
      <c r="AS598" s="141"/>
      <c r="AT598" s="141"/>
      <c r="AU598" s="141"/>
      <c r="AV598" s="141"/>
      <c r="AW598" s="141"/>
      <c r="AX598" s="141"/>
      <c r="AY598" s="141"/>
      <c r="AZ598" s="141"/>
      <c r="BA598" s="141"/>
    </row>
    <row r="599" spans="1:53">
      <c r="A599" s="141"/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  <c r="AB599" s="141"/>
      <c r="AC599" s="141"/>
      <c r="AD599" s="141"/>
      <c r="AE599" s="141"/>
      <c r="AF599" s="141"/>
      <c r="AG599" s="141"/>
      <c r="AH599" s="141"/>
      <c r="AI599" s="141"/>
      <c r="AJ599" s="141"/>
      <c r="AK599" s="141"/>
      <c r="AL599" s="141"/>
      <c r="AM599" s="141"/>
      <c r="AN599" s="141"/>
      <c r="AO599" s="141"/>
      <c r="AP599" s="141"/>
      <c r="AQ599" s="141"/>
      <c r="AR599" s="141"/>
      <c r="AS599" s="141"/>
      <c r="AT599" s="141"/>
      <c r="AU599" s="141"/>
      <c r="AV599" s="141"/>
      <c r="AW599" s="141"/>
      <c r="AX599" s="141"/>
      <c r="AY599" s="141"/>
      <c r="AZ599" s="141"/>
      <c r="BA599" s="141"/>
    </row>
    <row r="600" spans="1:53">
      <c r="A600" s="141"/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  <c r="AB600" s="141"/>
      <c r="AC600" s="141"/>
      <c r="AD600" s="141"/>
      <c r="AE600" s="141"/>
      <c r="AF600" s="141"/>
      <c r="AG600" s="141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  <c r="AU600" s="141"/>
      <c r="AV600" s="141"/>
      <c r="AW600" s="141"/>
      <c r="AX600" s="141"/>
      <c r="AY600" s="141"/>
      <c r="AZ600" s="141"/>
      <c r="BA600" s="141"/>
    </row>
    <row r="601" spans="1:53">
      <c r="A601" s="141"/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  <c r="AB601" s="141"/>
      <c r="AC601" s="141"/>
      <c r="AD601" s="141"/>
      <c r="AE601" s="141"/>
      <c r="AF601" s="141"/>
      <c r="AG601" s="141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  <c r="AU601" s="141"/>
      <c r="AV601" s="141"/>
      <c r="AW601" s="141"/>
      <c r="AX601" s="141"/>
      <c r="AY601" s="141"/>
      <c r="AZ601" s="141"/>
      <c r="BA601" s="141"/>
    </row>
    <row r="602" spans="1:53">
      <c r="A602" s="141"/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  <c r="AB602" s="141"/>
      <c r="AC602" s="141"/>
      <c r="AD602" s="141"/>
      <c r="AE602" s="141"/>
      <c r="AF602" s="141"/>
      <c r="AG602" s="141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  <c r="AU602" s="141"/>
      <c r="AV602" s="141"/>
      <c r="AW602" s="141"/>
      <c r="AX602" s="141"/>
      <c r="AY602" s="141"/>
      <c r="AZ602" s="141"/>
      <c r="BA602" s="141"/>
    </row>
    <row r="603" spans="1:53">
      <c r="A603" s="141"/>
      <c r="B603" s="141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  <c r="AB603" s="141"/>
      <c r="AC603" s="141"/>
      <c r="AD603" s="141"/>
      <c r="AE603" s="141"/>
      <c r="AF603" s="141"/>
      <c r="AG603" s="141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  <c r="AU603" s="141"/>
      <c r="AV603" s="141"/>
      <c r="AW603" s="141"/>
      <c r="AX603" s="141"/>
      <c r="AY603" s="141"/>
      <c r="AZ603" s="141"/>
      <c r="BA603" s="141"/>
    </row>
    <row r="604" spans="1:53">
      <c r="A604" s="141"/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  <c r="AA604" s="141"/>
      <c r="AB604" s="141"/>
      <c r="AC604" s="141"/>
      <c r="AD604" s="141"/>
      <c r="AE604" s="141"/>
      <c r="AF604" s="141"/>
      <c r="AG604" s="141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  <c r="AU604" s="141"/>
      <c r="AV604" s="141"/>
      <c r="AW604" s="141"/>
      <c r="AX604" s="141"/>
      <c r="AY604" s="141"/>
      <c r="AZ604" s="141"/>
      <c r="BA604" s="141"/>
    </row>
    <row r="605" spans="1:53">
      <c r="A605" s="141"/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  <c r="BA605" s="141"/>
    </row>
    <row r="606" spans="1:53">
      <c r="A606" s="141"/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  <c r="BA606" s="141"/>
    </row>
    <row r="607" spans="1:53">
      <c r="A607" s="141"/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  <c r="BA607" s="141"/>
    </row>
    <row r="608" spans="1:53">
      <c r="A608" s="141"/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  <c r="BA608" s="141"/>
    </row>
    <row r="609" spans="1:53">
      <c r="A609" s="141"/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  <c r="BA609" s="141"/>
    </row>
    <row r="610" spans="1:53">
      <c r="A610" s="141"/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  <c r="BA610" s="141"/>
    </row>
    <row r="611" spans="1:53">
      <c r="A611" s="141"/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  <c r="BA611" s="141"/>
    </row>
    <row r="612" spans="1:53">
      <c r="A612" s="141"/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  <c r="BA612" s="141"/>
    </row>
    <row r="613" spans="1:53">
      <c r="A613" s="141"/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  <c r="BA613" s="141"/>
    </row>
    <row r="614" spans="1:53">
      <c r="A614" s="141"/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  <c r="BA614" s="141"/>
    </row>
    <row r="615" spans="1:53">
      <c r="A615" s="141"/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  <c r="BA615" s="141"/>
    </row>
    <row r="616" spans="1:53">
      <c r="A616" s="141"/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  <c r="BA616" s="141"/>
    </row>
    <row r="617" spans="1:53">
      <c r="A617" s="141"/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  <c r="BA617" s="141"/>
    </row>
    <row r="618" spans="1:53">
      <c r="A618" s="141"/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  <c r="BA618" s="141"/>
    </row>
    <row r="619" spans="1:53">
      <c r="A619" s="141"/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  <c r="BA619" s="141"/>
    </row>
    <row r="620" spans="1:53">
      <c r="A620" s="141"/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  <c r="BA620" s="141"/>
    </row>
    <row r="621" spans="1:53">
      <c r="A621" s="141"/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  <c r="BA621" s="141"/>
    </row>
    <row r="622" spans="1:53">
      <c r="A622" s="141"/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  <c r="BA622" s="141"/>
    </row>
    <row r="623" spans="1:53">
      <c r="A623" s="141"/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  <c r="BA623" s="141"/>
    </row>
    <row r="624" spans="1:53">
      <c r="A624" s="141"/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  <c r="BA624" s="141"/>
    </row>
    <row r="625" spans="1:53">
      <c r="A625" s="141"/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  <c r="BA625" s="141"/>
    </row>
    <row r="626" spans="1:53">
      <c r="A626" s="141"/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  <c r="BA626" s="141"/>
    </row>
    <row r="627" spans="1:53">
      <c r="A627" s="141"/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  <c r="BA627" s="141"/>
    </row>
    <row r="628" spans="1:53">
      <c r="A628" s="141"/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  <c r="BA628" s="141"/>
    </row>
    <row r="629" spans="1:53">
      <c r="A629" s="141"/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  <c r="BA629" s="141"/>
    </row>
    <row r="630" spans="1:53">
      <c r="A630" s="141"/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  <c r="BA630" s="141"/>
    </row>
    <row r="631" spans="1:53">
      <c r="A631" s="141"/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  <c r="AX631" s="141"/>
      <c r="AY631" s="141"/>
      <c r="AZ631" s="141"/>
      <c r="BA631" s="141"/>
    </row>
    <row r="632" spans="1:53">
      <c r="A632" s="141"/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  <c r="AX632" s="141"/>
      <c r="AY632" s="141"/>
      <c r="AZ632" s="141"/>
      <c r="BA632" s="141"/>
    </row>
    <row r="633" spans="1:53">
      <c r="A633" s="141"/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  <c r="AX633" s="141"/>
      <c r="AY633" s="141"/>
      <c r="AZ633" s="141"/>
      <c r="BA633" s="141"/>
    </row>
    <row r="634" spans="1:53">
      <c r="A634" s="141"/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  <c r="AX634" s="141"/>
      <c r="AY634" s="141"/>
      <c r="AZ634" s="141"/>
      <c r="BA634" s="141"/>
    </row>
    <row r="635" spans="1:53">
      <c r="A635" s="141"/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  <c r="AX635" s="141"/>
      <c r="AY635" s="141"/>
      <c r="AZ635" s="141"/>
      <c r="BA635" s="141"/>
    </row>
    <row r="636" spans="1:53">
      <c r="A636" s="141"/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  <c r="AX636" s="141"/>
      <c r="AY636" s="141"/>
      <c r="AZ636" s="141"/>
      <c r="BA636" s="141"/>
    </row>
    <row r="637" spans="1:53">
      <c r="A637" s="141"/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  <c r="AX637" s="141"/>
      <c r="AY637" s="141"/>
      <c r="AZ637" s="141"/>
      <c r="BA637" s="141"/>
    </row>
    <row r="638" spans="1:53">
      <c r="A638" s="141"/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  <c r="AX638" s="141"/>
      <c r="AY638" s="141"/>
      <c r="AZ638" s="141"/>
      <c r="BA638" s="141"/>
    </row>
    <row r="639" spans="1:53">
      <c r="A639" s="141"/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  <c r="AX639" s="141"/>
      <c r="AY639" s="141"/>
      <c r="AZ639" s="141"/>
      <c r="BA639" s="141"/>
    </row>
    <row r="640" spans="1:53">
      <c r="A640" s="141"/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  <c r="BA640" s="141"/>
    </row>
    <row r="641" spans="1:53">
      <c r="A641" s="141"/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  <c r="AX641" s="141"/>
      <c r="AY641" s="141"/>
      <c r="AZ641" s="141"/>
      <c r="BA641" s="141"/>
    </row>
    <row r="642" spans="1:53">
      <c r="A642" s="141"/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  <c r="AX642" s="141"/>
      <c r="AY642" s="141"/>
      <c r="AZ642" s="141"/>
      <c r="BA642" s="141"/>
    </row>
    <row r="643" spans="1:53">
      <c r="A643" s="141"/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  <c r="AX643" s="141"/>
      <c r="AY643" s="141"/>
      <c r="AZ643" s="141"/>
      <c r="BA643" s="141"/>
    </row>
    <row r="644" spans="1:53">
      <c r="A644" s="141"/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  <c r="AX644" s="141"/>
      <c r="AY644" s="141"/>
      <c r="AZ644" s="141"/>
      <c r="BA644" s="141"/>
    </row>
    <row r="645" spans="1:53">
      <c r="A645" s="141"/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  <c r="AX645" s="141"/>
      <c r="AY645" s="141"/>
      <c r="AZ645" s="141"/>
      <c r="BA645" s="141"/>
    </row>
    <row r="646" spans="1:53">
      <c r="A646" s="141"/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  <c r="AX646" s="141"/>
      <c r="AY646" s="141"/>
      <c r="AZ646" s="141"/>
      <c r="BA646" s="141"/>
    </row>
    <row r="647" spans="1:53">
      <c r="A647" s="141"/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  <c r="AX647" s="141"/>
      <c r="AY647" s="141"/>
      <c r="AZ647" s="141"/>
      <c r="BA647" s="141"/>
    </row>
    <row r="648" spans="1:53">
      <c r="A648" s="141"/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  <c r="AV648" s="141"/>
      <c r="AW648" s="141"/>
      <c r="AX648" s="141"/>
      <c r="AY648" s="141"/>
      <c r="AZ648" s="141"/>
      <c r="BA648" s="141"/>
    </row>
    <row r="649" spans="1:53">
      <c r="A649" s="141"/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  <c r="AV649" s="141"/>
      <c r="AW649" s="141"/>
      <c r="AX649" s="141"/>
      <c r="AY649" s="141"/>
      <c r="AZ649" s="141"/>
      <c r="BA649" s="141"/>
    </row>
    <row r="650" spans="1:53">
      <c r="A650" s="141"/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  <c r="AV650" s="141"/>
      <c r="AW650" s="141"/>
      <c r="AX650" s="141"/>
      <c r="AY650" s="141"/>
      <c r="AZ650" s="141"/>
      <c r="BA650" s="141"/>
    </row>
    <row r="651" spans="1:53">
      <c r="A651" s="141"/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  <c r="AV651" s="141"/>
      <c r="AW651" s="141"/>
      <c r="AX651" s="141"/>
      <c r="AY651" s="141"/>
      <c r="AZ651" s="141"/>
      <c r="BA651" s="141"/>
    </row>
    <row r="652" spans="1:53">
      <c r="A652" s="141"/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  <c r="AX652" s="141"/>
      <c r="AY652" s="141"/>
      <c r="AZ652" s="141"/>
      <c r="BA652" s="141"/>
    </row>
    <row r="653" spans="1:53">
      <c r="A653" s="141"/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  <c r="AV653" s="141"/>
      <c r="AW653" s="141"/>
      <c r="AX653" s="141"/>
      <c r="AY653" s="141"/>
      <c r="AZ653" s="141"/>
      <c r="BA653" s="141"/>
    </row>
    <row r="654" spans="1:53">
      <c r="A654" s="141"/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  <c r="AX654" s="141"/>
      <c r="AY654" s="141"/>
      <c r="AZ654" s="141"/>
      <c r="BA654" s="141"/>
    </row>
    <row r="655" spans="1:53">
      <c r="A655" s="141"/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  <c r="AX655" s="141"/>
      <c r="AY655" s="141"/>
      <c r="AZ655" s="141"/>
      <c r="BA655" s="141"/>
    </row>
    <row r="656" spans="1:53">
      <c r="A656" s="141"/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  <c r="AX656" s="141"/>
      <c r="AY656" s="141"/>
      <c r="AZ656" s="141"/>
      <c r="BA656" s="141"/>
    </row>
    <row r="657" spans="1:53">
      <c r="A657" s="141"/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  <c r="AX657" s="141"/>
      <c r="AY657" s="141"/>
      <c r="AZ657" s="141"/>
      <c r="BA657" s="141"/>
    </row>
    <row r="658" spans="1:53">
      <c r="A658" s="141"/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  <c r="AX658" s="141"/>
      <c r="AY658" s="141"/>
      <c r="AZ658" s="141"/>
      <c r="BA658" s="141"/>
    </row>
    <row r="659" spans="1:53">
      <c r="A659" s="141"/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  <c r="AX659" s="141"/>
      <c r="AY659" s="141"/>
      <c r="AZ659" s="141"/>
      <c r="BA659" s="141"/>
    </row>
    <row r="660" spans="1:53">
      <c r="A660" s="141"/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  <c r="AX660" s="141"/>
      <c r="AY660" s="141"/>
      <c r="AZ660" s="141"/>
      <c r="BA660" s="141"/>
    </row>
    <row r="661" spans="1:53">
      <c r="A661" s="141"/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  <c r="AX661" s="141"/>
      <c r="AY661" s="141"/>
      <c r="AZ661" s="141"/>
      <c r="BA661" s="141"/>
    </row>
    <row r="662" spans="1:53">
      <c r="A662" s="141"/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  <c r="BA662" s="141"/>
    </row>
    <row r="663" spans="1:53">
      <c r="A663" s="141"/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  <c r="AV663" s="141"/>
      <c r="AW663" s="141"/>
      <c r="AX663" s="141"/>
      <c r="AY663" s="141"/>
      <c r="AZ663" s="141"/>
      <c r="BA663" s="141"/>
    </row>
    <row r="664" spans="1:53">
      <c r="A664" s="141"/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  <c r="AV664" s="141"/>
      <c r="AW664" s="141"/>
      <c r="AX664" s="141"/>
      <c r="AY664" s="141"/>
      <c r="AZ664" s="141"/>
      <c r="BA664" s="141"/>
    </row>
    <row r="665" spans="1:53">
      <c r="A665" s="141"/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  <c r="AV665" s="141"/>
      <c r="AW665" s="141"/>
      <c r="AX665" s="141"/>
      <c r="AY665" s="141"/>
      <c r="AZ665" s="141"/>
      <c r="BA665" s="141"/>
    </row>
    <row r="666" spans="1:53">
      <c r="A666" s="141"/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  <c r="AV666" s="141"/>
      <c r="AW666" s="141"/>
      <c r="AX666" s="141"/>
      <c r="AY666" s="141"/>
      <c r="AZ666" s="141"/>
      <c r="BA666" s="141"/>
    </row>
    <row r="667" spans="1:53">
      <c r="A667" s="141"/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  <c r="AV667" s="141"/>
      <c r="AW667" s="141"/>
      <c r="AX667" s="141"/>
      <c r="AY667" s="141"/>
      <c r="AZ667" s="141"/>
      <c r="BA667" s="141"/>
    </row>
    <row r="668" spans="1:53">
      <c r="A668" s="141"/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  <c r="AV668" s="141"/>
      <c r="AW668" s="141"/>
      <c r="AX668" s="141"/>
      <c r="AY668" s="141"/>
      <c r="AZ668" s="141"/>
      <c r="BA668" s="141"/>
    </row>
    <row r="669" spans="1:53">
      <c r="A669" s="141"/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  <c r="AV669" s="141"/>
      <c r="AW669" s="141"/>
      <c r="AX669" s="141"/>
      <c r="AY669" s="141"/>
      <c r="AZ669" s="141"/>
      <c r="BA669" s="141"/>
    </row>
    <row r="670" spans="1:53">
      <c r="A670" s="141"/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  <c r="AV670" s="141"/>
      <c r="AW670" s="141"/>
      <c r="AX670" s="141"/>
      <c r="AY670" s="141"/>
      <c r="AZ670" s="141"/>
      <c r="BA670" s="141"/>
    </row>
    <row r="671" spans="1:53">
      <c r="A671" s="141"/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  <c r="AV671" s="141"/>
      <c r="AW671" s="141"/>
      <c r="AX671" s="141"/>
      <c r="AY671" s="141"/>
      <c r="AZ671" s="141"/>
      <c r="BA671" s="141"/>
    </row>
    <row r="672" spans="1:53">
      <c r="A672" s="141"/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  <c r="AV672" s="141"/>
      <c r="AW672" s="141"/>
      <c r="AX672" s="141"/>
      <c r="AY672" s="141"/>
      <c r="AZ672" s="141"/>
      <c r="BA672" s="141"/>
    </row>
    <row r="673" spans="1:53">
      <c r="A673" s="141"/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  <c r="AV673" s="141"/>
      <c r="AW673" s="141"/>
      <c r="AX673" s="141"/>
      <c r="AY673" s="141"/>
      <c r="AZ673" s="141"/>
      <c r="BA673" s="141"/>
    </row>
    <row r="674" spans="1:53">
      <c r="A674" s="141"/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  <c r="AV674" s="141"/>
      <c r="AW674" s="141"/>
      <c r="AX674" s="141"/>
      <c r="AY674" s="141"/>
      <c r="AZ674" s="141"/>
      <c r="BA674" s="141"/>
    </row>
    <row r="675" spans="1:53">
      <c r="A675" s="141"/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  <c r="AV675" s="141"/>
      <c r="AW675" s="141"/>
      <c r="AX675" s="141"/>
      <c r="AY675" s="141"/>
      <c r="AZ675" s="141"/>
      <c r="BA675" s="141"/>
    </row>
    <row r="676" spans="1:53">
      <c r="A676" s="141"/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  <c r="AV676" s="141"/>
      <c r="AW676" s="141"/>
      <c r="AX676" s="141"/>
      <c r="AY676" s="141"/>
      <c r="AZ676" s="141"/>
      <c r="BA676" s="141"/>
    </row>
    <row r="677" spans="1:53">
      <c r="A677" s="141"/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  <c r="AV677" s="141"/>
      <c r="AW677" s="141"/>
      <c r="AX677" s="141"/>
      <c r="AY677" s="141"/>
      <c r="AZ677" s="141"/>
      <c r="BA677" s="141"/>
    </row>
    <row r="678" spans="1:53">
      <c r="A678" s="141"/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  <c r="AV678" s="141"/>
      <c r="AW678" s="141"/>
      <c r="AX678" s="141"/>
      <c r="AY678" s="141"/>
      <c r="AZ678" s="141"/>
      <c r="BA678" s="141"/>
    </row>
    <row r="679" spans="1:53">
      <c r="A679" s="141"/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  <c r="AV679" s="141"/>
      <c r="AW679" s="141"/>
      <c r="AX679" s="141"/>
      <c r="AY679" s="141"/>
      <c r="AZ679" s="141"/>
      <c r="BA679" s="141"/>
    </row>
    <row r="680" spans="1:53">
      <c r="A680" s="141"/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  <c r="AV680" s="141"/>
      <c r="AW680" s="141"/>
      <c r="AX680" s="141"/>
      <c r="AY680" s="141"/>
      <c r="AZ680" s="141"/>
      <c r="BA680" s="141"/>
    </row>
    <row r="681" spans="1:53">
      <c r="A681" s="141"/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  <c r="AV681" s="141"/>
      <c r="AW681" s="141"/>
      <c r="AX681" s="141"/>
      <c r="AY681" s="141"/>
      <c r="AZ681" s="141"/>
      <c r="BA681" s="141"/>
    </row>
    <row r="682" spans="1:53">
      <c r="A682" s="141"/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  <c r="AV682" s="141"/>
      <c r="AW682" s="141"/>
      <c r="AX682" s="141"/>
      <c r="AY682" s="141"/>
      <c r="AZ682" s="141"/>
      <c r="BA682" s="141"/>
    </row>
    <row r="683" spans="1:53">
      <c r="A683" s="141"/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  <c r="AV683" s="141"/>
      <c r="AW683" s="141"/>
      <c r="AX683" s="141"/>
      <c r="AY683" s="141"/>
      <c r="AZ683" s="141"/>
      <c r="BA683" s="141"/>
    </row>
    <row r="684" spans="1:53">
      <c r="A684" s="141"/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  <c r="AV684" s="141"/>
      <c r="AW684" s="141"/>
      <c r="AX684" s="141"/>
      <c r="AY684" s="141"/>
      <c r="AZ684" s="141"/>
      <c r="BA684" s="141"/>
    </row>
    <row r="685" spans="1:53">
      <c r="A685" s="141"/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  <c r="AV685" s="141"/>
      <c r="AW685" s="141"/>
      <c r="AX685" s="141"/>
      <c r="AY685" s="141"/>
      <c r="AZ685" s="141"/>
      <c r="BA685" s="141"/>
    </row>
    <row r="686" spans="1:53">
      <c r="A686" s="141"/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  <c r="AV686" s="141"/>
      <c r="AW686" s="141"/>
      <c r="AX686" s="141"/>
      <c r="AY686" s="141"/>
      <c r="AZ686" s="141"/>
      <c r="BA686" s="141"/>
    </row>
    <row r="687" spans="1:53">
      <c r="A687" s="141"/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  <c r="AV687" s="141"/>
      <c r="AW687" s="141"/>
      <c r="AX687" s="141"/>
      <c r="AY687" s="141"/>
      <c r="AZ687" s="141"/>
      <c r="BA687" s="141"/>
    </row>
    <row r="688" spans="1:53">
      <c r="A688" s="141"/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  <c r="AV688" s="141"/>
      <c r="AW688" s="141"/>
      <c r="AX688" s="141"/>
      <c r="AY688" s="141"/>
      <c r="AZ688" s="141"/>
      <c r="BA688" s="141"/>
    </row>
    <row r="689" spans="1:53">
      <c r="A689" s="141"/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  <c r="AV689" s="141"/>
      <c r="AW689" s="141"/>
      <c r="AX689" s="141"/>
      <c r="AY689" s="141"/>
      <c r="AZ689" s="141"/>
      <c r="BA689" s="141"/>
    </row>
    <row r="690" spans="1:53">
      <c r="A690" s="141"/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  <c r="AV690" s="141"/>
      <c r="AW690" s="141"/>
      <c r="AX690" s="141"/>
      <c r="AY690" s="141"/>
      <c r="AZ690" s="141"/>
      <c r="BA690" s="141"/>
    </row>
    <row r="691" spans="1:53">
      <c r="A691" s="141"/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  <c r="AV691" s="141"/>
      <c r="AW691" s="141"/>
      <c r="AX691" s="141"/>
      <c r="AY691" s="141"/>
      <c r="AZ691" s="141"/>
      <c r="BA691" s="141"/>
    </row>
    <row r="692" spans="1:53">
      <c r="A692" s="141"/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  <c r="AV692" s="141"/>
      <c r="AW692" s="141"/>
      <c r="AX692" s="141"/>
      <c r="AY692" s="141"/>
      <c r="AZ692" s="141"/>
      <c r="BA692" s="141"/>
    </row>
    <row r="693" spans="1:53">
      <c r="A693" s="141"/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  <c r="AV693" s="141"/>
      <c r="AW693" s="141"/>
      <c r="AX693" s="141"/>
      <c r="AY693" s="141"/>
      <c r="AZ693" s="141"/>
      <c r="BA693" s="141"/>
    </row>
    <row r="694" spans="1:53">
      <c r="A694" s="141"/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  <c r="AV694" s="141"/>
      <c r="AW694" s="141"/>
      <c r="AX694" s="141"/>
      <c r="AY694" s="141"/>
      <c r="AZ694" s="141"/>
      <c r="BA694" s="141"/>
    </row>
    <row r="695" spans="1:53">
      <c r="A695" s="141"/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  <c r="AV695" s="141"/>
      <c r="AW695" s="141"/>
      <c r="AX695" s="141"/>
      <c r="AY695" s="141"/>
      <c r="AZ695" s="141"/>
      <c r="BA695" s="141"/>
    </row>
    <row r="696" spans="1:53">
      <c r="A696" s="141"/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  <c r="AV696" s="141"/>
      <c r="AW696" s="141"/>
      <c r="AX696" s="141"/>
      <c r="AY696" s="141"/>
      <c r="AZ696" s="141"/>
      <c r="BA696" s="141"/>
    </row>
    <row r="697" spans="1:53">
      <c r="A697" s="141"/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  <c r="AV697" s="141"/>
      <c r="AW697" s="141"/>
      <c r="AX697" s="141"/>
      <c r="AY697" s="141"/>
      <c r="AZ697" s="141"/>
      <c r="BA697" s="141"/>
    </row>
    <row r="698" spans="1:53">
      <c r="A698" s="141"/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  <c r="AV698" s="141"/>
      <c r="AW698" s="141"/>
      <c r="AX698" s="141"/>
      <c r="AY698" s="141"/>
      <c r="AZ698" s="141"/>
      <c r="BA698" s="141"/>
    </row>
    <row r="699" spans="1:53">
      <c r="A699" s="141"/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  <c r="AV699" s="141"/>
      <c r="AW699" s="141"/>
      <c r="AX699" s="141"/>
      <c r="AY699" s="141"/>
      <c r="AZ699" s="141"/>
      <c r="BA699" s="141"/>
    </row>
    <row r="700" spans="1:53">
      <c r="A700" s="141"/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  <c r="AV700" s="141"/>
      <c r="AW700" s="141"/>
      <c r="AX700" s="141"/>
      <c r="AY700" s="141"/>
      <c r="AZ700" s="141"/>
      <c r="BA700" s="141"/>
    </row>
    <row r="701" spans="1:53">
      <c r="A701" s="141"/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  <c r="AV701" s="141"/>
      <c r="AW701" s="141"/>
      <c r="AX701" s="141"/>
      <c r="AY701" s="141"/>
      <c r="AZ701" s="141"/>
      <c r="BA701" s="141"/>
    </row>
    <row r="702" spans="1:53">
      <c r="A702" s="141"/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  <c r="AV702" s="141"/>
      <c r="AW702" s="141"/>
      <c r="AX702" s="141"/>
      <c r="AY702" s="141"/>
      <c r="AZ702" s="141"/>
      <c r="BA702" s="141"/>
    </row>
    <row r="703" spans="1:53">
      <c r="A703" s="141"/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  <c r="AV703" s="141"/>
      <c r="AW703" s="141"/>
      <c r="AX703" s="141"/>
      <c r="AY703" s="141"/>
      <c r="AZ703" s="141"/>
      <c r="BA703" s="141"/>
    </row>
    <row r="704" spans="1:53">
      <c r="A704" s="141"/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  <c r="AV704" s="141"/>
      <c r="AW704" s="141"/>
      <c r="AX704" s="141"/>
      <c r="AY704" s="141"/>
      <c r="AZ704" s="141"/>
      <c r="BA704" s="141"/>
    </row>
    <row r="705" spans="1:53">
      <c r="A705" s="141"/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  <c r="AV705" s="141"/>
      <c r="AW705" s="141"/>
      <c r="AX705" s="141"/>
      <c r="AY705" s="141"/>
      <c r="AZ705" s="141"/>
      <c r="BA705" s="141"/>
    </row>
    <row r="706" spans="1:53">
      <c r="A706" s="141"/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  <c r="AV706" s="141"/>
      <c r="AW706" s="141"/>
      <c r="AX706" s="141"/>
      <c r="AY706" s="141"/>
      <c r="AZ706" s="141"/>
      <c r="BA706" s="141"/>
    </row>
    <row r="707" spans="1:53">
      <c r="A707" s="141"/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  <c r="AV707" s="141"/>
      <c r="AW707" s="141"/>
      <c r="AX707" s="141"/>
      <c r="AY707" s="141"/>
      <c r="AZ707" s="141"/>
      <c r="BA707" s="141"/>
    </row>
    <row r="708" spans="1:53">
      <c r="A708" s="141"/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41"/>
      <c r="AX708" s="141"/>
      <c r="AY708" s="141"/>
      <c r="AZ708" s="141"/>
      <c r="BA708" s="141"/>
    </row>
    <row r="709" spans="1:53">
      <c r="A709" s="141"/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  <c r="AV709" s="141"/>
      <c r="AW709" s="141"/>
      <c r="AX709" s="141"/>
      <c r="AY709" s="141"/>
      <c r="AZ709" s="141"/>
      <c r="BA709" s="141"/>
    </row>
    <row r="710" spans="1:53">
      <c r="A710" s="141"/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  <c r="AV710" s="141"/>
      <c r="AW710" s="141"/>
      <c r="AX710" s="141"/>
      <c r="AY710" s="141"/>
      <c r="AZ710" s="141"/>
      <c r="BA710" s="141"/>
    </row>
    <row r="711" spans="1:53">
      <c r="A711" s="141"/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  <c r="AV711" s="141"/>
      <c r="AW711" s="141"/>
      <c r="AX711" s="141"/>
      <c r="AY711" s="141"/>
      <c r="AZ711" s="141"/>
      <c r="BA711" s="141"/>
    </row>
    <row r="712" spans="1:53">
      <c r="A712" s="141"/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  <c r="AV712" s="141"/>
      <c r="AW712" s="141"/>
      <c r="AX712" s="141"/>
      <c r="AY712" s="141"/>
      <c r="AZ712" s="141"/>
      <c r="BA712" s="141"/>
    </row>
    <row r="713" spans="1:53">
      <c r="A713" s="141"/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  <c r="AV713" s="141"/>
      <c r="AW713" s="141"/>
      <c r="AX713" s="141"/>
      <c r="AY713" s="141"/>
      <c r="AZ713" s="141"/>
      <c r="BA713" s="141"/>
    </row>
    <row r="714" spans="1:53">
      <c r="A714" s="141"/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  <c r="AV714" s="141"/>
      <c r="AW714" s="141"/>
      <c r="AX714" s="141"/>
      <c r="AY714" s="141"/>
      <c r="AZ714" s="141"/>
      <c r="BA714" s="141"/>
    </row>
    <row r="715" spans="1:53">
      <c r="A715" s="141"/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  <c r="AV715" s="141"/>
      <c r="AW715" s="141"/>
      <c r="AX715" s="141"/>
      <c r="AY715" s="141"/>
      <c r="AZ715" s="141"/>
      <c r="BA715" s="141"/>
    </row>
    <row r="716" spans="1:53">
      <c r="A716" s="141"/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  <c r="AV716" s="141"/>
      <c r="AW716" s="141"/>
      <c r="AX716" s="141"/>
      <c r="AY716" s="141"/>
      <c r="AZ716" s="141"/>
      <c r="BA716" s="141"/>
    </row>
    <row r="717" spans="1:53">
      <c r="A717" s="141"/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  <c r="AV717" s="141"/>
      <c r="AW717" s="141"/>
      <c r="AX717" s="141"/>
      <c r="AY717" s="141"/>
      <c r="AZ717" s="141"/>
      <c r="BA717" s="141"/>
    </row>
    <row r="718" spans="1:53">
      <c r="A718" s="141"/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  <c r="AV718" s="141"/>
      <c r="AW718" s="141"/>
      <c r="AX718" s="141"/>
      <c r="AY718" s="141"/>
      <c r="AZ718" s="141"/>
      <c r="BA718" s="141"/>
    </row>
    <row r="719" spans="1:53">
      <c r="A719" s="141"/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  <c r="AV719" s="141"/>
      <c r="AW719" s="141"/>
      <c r="AX719" s="141"/>
      <c r="AY719" s="141"/>
      <c r="AZ719" s="141"/>
      <c r="BA719" s="141"/>
    </row>
    <row r="720" spans="1:53">
      <c r="A720" s="141"/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  <c r="AV720" s="141"/>
      <c r="AW720" s="141"/>
      <c r="AX720" s="141"/>
      <c r="AY720" s="141"/>
      <c r="AZ720" s="141"/>
      <c r="BA720" s="141"/>
    </row>
    <row r="721" spans="1:53">
      <c r="A721" s="141"/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  <c r="AV721" s="141"/>
      <c r="AW721" s="141"/>
      <c r="AX721" s="141"/>
      <c r="AY721" s="141"/>
      <c r="AZ721" s="141"/>
      <c r="BA721" s="141"/>
    </row>
    <row r="722" spans="1:53">
      <c r="A722" s="141"/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  <c r="AD722" s="141"/>
      <c r="AE722" s="141"/>
      <c r="AF722" s="141"/>
      <c r="AG722" s="141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  <c r="AU722" s="141"/>
      <c r="AV722" s="141"/>
      <c r="AW722" s="141"/>
      <c r="AX722" s="141"/>
      <c r="AY722" s="141"/>
      <c r="AZ722" s="141"/>
      <c r="BA722" s="141"/>
    </row>
    <row r="723" spans="1:53">
      <c r="A723" s="141"/>
      <c r="B723" s="141"/>
      <c r="C723" s="141"/>
      <c r="D723" s="141"/>
      <c r="E723" s="141"/>
      <c r="F723" s="141"/>
      <c r="G723" s="141"/>
      <c r="H723" s="141"/>
      <c r="I723" s="141"/>
      <c r="J723" s="141"/>
      <c r="K723" s="141"/>
      <c r="L723" s="141"/>
      <c r="M723" s="141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  <c r="Z723" s="141"/>
      <c r="AA723" s="141"/>
      <c r="AB723" s="141"/>
      <c r="AC723" s="141"/>
      <c r="AD723" s="141"/>
      <c r="AE723" s="141"/>
      <c r="AF723" s="141"/>
      <c r="AG723" s="141"/>
      <c r="AH723" s="141"/>
      <c r="AI723" s="141"/>
      <c r="AJ723" s="141"/>
      <c r="AK723" s="141"/>
      <c r="AL723" s="141"/>
      <c r="AM723" s="141"/>
      <c r="AN723" s="141"/>
      <c r="AO723" s="141"/>
      <c r="AP723" s="141"/>
      <c r="AQ723" s="141"/>
      <c r="AR723" s="141"/>
      <c r="AS723" s="141"/>
      <c r="AT723" s="141"/>
      <c r="AU723" s="141"/>
      <c r="AV723" s="141"/>
      <c r="AW723" s="141"/>
      <c r="AX723" s="141"/>
      <c r="AY723" s="141"/>
      <c r="AZ723" s="141"/>
      <c r="BA723" s="141"/>
    </row>
    <row r="724" spans="1:53">
      <c r="A724" s="141"/>
      <c r="B724" s="141"/>
      <c r="C724" s="141"/>
      <c r="D724" s="141"/>
      <c r="E724" s="141"/>
      <c r="F724" s="141"/>
      <c r="G724" s="141"/>
      <c r="H724" s="141"/>
      <c r="I724" s="141"/>
      <c r="J724" s="141"/>
      <c r="K724" s="141"/>
      <c r="L724" s="141"/>
      <c r="M724" s="141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  <c r="Z724" s="141"/>
      <c r="AA724" s="141"/>
      <c r="AB724" s="141"/>
      <c r="AC724" s="141"/>
      <c r="AD724" s="141"/>
      <c r="AE724" s="141"/>
      <c r="AF724" s="141"/>
      <c r="AG724" s="141"/>
      <c r="AH724" s="141"/>
      <c r="AI724" s="141"/>
      <c r="AJ724" s="141"/>
      <c r="AK724" s="141"/>
      <c r="AL724" s="141"/>
      <c r="AM724" s="141"/>
      <c r="AN724" s="141"/>
      <c r="AO724" s="141"/>
      <c r="AP724" s="141"/>
      <c r="AQ724" s="141"/>
      <c r="AR724" s="141"/>
      <c r="AS724" s="141"/>
      <c r="AT724" s="141"/>
      <c r="AU724" s="141"/>
      <c r="AV724" s="141"/>
      <c r="AW724" s="141"/>
      <c r="AX724" s="141"/>
      <c r="AY724" s="141"/>
      <c r="AZ724" s="141"/>
      <c r="BA724" s="141"/>
    </row>
    <row r="725" spans="1:53">
      <c r="A725" s="141"/>
      <c r="B725" s="141"/>
      <c r="C725" s="141"/>
      <c r="D725" s="141"/>
      <c r="E725" s="141"/>
      <c r="F725" s="141"/>
      <c r="G725" s="141"/>
      <c r="H725" s="141"/>
      <c r="I725" s="141"/>
      <c r="J725" s="141"/>
      <c r="K725" s="141"/>
      <c r="L725" s="141"/>
      <c r="M725" s="141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  <c r="Z725" s="141"/>
      <c r="AA725" s="141"/>
      <c r="AB725" s="141"/>
      <c r="AC725" s="141"/>
      <c r="AD725" s="141"/>
      <c r="AE725" s="141"/>
      <c r="AF725" s="141"/>
      <c r="AG725" s="141"/>
      <c r="AH725" s="141"/>
      <c r="AI725" s="141"/>
      <c r="AJ725" s="141"/>
      <c r="AK725" s="141"/>
      <c r="AL725" s="141"/>
      <c r="AM725" s="141"/>
      <c r="AN725" s="141"/>
      <c r="AO725" s="141"/>
      <c r="AP725" s="141"/>
      <c r="AQ725" s="141"/>
      <c r="AR725" s="141"/>
      <c r="AS725" s="141"/>
      <c r="AT725" s="141"/>
      <c r="AU725" s="141"/>
      <c r="AV725" s="141"/>
      <c r="AW725" s="141"/>
      <c r="AX725" s="141"/>
      <c r="AY725" s="141"/>
      <c r="AZ725" s="141"/>
      <c r="BA725" s="141"/>
    </row>
    <row r="726" spans="1:53">
      <c r="A726" s="141"/>
      <c r="B726" s="141"/>
      <c r="C726" s="141"/>
      <c r="D726" s="141"/>
      <c r="E726" s="141"/>
      <c r="F726" s="141"/>
      <c r="G726" s="141"/>
      <c r="H726" s="141"/>
      <c r="I726" s="141"/>
      <c r="J726" s="141"/>
      <c r="K726" s="141"/>
      <c r="L726" s="141"/>
      <c r="M726" s="141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  <c r="Z726" s="141"/>
      <c r="AA726" s="141"/>
      <c r="AB726" s="141"/>
      <c r="AC726" s="141"/>
      <c r="AD726" s="141"/>
      <c r="AE726" s="141"/>
      <c r="AF726" s="141"/>
      <c r="AG726" s="141"/>
      <c r="AH726" s="141"/>
      <c r="AI726" s="141"/>
      <c r="AJ726" s="141"/>
      <c r="AK726" s="141"/>
      <c r="AL726" s="141"/>
      <c r="AM726" s="141"/>
      <c r="AN726" s="141"/>
      <c r="AO726" s="141"/>
      <c r="AP726" s="141"/>
      <c r="AQ726" s="141"/>
      <c r="AR726" s="141"/>
      <c r="AS726" s="141"/>
      <c r="AT726" s="141"/>
      <c r="AU726" s="141"/>
      <c r="AV726" s="141"/>
      <c r="AW726" s="141"/>
      <c r="AX726" s="141"/>
      <c r="AY726" s="141"/>
      <c r="AZ726" s="141"/>
      <c r="BA726" s="141"/>
    </row>
    <row r="727" spans="1:53">
      <c r="A727" s="141"/>
      <c r="B727" s="141"/>
      <c r="C727" s="141"/>
      <c r="D727" s="141"/>
      <c r="E727" s="141"/>
      <c r="F727" s="141"/>
      <c r="G727" s="141"/>
      <c r="H727" s="141"/>
      <c r="I727" s="141"/>
      <c r="J727" s="141"/>
      <c r="K727" s="141"/>
      <c r="L727" s="141"/>
      <c r="M727" s="141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  <c r="Z727" s="141"/>
      <c r="AA727" s="141"/>
      <c r="AB727" s="141"/>
      <c r="AC727" s="141"/>
      <c r="AD727" s="141"/>
      <c r="AE727" s="141"/>
      <c r="AF727" s="141"/>
      <c r="AG727" s="141"/>
      <c r="AH727" s="141"/>
      <c r="AI727" s="141"/>
      <c r="AJ727" s="141"/>
      <c r="AK727" s="141"/>
      <c r="AL727" s="141"/>
      <c r="AM727" s="141"/>
      <c r="AN727" s="141"/>
      <c r="AO727" s="141"/>
      <c r="AP727" s="141"/>
      <c r="AQ727" s="141"/>
      <c r="AR727" s="141"/>
      <c r="AS727" s="141"/>
      <c r="AT727" s="141"/>
      <c r="AU727" s="141"/>
      <c r="AV727" s="141"/>
      <c r="AW727" s="141"/>
      <c r="AX727" s="141"/>
      <c r="AY727" s="141"/>
      <c r="AZ727" s="141"/>
      <c r="BA727" s="141"/>
    </row>
    <row r="728" spans="1:53">
      <c r="A728" s="141"/>
      <c r="B728" s="141"/>
      <c r="C728" s="141"/>
      <c r="D728" s="141"/>
      <c r="E728" s="141"/>
      <c r="F728" s="141"/>
      <c r="G728" s="141"/>
      <c r="H728" s="141"/>
      <c r="I728" s="141"/>
      <c r="J728" s="141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  <c r="AA728" s="141"/>
      <c r="AB728" s="141"/>
      <c r="AC728" s="141"/>
      <c r="AD728" s="141"/>
      <c r="AE728" s="141"/>
      <c r="AF728" s="141"/>
      <c r="AG728" s="141"/>
      <c r="AH728" s="141"/>
      <c r="AI728" s="141"/>
      <c r="AJ728" s="141"/>
      <c r="AK728" s="141"/>
      <c r="AL728" s="141"/>
      <c r="AM728" s="141"/>
      <c r="AN728" s="141"/>
      <c r="AO728" s="141"/>
      <c r="AP728" s="141"/>
      <c r="AQ728" s="141"/>
      <c r="AR728" s="141"/>
      <c r="AS728" s="141"/>
      <c r="AT728" s="141"/>
      <c r="AU728" s="141"/>
      <c r="AV728" s="141"/>
      <c r="AW728" s="141"/>
      <c r="AX728" s="141"/>
      <c r="AY728" s="141"/>
      <c r="AZ728" s="141"/>
      <c r="BA728" s="141"/>
    </row>
    <row r="729" spans="1:53">
      <c r="A729" s="141"/>
      <c r="B729" s="141"/>
      <c r="C729" s="141"/>
      <c r="D729" s="141"/>
      <c r="E729" s="141"/>
      <c r="F729" s="141"/>
      <c r="G729" s="141"/>
      <c r="H729" s="141"/>
      <c r="I729" s="141"/>
      <c r="J729" s="141"/>
      <c r="K729" s="141"/>
      <c r="L729" s="141"/>
      <c r="M729" s="141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  <c r="Z729" s="141"/>
      <c r="AA729" s="141"/>
      <c r="AB729" s="141"/>
      <c r="AC729" s="141"/>
      <c r="AD729" s="141"/>
      <c r="AE729" s="141"/>
      <c r="AF729" s="141"/>
      <c r="AG729" s="141"/>
      <c r="AH729" s="141"/>
      <c r="AI729" s="141"/>
      <c r="AJ729" s="141"/>
      <c r="AK729" s="141"/>
      <c r="AL729" s="141"/>
      <c r="AM729" s="141"/>
      <c r="AN729" s="141"/>
      <c r="AO729" s="141"/>
      <c r="AP729" s="141"/>
      <c r="AQ729" s="141"/>
      <c r="AR729" s="141"/>
      <c r="AS729" s="141"/>
      <c r="AT729" s="141"/>
      <c r="AU729" s="141"/>
      <c r="AV729" s="141"/>
      <c r="AW729" s="141"/>
      <c r="AX729" s="141"/>
      <c r="AY729" s="141"/>
      <c r="AZ729" s="141"/>
      <c r="BA729" s="141"/>
    </row>
    <row r="730" spans="1:53">
      <c r="A730" s="141"/>
      <c r="B730" s="141"/>
      <c r="C730" s="141"/>
      <c r="D730" s="141"/>
      <c r="E730" s="141"/>
      <c r="F730" s="141"/>
      <c r="G730" s="141"/>
      <c r="H730" s="141"/>
      <c r="I730" s="141"/>
      <c r="J730" s="141"/>
      <c r="K730" s="141"/>
      <c r="L730" s="141"/>
      <c r="M730" s="141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  <c r="Z730" s="141"/>
      <c r="AA730" s="141"/>
      <c r="AB730" s="141"/>
      <c r="AC730" s="141"/>
      <c r="AD730" s="141"/>
      <c r="AE730" s="141"/>
      <c r="AF730" s="141"/>
      <c r="AG730" s="141"/>
      <c r="AH730" s="141"/>
      <c r="AI730" s="141"/>
      <c r="AJ730" s="141"/>
      <c r="AK730" s="141"/>
      <c r="AL730" s="141"/>
      <c r="AM730" s="141"/>
      <c r="AN730" s="141"/>
      <c r="AO730" s="141"/>
      <c r="AP730" s="141"/>
      <c r="AQ730" s="141"/>
      <c r="AR730" s="141"/>
      <c r="AS730" s="141"/>
      <c r="AT730" s="141"/>
      <c r="AU730" s="141"/>
      <c r="AV730" s="141"/>
      <c r="AW730" s="141"/>
      <c r="AX730" s="141"/>
      <c r="AY730" s="141"/>
      <c r="AZ730" s="141"/>
      <c r="BA730" s="141"/>
    </row>
    <row r="731" spans="1:53">
      <c r="A731" s="141"/>
      <c r="B731" s="141"/>
      <c r="C731" s="141"/>
      <c r="D731" s="141"/>
      <c r="E731" s="141"/>
      <c r="F731" s="141"/>
      <c r="G731" s="141"/>
      <c r="H731" s="141"/>
      <c r="I731" s="141"/>
      <c r="J731" s="141"/>
      <c r="K731" s="141"/>
      <c r="L731" s="141"/>
      <c r="M731" s="141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  <c r="Z731" s="141"/>
      <c r="AA731" s="141"/>
      <c r="AB731" s="141"/>
      <c r="AC731" s="141"/>
      <c r="AD731" s="141"/>
      <c r="AE731" s="141"/>
      <c r="AF731" s="141"/>
      <c r="AG731" s="141"/>
      <c r="AH731" s="141"/>
      <c r="AI731" s="141"/>
      <c r="AJ731" s="141"/>
      <c r="AK731" s="141"/>
      <c r="AL731" s="141"/>
      <c r="AM731" s="141"/>
      <c r="AN731" s="141"/>
      <c r="AO731" s="141"/>
      <c r="AP731" s="141"/>
      <c r="AQ731" s="141"/>
      <c r="AR731" s="141"/>
      <c r="AS731" s="141"/>
      <c r="AT731" s="141"/>
      <c r="AU731" s="141"/>
      <c r="AV731" s="141"/>
      <c r="AW731" s="141"/>
      <c r="AX731" s="141"/>
      <c r="AY731" s="141"/>
      <c r="AZ731" s="141"/>
      <c r="BA731" s="141"/>
    </row>
    <row r="732" spans="1:53">
      <c r="A732" s="141"/>
      <c r="B732" s="141"/>
      <c r="C732" s="141"/>
      <c r="D732" s="141"/>
      <c r="E732" s="141"/>
      <c r="F732" s="141"/>
      <c r="G732" s="141"/>
      <c r="H732" s="141"/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  <c r="AA732" s="141"/>
      <c r="AB732" s="141"/>
      <c r="AC732" s="141"/>
      <c r="AD732" s="141"/>
      <c r="AE732" s="141"/>
      <c r="AF732" s="141"/>
      <c r="AG732" s="141"/>
      <c r="AH732" s="141"/>
      <c r="AI732" s="141"/>
      <c r="AJ732" s="141"/>
      <c r="AK732" s="141"/>
      <c r="AL732" s="141"/>
      <c r="AM732" s="141"/>
      <c r="AN732" s="141"/>
      <c r="AO732" s="141"/>
      <c r="AP732" s="141"/>
      <c r="AQ732" s="141"/>
      <c r="AR732" s="141"/>
      <c r="AS732" s="141"/>
      <c r="AT732" s="141"/>
      <c r="AU732" s="141"/>
      <c r="AV732" s="141"/>
      <c r="AW732" s="141"/>
      <c r="AX732" s="141"/>
      <c r="AY732" s="141"/>
      <c r="AZ732" s="141"/>
      <c r="BA732" s="141"/>
    </row>
    <row r="733" spans="1:53">
      <c r="A733" s="141"/>
      <c r="B733" s="141"/>
      <c r="C733" s="141"/>
      <c r="D733" s="141"/>
      <c r="E733" s="141"/>
      <c r="F733" s="141"/>
      <c r="G733" s="141"/>
      <c r="H733" s="141"/>
      <c r="I733" s="141"/>
      <c r="J733" s="141"/>
      <c r="K733" s="141"/>
      <c r="L733" s="141"/>
      <c r="M733" s="141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  <c r="Z733" s="141"/>
      <c r="AA733" s="141"/>
      <c r="AB733" s="141"/>
      <c r="AC733" s="141"/>
      <c r="AD733" s="141"/>
      <c r="AE733" s="141"/>
      <c r="AF733" s="141"/>
      <c r="AG733" s="141"/>
      <c r="AH733" s="141"/>
      <c r="AI733" s="141"/>
      <c r="AJ733" s="141"/>
      <c r="AK733" s="141"/>
      <c r="AL733" s="141"/>
      <c r="AM733" s="141"/>
      <c r="AN733" s="141"/>
      <c r="AO733" s="141"/>
      <c r="AP733" s="141"/>
      <c r="AQ733" s="141"/>
      <c r="AR733" s="141"/>
      <c r="AS733" s="141"/>
      <c r="AT733" s="141"/>
      <c r="AU733" s="141"/>
      <c r="AV733" s="141"/>
      <c r="AW733" s="141"/>
      <c r="AX733" s="141"/>
      <c r="AY733" s="141"/>
      <c r="AZ733" s="141"/>
      <c r="BA733" s="141"/>
    </row>
    <row r="734" spans="1:53">
      <c r="A734" s="141"/>
      <c r="B734" s="141"/>
      <c r="C734" s="141"/>
      <c r="D734" s="141"/>
      <c r="E734" s="141"/>
      <c r="F734" s="141"/>
      <c r="G734" s="141"/>
      <c r="H734" s="141"/>
      <c r="I734" s="141"/>
      <c r="J734" s="141"/>
      <c r="K734" s="141"/>
      <c r="L734" s="141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  <c r="Z734" s="141"/>
      <c r="AA734" s="141"/>
      <c r="AB734" s="141"/>
      <c r="AC734" s="141"/>
      <c r="AD734" s="141"/>
      <c r="AE734" s="141"/>
      <c r="AF734" s="141"/>
      <c r="AG734" s="141"/>
      <c r="AH734" s="141"/>
      <c r="AI734" s="141"/>
      <c r="AJ734" s="141"/>
      <c r="AK734" s="141"/>
      <c r="AL734" s="141"/>
      <c r="AM734" s="141"/>
      <c r="AN734" s="141"/>
      <c r="AO734" s="141"/>
      <c r="AP734" s="141"/>
      <c r="AQ734" s="141"/>
      <c r="AR734" s="141"/>
      <c r="AS734" s="141"/>
      <c r="AT734" s="141"/>
      <c r="AU734" s="141"/>
      <c r="AV734" s="141"/>
      <c r="AW734" s="141"/>
      <c r="AX734" s="141"/>
      <c r="AY734" s="141"/>
      <c r="AZ734" s="141"/>
      <c r="BA734" s="141"/>
    </row>
    <row r="735" spans="1:53">
      <c r="A735" s="141"/>
      <c r="B735" s="141"/>
      <c r="C735" s="141"/>
      <c r="D735" s="141"/>
      <c r="E735" s="141"/>
      <c r="F735" s="141"/>
      <c r="G735" s="141"/>
      <c r="H735" s="141"/>
      <c r="I735" s="141"/>
      <c r="J735" s="141"/>
      <c r="K735" s="141"/>
      <c r="L735" s="141"/>
      <c r="M735" s="141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  <c r="Z735" s="141"/>
      <c r="AA735" s="141"/>
      <c r="AB735" s="141"/>
      <c r="AC735" s="141"/>
      <c r="AD735" s="141"/>
      <c r="AE735" s="141"/>
      <c r="AF735" s="141"/>
      <c r="AG735" s="141"/>
      <c r="AH735" s="141"/>
      <c r="AI735" s="141"/>
      <c r="AJ735" s="141"/>
      <c r="AK735" s="141"/>
      <c r="AL735" s="141"/>
      <c r="AM735" s="141"/>
      <c r="AN735" s="141"/>
      <c r="AO735" s="141"/>
      <c r="AP735" s="141"/>
      <c r="AQ735" s="141"/>
      <c r="AR735" s="141"/>
      <c r="AS735" s="141"/>
      <c r="AT735" s="141"/>
      <c r="AU735" s="141"/>
      <c r="AV735" s="141"/>
      <c r="AW735" s="141"/>
      <c r="AX735" s="141"/>
      <c r="AY735" s="141"/>
      <c r="AZ735" s="141"/>
      <c r="BA735" s="141"/>
    </row>
    <row r="736" spans="1:53">
      <c r="A736" s="141"/>
      <c r="B736" s="141"/>
      <c r="C736" s="141"/>
      <c r="D736" s="141"/>
      <c r="E736" s="141"/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  <c r="Z736" s="141"/>
      <c r="AA736" s="141"/>
      <c r="AB736" s="141"/>
      <c r="AC736" s="141"/>
      <c r="AD736" s="141"/>
      <c r="AE736" s="141"/>
      <c r="AF736" s="141"/>
      <c r="AG736" s="141"/>
      <c r="AH736" s="141"/>
      <c r="AI736" s="141"/>
      <c r="AJ736" s="141"/>
      <c r="AK736" s="141"/>
      <c r="AL736" s="141"/>
      <c r="AM736" s="141"/>
      <c r="AN736" s="141"/>
      <c r="AO736" s="141"/>
      <c r="AP736" s="141"/>
      <c r="AQ736" s="141"/>
      <c r="AR736" s="141"/>
      <c r="AS736" s="141"/>
      <c r="AT736" s="141"/>
      <c r="AU736" s="141"/>
      <c r="AV736" s="141"/>
      <c r="AW736" s="141"/>
      <c r="AX736" s="141"/>
      <c r="AY736" s="141"/>
      <c r="AZ736" s="141"/>
      <c r="BA736" s="141"/>
    </row>
    <row r="737" spans="1:53">
      <c r="A737" s="141"/>
      <c r="B737" s="141"/>
      <c r="C737" s="141"/>
      <c r="D737" s="141"/>
      <c r="E737" s="141"/>
      <c r="F737" s="141"/>
      <c r="G737" s="141"/>
      <c r="H737" s="141"/>
      <c r="I737" s="141"/>
      <c r="J737" s="141"/>
      <c r="K737" s="141"/>
      <c r="L737" s="141"/>
      <c r="M737" s="141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  <c r="Z737" s="141"/>
      <c r="AA737" s="141"/>
      <c r="AB737" s="141"/>
      <c r="AC737" s="141"/>
      <c r="AD737" s="141"/>
      <c r="AE737" s="141"/>
      <c r="AF737" s="141"/>
      <c r="AG737" s="141"/>
      <c r="AH737" s="141"/>
      <c r="AI737" s="141"/>
      <c r="AJ737" s="141"/>
      <c r="AK737" s="141"/>
      <c r="AL737" s="141"/>
      <c r="AM737" s="141"/>
      <c r="AN737" s="141"/>
      <c r="AO737" s="141"/>
      <c r="AP737" s="141"/>
      <c r="AQ737" s="141"/>
      <c r="AR737" s="141"/>
      <c r="AS737" s="141"/>
      <c r="AT737" s="141"/>
      <c r="AU737" s="141"/>
      <c r="AV737" s="141"/>
      <c r="AW737" s="141"/>
      <c r="AX737" s="141"/>
      <c r="AY737" s="141"/>
      <c r="AZ737" s="141"/>
      <c r="BA737" s="141"/>
    </row>
    <row r="738" spans="1:53">
      <c r="A738" s="141"/>
      <c r="B738" s="141"/>
      <c r="C738" s="141"/>
      <c r="D738" s="141"/>
      <c r="E738" s="141"/>
      <c r="F738" s="141"/>
      <c r="G738" s="141"/>
      <c r="H738" s="141"/>
      <c r="I738" s="141"/>
      <c r="J738" s="141"/>
      <c r="K738" s="141"/>
      <c r="L738" s="141"/>
      <c r="M738" s="141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  <c r="Z738" s="141"/>
      <c r="AA738" s="141"/>
      <c r="AB738" s="141"/>
      <c r="AC738" s="141"/>
      <c r="AD738" s="141"/>
      <c r="AE738" s="141"/>
      <c r="AF738" s="141"/>
      <c r="AG738" s="141"/>
      <c r="AH738" s="141"/>
      <c r="AI738" s="141"/>
      <c r="AJ738" s="141"/>
      <c r="AK738" s="141"/>
      <c r="AL738" s="141"/>
      <c r="AM738" s="141"/>
      <c r="AN738" s="141"/>
      <c r="AO738" s="141"/>
      <c r="AP738" s="141"/>
      <c r="AQ738" s="141"/>
      <c r="AR738" s="141"/>
      <c r="AS738" s="141"/>
      <c r="AT738" s="141"/>
      <c r="AU738" s="141"/>
      <c r="AV738" s="141"/>
      <c r="AW738" s="141"/>
      <c r="AX738" s="141"/>
      <c r="AY738" s="141"/>
      <c r="AZ738" s="141"/>
      <c r="BA738" s="141"/>
    </row>
    <row r="739" spans="1:53">
      <c r="A739" s="141"/>
      <c r="B739" s="141"/>
      <c r="C739" s="141"/>
      <c r="D739" s="141"/>
      <c r="E739" s="141"/>
      <c r="F739" s="141"/>
      <c r="G739" s="141"/>
      <c r="H739" s="141"/>
      <c r="I739" s="141"/>
      <c r="J739" s="141"/>
      <c r="K739" s="141"/>
      <c r="L739" s="141"/>
      <c r="M739" s="141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  <c r="Z739" s="141"/>
      <c r="AA739" s="141"/>
      <c r="AB739" s="141"/>
      <c r="AC739" s="141"/>
      <c r="AD739" s="141"/>
      <c r="AE739" s="141"/>
      <c r="AF739" s="141"/>
      <c r="AG739" s="141"/>
      <c r="AH739" s="141"/>
      <c r="AI739" s="141"/>
      <c r="AJ739" s="141"/>
      <c r="AK739" s="141"/>
      <c r="AL739" s="141"/>
      <c r="AM739" s="141"/>
      <c r="AN739" s="141"/>
      <c r="AO739" s="141"/>
      <c r="AP739" s="141"/>
      <c r="AQ739" s="141"/>
      <c r="AR739" s="141"/>
      <c r="AS739" s="141"/>
      <c r="AT739" s="141"/>
      <c r="AU739" s="141"/>
      <c r="AV739" s="141"/>
      <c r="AW739" s="141"/>
      <c r="AX739" s="141"/>
      <c r="AY739" s="141"/>
      <c r="AZ739" s="141"/>
      <c r="BA739" s="141"/>
    </row>
  </sheetData>
  <pageMargins left="0.118055555555556" right="0.118055555555556" top="0.15763888888888899" bottom="0.15763888888888899" header="0.51180555555555496" footer="0.51180555555555496"/>
  <pageSetup paperSize="9" scale="95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J877"/>
  <sheetViews>
    <sheetView tabSelected="1" view="pageBreakPreview" zoomScale="60" workbookViewId="0">
      <selection activeCell="E34" sqref="E34"/>
    </sheetView>
  </sheetViews>
  <sheetFormatPr defaultRowHeight="14.4"/>
  <cols>
    <col min="1" max="1" width="7" customWidth="1"/>
    <col min="2" max="2" width="29.109375" style="86" customWidth="1"/>
    <col min="3" max="3" width="10.88671875" customWidth="1"/>
    <col min="4" max="4" width="4.5546875" customWidth="1"/>
    <col min="5" max="5" width="10" customWidth="1"/>
    <col min="6" max="6" width="26.44140625" customWidth="1"/>
    <col min="7" max="7" width="9.88671875" customWidth="1"/>
    <col min="8" max="8" width="11.5546875" customWidth="1"/>
    <col min="9" max="9" width="9.5546875" customWidth="1"/>
    <col min="10" max="10" width="24.44140625" customWidth="1"/>
    <col min="11" max="11" width="9.109375" customWidth="1"/>
    <col min="12" max="12" width="4.44140625" customWidth="1"/>
    <col min="13" max="13" width="33.33203125" customWidth="1"/>
    <col min="14" max="14" width="8.109375" customWidth="1"/>
    <col min="15" max="15" width="10" customWidth="1"/>
    <col min="16" max="16" width="6" customWidth="1"/>
    <col min="17" max="17" width="6.88671875" customWidth="1"/>
    <col min="18" max="18" width="13.5546875" customWidth="1"/>
    <col min="19" max="19" width="7.88671875" customWidth="1"/>
    <col min="20" max="20" width="9.5546875" customWidth="1"/>
    <col min="21" max="21" width="7.33203125" customWidth="1"/>
    <col min="22" max="22" width="11" customWidth="1"/>
    <col min="23" max="23" width="7.44140625" customWidth="1"/>
    <col min="24" max="24" width="8.5546875" customWidth="1"/>
    <col min="25" max="25" width="6.88671875" customWidth="1"/>
    <col min="26" max="26" width="8.33203125" customWidth="1"/>
    <col min="27" max="27" width="6.109375" customWidth="1"/>
    <col min="28" max="28" width="8" customWidth="1"/>
    <col min="29" max="29" width="6.33203125" customWidth="1"/>
    <col min="31" max="31" width="8.6640625" customWidth="1"/>
  </cols>
  <sheetData>
    <row r="1" spans="1:88" ht="12" customHeight="1">
      <c r="H1" s="126"/>
      <c r="I1" s="11"/>
      <c r="J1" s="11"/>
      <c r="K1" s="11"/>
      <c r="L1" s="11"/>
      <c r="M1" s="11"/>
      <c r="N1" s="141"/>
      <c r="O1" s="141"/>
      <c r="P1" s="141"/>
      <c r="Q1" s="141"/>
      <c r="R1" s="141"/>
      <c r="S1" s="141"/>
      <c r="T1" s="214"/>
      <c r="U1" s="214"/>
      <c r="V1" s="139"/>
      <c r="W1" s="141"/>
      <c r="X1" s="141"/>
      <c r="Y1" s="141"/>
      <c r="Z1" s="141"/>
      <c r="AA1" s="141"/>
      <c r="AB1" s="141"/>
      <c r="AC1" s="141"/>
      <c r="AD1" s="14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</row>
    <row r="2" spans="1:88" ht="14.25" customHeight="1">
      <c r="A2" s="2884" t="s">
        <v>330</v>
      </c>
      <c r="B2" s="2884"/>
      <c r="C2" s="2884"/>
      <c r="D2" s="2884"/>
      <c r="E2" s="2884"/>
      <c r="F2" s="2884"/>
      <c r="G2" s="2884"/>
      <c r="H2" s="1166"/>
      <c r="I2" s="141"/>
      <c r="J2" s="735"/>
      <c r="K2" s="150"/>
      <c r="L2" s="141"/>
      <c r="M2" s="141"/>
      <c r="N2" s="146"/>
      <c r="O2" s="214"/>
      <c r="P2" s="214"/>
      <c r="Q2" s="141"/>
      <c r="R2" s="136"/>
      <c r="S2" s="136"/>
      <c r="T2" s="136"/>
      <c r="U2" s="136"/>
      <c r="V2" s="141"/>
      <c r="W2" s="270"/>
      <c r="X2" s="430"/>
      <c r="Y2" s="270"/>
      <c r="Z2" s="430"/>
      <c r="AA2" s="141"/>
      <c r="AB2" s="139"/>
      <c r="AC2" s="265"/>
      <c r="AD2" s="14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1:88">
      <c r="D3" s="576" t="s">
        <v>167</v>
      </c>
      <c r="E3" s="91"/>
      <c r="G3" t="s">
        <v>176</v>
      </c>
      <c r="H3" s="126"/>
      <c r="L3" s="141"/>
      <c r="M3" s="1660"/>
      <c r="N3" s="438"/>
      <c r="O3" s="141"/>
      <c r="P3" s="141"/>
      <c r="Q3" s="283"/>
      <c r="R3" s="141"/>
      <c r="S3" s="141"/>
      <c r="T3" s="133"/>
      <c r="U3" s="141"/>
      <c r="V3" s="136"/>
      <c r="W3" s="149"/>
      <c r="X3" s="193"/>
      <c r="Y3" s="561"/>
      <c r="Z3" s="562"/>
      <c r="AA3" s="141"/>
      <c r="AB3" s="141"/>
      <c r="AC3" s="141"/>
      <c r="AD3" s="141"/>
      <c r="AE3" s="11"/>
      <c r="AF3" s="11"/>
      <c r="AG3" s="141"/>
      <c r="AH3" s="11"/>
      <c r="AI3" s="11"/>
      <c r="AJ3" s="11"/>
      <c r="AK3" s="141"/>
      <c r="AL3" s="14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</row>
    <row r="4" spans="1:88" ht="13.5" customHeight="1" thickBot="1">
      <c r="A4" s="579"/>
      <c r="B4" s="453" t="s">
        <v>165</v>
      </c>
      <c r="E4" s="2" t="s">
        <v>290</v>
      </c>
      <c r="F4" s="2"/>
      <c r="G4" s="91"/>
      <c r="H4" s="432"/>
      <c r="L4" s="141"/>
      <c r="M4" s="141"/>
      <c r="N4" s="214"/>
      <c r="O4" s="214"/>
      <c r="P4" s="438"/>
      <c r="Q4" s="141"/>
      <c r="R4" s="164"/>
      <c r="S4" s="141"/>
      <c r="T4" s="139"/>
      <c r="U4" s="141"/>
      <c r="V4" s="136"/>
      <c r="W4" s="140"/>
      <c r="X4" s="172"/>
      <c r="Y4" s="238"/>
      <c r="Z4" s="562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</row>
    <row r="5" spans="1:88" ht="13.5" customHeight="1">
      <c r="A5" s="34" t="s">
        <v>2</v>
      </c>
      <c r="B5" s="94" t="s">
        <v>3</v>
      </c>
      <c r="C5" s="350" t="s">
        <v>4</v>
      </c>
      <c r="D5" s="426"/>
      <c r="E5" s="34" t="s">
        <v>2</v>
      </c>
      <c r="F5" s="94" t="s">
        <v>3</v>
      </c>
      <c r="G5" s="350" t="s">
        <v>4</v>
      </c>
      <c r="H5" s="141"/>
      <c r="L5" s="141"/>
      <c r="M5" s="141"/>
      <c r="N5" s="141"/>
      <c r="O5" s="135"/>
      <c r="P5" s="164"/>
      <c r="Q5" s="275"/>
      <c r="R5" s="165"/>
      <c r="S5" s="250"/>
      <c r="T5" s="139"/>
      <c r="U5" s="141"/>
      <c r="V5" s="136"/>
      <c r="W5" s="135"/>
      <c r="X5" s="172"/>
      <c r="Y5" s="238"/>
      <c r="Z5" s="562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</row>
    <row r="6" spans="1:88" ht="13.5" customHeight="1" thickBot="1">
      <c r="A6" s="381" t="s">
        <v>5</v>
      </c>
      <c r="B6" s="11"/>
      <c r="C6" s="416" t="s">
        <v>63</v>
      </c>
      <c r="D6" s="141"/>
      <c r="E6" s="37" t="s">
        <v>5</v>
      </c>
      <c r="F6" s="38"/>
      <c r="G6" s="351" t="s">
        <v>63</v>
      </c>
      <c r="H6" s="141"/>
      <c r="L6" s="141"/>
      <c r="M6" s="141"/>
      <c r="N6" s="141"/>
      <c r="O6" s="135"/>
      <c r="P6" s="164"/>
      <c r="Q6" s="141"/>
      <c r="R6" s="141"/>
      <c r="S6" s="141"/>
      <c r="T6" s="139"/>
      <c r="U6" s="141"/>
      <c r="V6" s="136"/>
      <c r="W6" s="135"/>
      <c r="X6" s="172"/>
      <c r="Y6" s="238"/>
      <c r="Z6" s="562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</row>
    <row r="7" spans="1:88" ht="12.75" customHeight="1" thickBot="1">
      <c r="A7" s="408" t="s">
        <v>138</v>
      </c>
      <c r="B7" s="581"/>
      <c r="C7" s="2374"/>
      <c r="D7" s="165"/>
      <c r="E7" s="408" t="s">
        <v>801</v>
      </c>
      <c r="F7" s="581"/>
      <c r="G7" s="2374"/>
      <c r="H7" s="141"/>
      <c r="L7" s="141"/>
      <c r="M7" s="141"/>
      <c r="N7" s="141"/>
      <c r="O7" s="141"/>
      <c r="P7" s="164"/>
      <c r="Q7" s="141"/>
      <c r="R7" s="141"/>
      <c r="S7" s="141"/>
      <c r="T7" s="136"/>
      <c r="U7" s="141"/>
      <c r="V7" s="136"/>
      <c r="W7" s="135"/>
      <c r="X7" s="172"/>
      <c r="Y7" s="238"/>
      <c r="Z7" s="562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</row>
    <row r="8" spans="1:88">
      <c r="A8" s="102"/>
      <c r="B8" s="227" t="s">
        <v>189</v>
      </c>
      <c r="C8" s="63"/>
      <c r="D8" s="165"/>
      <c r="E8" s="872"/>
      <c r="F8" s="506" t="s">
        <v>189</v>
      </c>
      <c r="G8" s="890"/>
      <c r="H8" s="270"/>
      <c r="L8" s="141"/>
      <c r="M8" s="141"/>
      <c r="N8" s="141"/>
      <c r="O8" s="141"/>
      <c r="P8" s="164"/>
      <c r="Q8" s="141"/>
      <c r="R8" s="141"/>
      <c r="S8" s="141"/>
      <c r="T8" s="136"/>
      <c r="U8" s="141"/>
      <c r="V8" s="136"/>
      <c r="W8" s="151"/>
      <c r="X8" s="172"/>
      <c r="Y8" s="238"/>
      <c r="Z8" s="562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</row>
    <row r="9" spans="1:88" ht="15.75" customHeight="1">
      <c r="A9" s="330" t="str">
        <f>'7-11л. МЕНЮ '!I66</f>
        <v>ТТК/181/17</v>
      </c>
      <c r="B9" s="2841" t="str">
        <f>'7-11л. МЕНЮ '!B66</f>
        <v>Каша жидкая молочная  из манной крупы</v>
      </c>
      <c r="C9" s="377">
        <f>'7-11л. МЕНЮ '!C66</f>
        <v>200</v>
      </c>
      <c r="D9" s="291"/>
      <c r="E9" s="355" t="str">
        <f>'7-11л. МЕНЮ '!I120</f>
        <v>54-3з/22</v>
      </c>
      <c r="F9" s="325" t="str">
        <f>'7-11л. МЕНЮ '!B120</f>
        <v>Помидор  свежий  в нарезке</v>
      </c>
      <c r="G9" s="1790">
        <f>'7-11л. МЕНЮ '!C120</f>
        <v>60</v>
      </c>
      <c r="H9" s="135"/>
      <c r="L9" s="141"/>
      <c r="M9" s="141"/>
      <c r="N9" s="141"/>
      <c r="O9" s="133"/>
      <c r="P9" s="136"/>
      <c r="Q9" s="141"/>
      <c r="R9" s="141"/>
      <c r="S9" s="141"/>
      <c r="T9" s="136"/>
      <c r="U9" s="286"/>
      <c r="V9" s="136"/>
      <c r="W9" s="135"/>
      <c r="X9" s="172"/>
      <c r="Y9" s="238"/>
      <c r="Z9" s="562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</row>
    <row r="10" spans="1:88" ht="13.5" customHeight="1">
      <c r="A10" s="330" t="str">
        <f>'7-11л. МЕНЮ '!I67</f>
        <v>Пром.пр.</v>
      </c>
      <c r="B10" s="373" t="str">
        <f>'7-11л. МЕНЮ '!B67</f>
        <v xml:space="preserve">Печенье </v>
      </c>
      <c r="C10" s="377">
        <f>'7-11л. МЕНЮ '!C67</f>
        <v>25</v>
      </c>
      <c r="D10" s="139"/>
      <c r="E10" s="355" t="str">
        <f>'7-11л. МЕНЮ '!I121</f>
        <v>265/17</v>
      </c>
      <c r="F10" s="325" t="str">
        <f>'7-11л. МЕНЮ '!B121</f>
        <v>Плов с говядиной</v>
      </c>
      <c r="G10" s="1790">
        <f>'7-11л. МЕНЮ '!C121</f>
        <v>190</v>
      </c>
      <c r="H10" s="135"/>
      <c r="L10" s="141"/>
      <c r="M10" s="141"/>
      <c r="N10" s="141"/>
      <c r="O10" s="141"/>
      <c r="P10" s="164"/>
      <c r="Q10" s="141"/>
      <c r="R10" s="141"/>
      <c r="S10" s="141"/>
      <c r="T10" s="136"/>
      <c r="U10" s="141"/>
      <c r="V10" s="142"/>
      <c r="W10" s="135"/>
      <c r="X10" s="172"/>
      <c r="Y10" s="238"/>
      <c r="Z10" s="562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</row>
    <row r="11" spans="1:88" ht="13.5" customHeight="1">
      <c r="A11" s="330" t="str">
        <f>'7-11л. МЕНЮ '!I68</f>
        <v>54-2гн/22</v>
      </c>
      <c r="B11" s="373" t="str">
        <f>'7-11л. МЕНЮ '!B68</f>
        <v>Чай с сахаром</v>
      </c>
      <c r="C11" s="377">
        <f>'7-11л. МЕНЮ '!C68</f>
        <v>200</v>
      </c>
      <c r="D11" s="139"/>
      <c r="E11" s="355" t="str">
        <f>'7-11л. МЕНЮ '!I122</f>
        <v>ТТК/349/17</v>
      </c>
      <c r="F11" s="325" t="str">
        <f>'7-11л. МЕНЮ '!B122</f>
        <v>Компот из смеси сухофруктов</v>
      </c>
      <c r="G11" s="1790">
        <f>'7-11л. МЕНЮ '!C122</f>
        <v>200</v>
      </c>
      <c r="H11" s="135"/>
      <c r="L11" s="141"/>
      <c r="M11" s="141"/>
      <c r="N11" s="141"/>
      <c r="O11" s="495"/>
      <c r="P11" s="164"/>
      <c r="Q11" s="141"/>
      <c r="R11" s="141"/>
      <c r="S11" s="141"/>
      <c r="T11" s="136"/>
      <c r="U11" s="141"/>
      <c r="V11" s="136"/>
      <c r="W11" s="135"/>
      <c r="X11" s="196"/>
      <c r="Y11" s="564"/>
      <c r="Z11" s="562"/>
      <c r="AA11" s="141"/>
      <c r="AB11" s="141"/>
      <c r="AC11" s="141"/>
      <c r="AD11" s="141"/>
      <c r="AE11" s="141"/>
      <c r="AF11" s="141"/>
      <c r="AG11" s="189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</row>
    <row r="12" spans="1:88">
      <c r="A12" s="330" t="str">
        <f>'7-11л. МЕНЮ '!I69</f>
        <v>Пром.пр.</v>
      </c>
      <c r="B12" s="373" t="str">
        <f>'7-11л. МЕНЮ '!B69</f>
        <v>Хлеб пшеничный</v>
      </c>
      <c r="C12" s="377">
        <f>'7-11л. МЕНЮ '!C69</f>
        <v>30</v>
      </c>
      <c r="D12" s="136"/>
      <c r="E12" s="355" t="str">
        <f>'7-11л. МЕНЮ '!I123</f>
        <v>Пром.пр.</v>
      </c>
      <c r="F12" s="325" t="str">
        <f>'7-11л. МЕНЮ '!B123</f>
        <v>Хлеб пшеничный</v>
      </c>
      <c r="G12" s="1790">
        <f>'7-11л. МЕНЮ '!C123</f>
        <v>40</v>
      </c>
      <c r="H12" s="141"/>
      <c r="L12" s="141"/>
      <c r="M12" s="141"/>
      <c r="N12" s="141"/>
      <c r="O12" s="495"/>
      <c r="P12" s="279"/>
      <c r="Q12" s="141"/>
      <c r="R12" s="141"/>
      <c r="S12" s="141"/>
      <c r="T12" s="136"/>
      <c r="U12" s="141"/>
      <c r="V12" s="136"/>
      <c r="W12" s="143"/>
      <c r="X12" s="194"/>
      <c r="Y12" s="238"/>
      <c r="Z12" s="562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</row>
    <row r="13" spans="1:88" ht="15.6">
      <c r="A13" s="330" t="str">
        <f>'7-11л. МЕНЮ '!I70</f>
        <v>Пром.пр.</v>
      </c>
      <c r="B13" s="373" t="str">
        <f>'7-11л. МЕНЮ '!B70</f>
        <v>Хлеб ржаной</v>
      </c>
      <c r="C13" s="377">
        <f>'7-11л. МЕНЮ '!C70</f>
        <v>20</v>
      </c>
      <c r="D13" s="136"/>
      <c r="E13" s="355" t="str">
        <f>'7-11л. МЕНЮ '!I124</f>
        <v>Пром.пр.</v>
      </c>
      <c r="F13" s="325" t="str">
        <f>'7-11л. МЕНЮ '!B124</f>
        <v>Хлеб ржаной</v>
      </c>
      <c r="G13" s="1790">
        <f>'7-11л. МЕНЮ '!C124</f>
        <v>30</v>
      </c>
      <c r="H13" s="141"/>
      <c r="L13" s="141"/>
      <c r="M13" s="141"/>
      <c r="N13" s="141"/>
      <c r="O13" s="133"/>
      <c r="P13" s="136"/>
      <c r="Q13" s="141"/>
      <c r="R13" s="141"/>
      <c r="S13" s="141"/>
      <c r="T13" s="136"/>
      <c r="U13" s="141"/>
      <c r="V13" s="142"/>
      <c r="W13" s="252"/>
      <c r="X13" s="563"/>
      <c r="Y13" s="238"/>
      <c r="Z13" s="562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</row>
    <row r="14" spans="1:88" ht="14.25" customHeight="1" thickBot="1">
      <c r="A14" s="2326" t="str">
        <f>'7-11л. МЕНЮ '!I71</f>
        <v>82 /21</v>
      </c>
      <c r="B14" s="373" t="str">
        <f>'7-11л. МЕНЮ '!B71</f>
        <v>Плоды свежие ( яблоко )</v>
      </c>
      <c r="C14" s="377">
        <f>'7-11л. МЕНЮ '!C71</f>
        <v>100</v>
      </c>
      <c r="D14" s="139"/>
      <c r="E14" s="2308" t="s">
        <v>262</v>
      </c>
      <c r="F14" s="1789"/>
      <c r="G14" s="2436">
        <f>'7-11л. МЕНЮ '!C125</f>
        <v>520</v>
      </c>
      <c r="H14" s="270"/>
      <c r="L14" s="141"/>
      <c r="M14" s="141"/>
      <c r="N14" s="141"/>
      <c r="O14" s="133"/>
      <c r="P14" s="276"/>
      <c r="Q14" s="141"/>
      <c r="R14" s="141"/>
      <c r="S14" s="141"/>
      <c r="T14" s="136"/>
      <c r="U14" s="286"/>
      <c r="V14" s="136"/>
      <c r="W14" s="252"/>
      <c r="X14" s="563"/>
      <c r="Y14" s="238"/>
      <c r="Z14" s="562"/>
      <c r="AA14" s="141"/>
      <c r="AB14" s="141"/>
      <c r="AC14" s="141"/>
      <c r="AD14" s="141"/>
      <c r="AE14" s="141"/>
      <c r="AF14" s="141"/>
      <c r="AG14" s="141"/>
      <c r="AH14" s="141"/>
      <c r="AI14" s="164"/>
      <c r="AJ14" s="15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</row>
    <row r="15" spans="1:88" ht="15" customHeight="1" thickBot="1">
      <c r="A15" s="2308" t="s">
        <v>262</v>
      </c>
      <c r="B15" s="373"/>
      <c r="C15" s="2371">
        <f>'7-11л. МЕНЮ '!C72</f>
        <v>575</v>
      </c>
      <c r="D15" s="139"/>
      <c r="E15" s="508"/>
      <c r="F15" s="506" t="s">
        <v>144</v>
      </c>
      <c r="G15" s="63"/>
      <c r="H15" s="149"/>
      <c r="L15" s="141"/>
      <c r="M15" s="141"/>
      <c r="N15" s="141"/>
      <c r="O15" s="141"/>
      <c r="P15" s="164"/>
      <c r="Q15" s="141"/>
      <c r="R15" s="141"/>
      <c r="S15" s="141"/>
      <c r="T15" s="165"/>
      <c r="U15" s="141"/>
      <c r="V15" s="142"/>
      <c r="W15" s="252"/>
      <c r="X15" s="563"/>
      <c r="Y15" s="238"/>
      <c r="Z15" s="562"/>
      <c r="AA15" s="141"/>
      <c r="AB15" s="141"/>
      <c r="AC15" s="141"/>
      <c r="AD15" s="252"/>
      <c r="AE15" s="141"/>
      <c r="AF15" s="141"/>
      <c r="AG15" s="141"/>
      <c r="AH15" s="141"/>
      <c r="AI15" s="164"/>
      <c r="AJ15" s="15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</row>
    <row r="16" spans="1:88" ht="15.6">
      <c r="A16" s="508"/>
      <c r="B16" s="506" t="s">
        <v>144</v>
      </c>
      <c r="C16" s="63"/>
      <c r="D16" s="136"/>
      <c r="E16" s="355" t="str">
        <f>'7-11л. МЕНЮ '!I129</f>
        <v>54-12з/22</v>
      </c>
      <c r="F16" s="325" t="str">
        <f>'7-11л. МЕНЮ '!B129</f>
        <v>Икра морковная</v>
      </c>
      <c r="G16" s="2437">
        <f>'7-11л. МЕНЮ '!C129</f>
        <v>60</v>
      </c>
      <c r="H16" s="140"/>
      <c r="L16" s="141"/>
      <c r="M16" s="141"/>
      <c r="N16" s="141"/>
      <c r="O16" s="495"/>
      <c r="P16" s="164"/>
      <c r="Q16" s="141"/>
      <c r="R16" s="141"/>
      <c r="S16" s="141"/>
      <c r="T16" s="141"/>
      <c r="U16" s="141"/>
      <c r="V16" s="136"/>
      <c r="W16" s="252"/>
      <c r="X16" s="563"/>
      <c r="Y16" s="238"/>
      <c r="Z16" s="562"/>
      <c r="AA16" s="141"/>
      <c r="AB16" s="141"/>
      <c r="AC16" s="141"/>
      <c r="AD16" s="141"/>
      <c r="AE16" s="141"/>
      <c r="AF16" s="141"/>
      <c r="AG16" s="141"/>
      <c r="AH16" s="141"/>
      <c r="AI16" s="164"/>
      <c r="AJ16" s="155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</row>
    <row r="17" spans="1:88" ht="15.6">
      <c r="A17" s="355" t="str">
        <f>'7-11л. МЕНЮ '!I76</f>
        <v>54-2з/22</v>
      </c>
      <c r="B17" s="325" t="str">
        <f>'7-11л. МЕНЮ '!B76</f>
        <v>Огурец  свежий в нарезке</v>
      </c>
      <c r="C17" s="377">
        <f>'7-11л. МЕНЮ '!C76</f>
        <v>60</v>
      </c>
      <c r="D17" s="192"/>
      <c r="E17" s="355" t="str">
        <f>'7-11л. МЕНЮ '!I130</f>
        <v>ТТК/111/17</v>
      </c>
      <c r="F17" s="325" t="str">
        <f>'7-11л. МЕНЮ '!B130</f>
        <v xml:space="preserve">Суп  с макаронами </v>
      </c>
      <c r="G17" s="2437">
        <f>'7-11л. МЕНЮ '!C130</f>
        <v>200</v>
      </c>
      <c r="H17" s="135"/>
      <c r="L17" s="141"/>
      <c r="M17" s="141"/>
      <c r="N17" s="141"/>
      <c r="O17" s="133"/>
      <c r="P17" s="164"/>
      <c r="Q17" s="141"/>
      <c r="R17" s="141"/>
      <c r="S17" s="141"/>
      <c r="T17" s="141"/>
      <c r="U17" s="141"/>
      <c r="V17" s="139"/>
      <c r="W17" s="252"/>
      <c r="X17" s="563"/>
      <c r="Y17" s="238"/>
      <c r="Z17" s="562"/>
      <c r="AA17" s="141"/>
      <c r="AB17" s="141"/>
      <c r="AC17" s="141"/>
      <c r="AD17" s="141"/>
      <c r="AE17" s="141"/>
      <c r="AF17" s="141"/>
      <c r="AG17" s="141"/>
      <c r="AH17" s="141"/>
      <c r="AI17" s="164"/>
      <c r="AJ17" s="158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</row>
    <row r="18" spans="1:88" ht="15.6">
      <c r="A18" s="355" t="str">
        <f>'7-11л. МЕНЮ '!I77</f>
        <v>ТТК/82/17</v>
      </c>
      <c r="B18" s="2324" t="str">
        <f>'7-11л. МЕНЮ '!B77</f>
        <v>Борщ с картофелем со св. капусты со сметаной</v>
      </c>
      <c r="C18" s="377">
        <f>'7-11л. МЕНЮ '!C77</f>
        <v>204</v>
      </c>
      <c r="D18" s="280"/>
      <c r="E18" s="355" t="str">
        <f>'7-11л. МЕНЮ '!I131</f>
        <v>ТТК/212/17</v>
      </c>
      <c r="F18" s="325" t="str">
        <f>'7-11л. МЕНЮ '!B131</f>
        <v>Омлет с птицей</v>
      </c>
      <c r="G18" s="2437">
        <f>'7-11л. МЕНЮ '!C131</f>
        <v>160</v>
      </c>
      <c r="H18" s="135"/>
      <c r="L18" s="141"/>
      <c r="M18" s="141"/>
      <c r="N18" s="141"/>
      <c r="O18" s="133"/>
      <c r="P18" s="164"/>
      <c r="Q18" s="141"/>
      <c r="R18" s="141"/>
      <c r="S18" s="141"/>
      <c r="T18" s="141"/>
      <c r="U18" s="141"/>
      <c r="V18" s="139"/>
      <c r="W18" s="252"/>
      <c r="X18" s="563"/>
      <c r="Y18" s="238"/>
      <c r="Z18" s="562"/>
      <c r="AA18" s="141"/>
      <c r="AB18" s="141"/>
      <c r="AC18" s="141"/>
      <c r="AD18" s="141"/>
      <c r="AE18" s="141"/>
      <c r="AF18" s="141"/>
      <c r="AG18" s="141"/>
      <c r="AH18" s="141"/>
      <c r="AI18" s="164"/>
      <c r="AJ18" s="15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</row>
    <row r="19" spans="1:88" ht="15.6">
      <c r="A19" s="355" t="str">
        <f>'7-11л. МЕНЮ '!I78</f>
        <v>54-2г/22</v>
      </c>
      <c r="B19" s="325" t="str">
        <f>'7-11л. МЕНЮ '!B78</f>
        <v>Макароны отварные с овощами</v>
      </c>
      <c r="C19" s="377">
        <f>'7-11л. МЕНЮ '!C78</f>
        <v>150</v>
      </c>
      <c r="D19" s="220"/>
      <c r="E19" s="355" t="str">
        <f>'7-11л. МЕНЮ '!I132</f>
        <v>ТТК/379/17</v>
      </c>
      <c r="F19" s="325" t="str">
        <f>'7-11л. МЕНЮ '!B132</f>
        <v>Кофейный напиток с молоком</v>
      </c>
      <c r="G19" s="2437">
        <f>'7-11л. МЕНЮ '!C132</f>
        <v>200</v>
      </c>
      <c r="H19" s="135"/>
      <c r="L19" s="141"/>
      <c r="M19" s="141"/>
      <c r="N19" s="141"/>
      <c r="O19" s="131"/>
      <c r="P19" s="141"/>
      <c r="Q19" s="141"/>
      <c r="R19" s="141"/>
      <c r="S19" s="141"/>
      <c r="T19" s="136"/>
      <c r="U19" s="135"/>
      <c r="V19" s="139"/>
      <c r="W19" s="252"/>
      <c r="X19" s="563"/>
      <c r="Y19" s="238"/>
      <c r="Z19" s="562"/>
      <c r="AA19" s="141"/>
      <c r="AB19" s="141"/>
      <c r="AC19" s="141"/>
      <c r="AD19" s="141"/>
      <c r="AE19" s="141"/>
      <c r="AF19" s="141"/>
      <c r="AG19" s="141"/>
      <c r="AH19" s="141"/>
      <c r="AI19" s="164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</row>
    <row r="20" spans="1:88" ht="15" customHeight="1">
      <c r="A20" s="355" t="str">
        <f>'7-11л. МЕНЮ '!I79</f>
        <v>54-2м/22</v>
      </c>
      <c r="B20" s="325" t="str">
        <f>'7-11л. МЕНЮ '!B79</f>
        <v>Гуляш из говядины</v>
      </c>
      <c r="C20" s="377">
        <f>'7-11л. МЕНЮ '!C79</f>
        <v>100</v>
      </c>
      <c r="D20" s="136"/>
      <c r="E20" s="355" t="str">
        <f>'7-11л. МЕНЮ '!I133</f>
        <v>Пром.пр.</v>
      </c>
      <c r="F20" s="325" t="str">
        <f>'7-11л. МЕНЮ '!B133</f>
        <v>Хлеб пшеничный</v>
      </c>
      <c r="G20" s="2437">
        <f>'7-11л. МЕНЮ '!C133</f>
        <v>50</v>
      </c>
      <c r="H20" s="151"/>
      <c r="L20" s="141"/>
      <c r="M20" s="141"/>
      <c r="N20" s="141"/>
      <c r="O20" s="133"/>
      <c r="P20" s="141"/>
      <c r="Q20" s="141"/>
      <c r="R20" s="141"/>
      <c r="S20" s="141"/>
      <c r="T20" s="141"/>
      <c r="U20" s="141"/>
      <c r="V20" s="139"/>
      <c r="W20" s="252"/>
      <c r="X20" s="563"/>
      <c r="Y20" s="238"/>
      <c r="Z20" s="562"/>
      <c r="AA20" s="141"/>
      <c r="AB20" s="141"/>
      <c r="AC20" s="141"/>
      <c r="AD20" s="141"/>
      <c r="AE20" s="141"/>
      <c r="AF20" s="141"/>
      <c r="AG20" s="141"/>
      <c r="AH20" s="141"/>
      <c r="AI20" s="164"/>
      <c r="AJ20" s="15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</row>
    <row r="21" spans="1:88" ht="15.6">
      <c r="A21" s="355" t="str">
        <f>'7-11л. МЕНЮ '!I80</f>
        <v>ТТК/502/21</v>
      </c>
      <c r="B21" s="325" t="str">
        <f>'7-11л. МЕНЮ '!B80</f>
        <v>Какао с молоком и витаминами</v>
      </c>
      <c r="C21" s="377">
        <f>'7-11л. МЕНЮ '!C80</f>
        <v>200</v>
      </c>
      <c r="D21" s="136"/>
      <c r="E21" s="355" t="str">
        <f>'7-11л. МЕНЮ '!I134</f>
        <v>Пром.пр.</v>
      </c>
      <c r="F21" s="325" t="str">
        <f>'7-11л. МЕНЮ '!B134</f>
        <v>Хлеб ржаной</v>
      </c>
      <c r="G21" s="2437">
        <f>'7-11л. МЕНЮ '!C134</f>
        <v>20</v>
      </c>
      <c r="H21" s="135"/>
      <c r="L21" s="141"/>
      <c r="M21" s="141"/>
      <c r="N21" s="141"/>
      <c r="O21" s="133"/>
      <c r="P21" s="141"/>
      <c r="Q21" s="141"/>
      <c r="R21" s="141"/>
      <c r="S21" s="141"/>
      <c r="T21" s="141"/>
      <c r="U21" s="141"/>
      <c r="V21" s="139"/>
      <c r="W21" s="252"/>
      <c r="X21" s="563"/>
      <c r="Y21" s="238"/>
      <c r="Z21" s="562"/>
      <c r="AA21" s="141"/>
      <c r="AB21" s="141"/>
      <c r="AC21" s="141"/>
      <c r="AD21" s="252"/>
      <c r="AE21" s="252"/>
      <c r="AF21" s="157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</row>
    <row r="22" spans="1:88" ht="15.6">
      <c r="A22" s="355" t="str">
        <f>'7-11л. МЕНЮ '!I81</f>
        <v>Пром.пр.</v>
      </c>
      <c r="B22" s="325" t="str">
        <f>'7-11л. МЕНЮ '!B81</f>
        <v>Хлеб пшеничный</v>
      </c>
      <c r="C22" s="377">
        <f>'7-11л. МЕНЮ '!C81</f>
        <v>45</v>
      </c>
      <c r="D22" s="136"/>
      <c r="E22" s="355" t="str">
        <f>'7-11л. МЕНЮ '!I135</f>
        <v>82 / 21</v>
      </c>
      <c r="F22" s="325" t="str">
        <f>'7-11л. МЕНЮ '!B135</f>
        <v>Плоды свежие (яблоко)</v>
      </c>
      <c r="G22" s="2437">
        <f>'7-11л. МЕНЮ '!C135</f>
        <v>110</v>
      </c>
      <c r="H22" s="135"/>
      <c r="L22" s="141"/>
      <c r="M22" s="141"/>
      <c r="N22" s="141"/>
      <c r="O22" s="727"/>
      <c r="P22" s="193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252"/>
      <c r="AE22" s="252"/>
      <c r="AF22" s="157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</row>
    <row r="23" spans="1:88" ht="14.25" customHeight="1" thickBot="1">
      <c r="A23" s="355" t="str">
        <f>'7-11л. МЕНЮ '!I82</f>
        <v>Пром.пр.</v>
      </c>
      <c r="B23" s="325" t="str">
        <f>'7-11л. МЕНЮ '!B82</f>
        <v>Хлеб ржаной</v>
      </c>
      <c r="C23" s="377">
        <f>'7-11л. МЕНЮ '!C82</f>
        <v>30</v>
      </c>
      <c r="D23" s="136"/>
      <c r="E23" s="2303" t="s">
        <v>249</v>
      </c>
      <c r="F23" s="1789"/>
      <c r="G23" s="2439">
        <f>'7-11л. МЕНЮ '!C136</f>
        <v>800</v>
      </c>
      <c r="H23" s="135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252"/>
      <c r="AF23" s="157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</row>
    <row r="24" spans="1:88" ht="15" customHeight="1" thickBot="1">
      <c r="A24" s="2308" t="s">
        <v>249</v>
      </c>
      <c r="B24" s="2311"/>
      <c r="C24" s="2372">
        <f>'7-11л. МЕНЮ '!C83</f>
        <v>789</v>
      </c>
      <c r="D24" s="136"/>
      <c r="E24" s="508"/>
      <c r="F24" s="506" t="s">
        <v>304</v>
      </c>
      <c r="G24" s="813"/>
      <c r="H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270"/>
      <c r="X24" s="271"/>
      <c r="Y24" s="271"/>
      <c r="Z24" s="270"/>
      <c r="AA24" s="141"/>
      <c r="AB24" s="141"/>
      <c r="AC24" s="141"/>
      <c r="AD24" s="252"/>
      <c r="AE24" s="252"/>
      <c r="AF24" s="252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</row>
    <row r="25" spans="1:88" ht="14.25" customHeight="1">
      <c r="A25" s="508"/>
      <c r="B25" s="506" t="s">
        <v>304</v>
      </c>
      <c r="C25" s="813"/>
      <c r="D25" s="136"/>
      <c r="E25" s="330" t="str">
        <f>'7-11л. МЕНЮ '!I140</f>
        <v>386/17</v>
      </c>
      <c r="F25" s="325" t="str">
        <f>'7-11л. МЕНЮ '!B140</f>
        <v>Кефир  (м. д. ж. 2,5% )</v>
      </c>
      <c r="G25" s="378">
        <f>'7-11л. МЕНЮ '!C140</f>
        <v>180</v>
      </c>
      <c r="H25" s="141"/>
      <c r="L25" s="141"/>
      <c r="M25" s="141"/>
      <c r="N25" s="141"/>
      <c r="O25" s="135"/>
      <c r="P25" s="141"/>
      <c r="Q25" s="141"/>
      <c r="R25" s="150"/>
      <c r="S25" s="141"/>
      <c r="T25" s="140"/>
      <c r="U25" s="141"/>
      <c r="V25" s="141"/>
      <c r="W25" s="141"/>
      <c r="X25" s="252"/>
      <c r="Y25" s="565"/>
      <c r="Z25" s="141"/>
      <c r="AA25" s="141"/>
      <c r="AB25" s="141"/>
      <c r="AC25" s="141"/>
      <c r="AD25" s="252"/>
      <c r="AE25" s="252"/>
      <c r="AF25" s="252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</row>
    <row r="26" spans="1:88" ht="14.25" customHeight="1">
      <c r="A26" s="1639" t="str">
        <f>'7-11л. МЕНЮ '!I87</f>
        <v>ТТК/376/17</v>
      </c>
      <c r="B26" s="325" t="str">
        <f>'7-11л. МЕНЮ '!B87</f>
        <v>Чай с молоком и сахаром</v>
      </c>
      <c r="C26" s="378">
        <f>'7-11л. МЕНЮ '!C87</f>
        <v>180</v>
      </c>
      <c r="D26" s="136"/>
      <c r="E26" s="330" t="str">
        <f>'7-11л. МЕНЮ '!I141</f>
        <v>193 /17</v>
      </c>
      <c r="F26" s="325" t="str">
        <f>'7-11л. МЕНЮ '!B141</f>
        <v>Биточек рисовый с морковью</v>
      </c>
      <c r="G26" s="378" t="str">
        <f>'7-11л. МЕНЮ '!C141</f>
        <v>80 / 20</v>
      </c>
      <c r="H26" s="270"/>
      <c r="L26" s="141"/>
      <c r="M26" s="141"/>
      <c r="N26" s="141"/>
      <c r="O26" s="135"/>
      <c r="P26" s="131"/>
      <c r="Q26" s="141"/>
      <c r="R26" s="141"/>
      <c r="S26" s="141"/>
      <c r="T26" s="140"/>
      <c r="U26" s="141"/>
      <c r="V26" s="141"/>
      <c r="W26" s="252"/>
      <c r="X26" s="141"/>
      <c r="Y26" s="252"/>
      <c r="Z26" s="141"/>
      <c r="AA26" s="141"/>
      <c r="AB26" s="141"/>
      <c r="AC26" s="141"/>
      <c r="AD26" s="252"/>
      <c r="AE26" s="252"/>
      <c r="AF26" s="252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</row>
    <row r="27" spans="1:88" ht="17.25" customHeight="1">
      <c r="A27" s="1639" t="str">
        <f>'7-11л. МЕНЮ '!I88</f>
        <v>3 / 17</v>
      </c>
      <c r="B27" s="325" t="str">
        <f>'7-11л. МЕНЮ '!B88</f>
        <v>Бутерброд с сыром</v>
      </c>
      <c r="C27" s="378" t="str">
        <f>'7-11л. МЕНЮ '!C88</f>
        <v>15 / 5 /20</v>
      </c>
      <c r="D27" s="136"/>
      <c r="E27" s="332" t="str">
        <f>'7-11л. МЕНЮ '!I142</f>
        <v>Пром.пр.</v>
      </c>
      <c r="F27" s="325" t="str">
        <f>'7-11л. МЕНЮ '!B142</f>
        <v>Хлеб пшеничный</v>
      </c>
      <c r="G27" s="378">
        <f>'7-11л. МЕНЮ '!C142</f>
        <v>30</v>
      </c>
      <c r="H27" s="135"/>
      <c r="I27" s="11"/>
      <c r="J27" s="150"/>
      <c r="K27" s="11"/>
      <c r="L27" s="141"/>
      <c r="M27" s="141"/>
      <c r="N27" s="141"/>
      <c r="O27" s="135"/>
      <c r="P27" s="172"/>
      <c r="Q27" s="141"/>
      <c r="R27" s="141"/>
      <c r="S27" s="141"/>
      <c r="T27" s="141"/>
      <c r="U27" s="141"/>
      <c r="V27" s="141"/>
      <c r="W27" s="252"/>
      <c r="X27" s="141"/>
      <c r="Y27" s="252"/>
      <c r="Z27" s="141"/>
      <c r="AA27" s="141"/>
      <c r="AB27" s="141"/>
      <c r="AC27" s="141"/>
      <c r="AD27" s="252"/>
      <c r="AE27" s="252"/>
      <c r="AF27" s="252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</row>
    <row r="28" spans="1:88" ht="14.25" customHeight="1" thickBot="1">
      <c r="A28" s="1639" t="str">
        <f>'7-11л. МЕНЮ '!I89</f>
        <v>82 / 21</v>
      </c>
      <c r="B28" s="325" t="str">
        <f>'7-11л. МЕНЮ '!B89</f>
        <v>Плоды свежие (банан)</v>
      </c>
      <c r="C28" s="378">
        <f>'7-11л. МЕНЮ '!C89</f>
        <v>105</v>
      </c>
      <c r="D28" s="142"/>
      <c r="E28" s="2308" t="s">
        <v>332</v>
      </c>
      <c r="F28" s="259"/>
      <c r="G28" s="2373">
        <f>'7-11л. МЕНЮ '!C143</f>
        <v>310</v>
      </c>
      <c r="H28" s="135"/>
      <c r="I28" s="5"/>
      <c r="J28" s="5"/>
      <c r="K28" s="215"/>
      <c r="L28" s="141"/>
      <c r="M28" s="141"/>
      <c r="N28" s="141"/>
      <c r="O28" s="141"/>
      <c r="P28" s="196"/>
      <c r="Q28" s="141"/>
      <c r="R28" s="141"/>
      <c r="S28" s="141"/>
      <c r="T28" s="141"/>
      <c r="U28" s="141"/>
      <c r="V28" s="141"/>
      <c r="W28" s="252"/>
      <c r="X28" s="141"/>
      <c r="Y28" s="252"/>
      <c r="Z28" s="141"/>
      <c r="AA28" s="141"/>
      <c r="AB28" s="141"/>
      <c r="AC28" s="141"/>
      <c r="AD28" s="252"/>
      <c r="AE28" s="566"/>
      <c r="AF28" s="252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</row>
    <row r="29" spans="1:88" ht="15" customHeight="1" thickBot="1">
      <c r="A29" s="2308" t="s">
        <v>332</v>
      </c>
      <c r="B29" s="1789"/>
      <c r="C29" s="2373">
        <f>'7-11л. МЕНЮ '!C90</f>
        <v>325</v>
      </c>
      <c r="D29" s="136"/>
      <c r="E29" s="864"/>
      <c r="F29" s="136"/>
      <c r="G29" s="15"/>
      <c r="H29" s="141"/>
      <c r="I29" s="1"/>
      <c r="J29" s="1"/>
      <c r="K29" s="1"/>
      <c r="L29" s="141"/>
      <c r="M29" s="141"/>
      <c r="N29" s="141"/>
      <c r="O29" s="133"/>
      <c r="P29" s="196"/>
      <c r="Q29" s="141"/>
      <c r="R29" s="141"/>
      <c r="S29" s="141"/>
      <c r="T29" s="141"/>
      <c r="U29" s="141"/>
      <c r="V29" s="141"/>
      <c r="W29" s="252"/>
      <c r="X29" s="141"/>
      <c r="Y29" s="252"/>
      <c r="Z29" s="141"/>
      <c r="AA29" s="141"/>
      <c r="AB29" s="141"/>
      <c r="AC29" s="141"/>
      <c r="AD29" s="252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</row>
    <row r="30" spans="1:88" ht="16.5" customHeight="1" thickBot="1">
      <c r="A30" s="1764"/>
      <c r="B30" s="136"/>
      <c r="C30" s="15"/>
      <c r="D30" s="136"/>
      <c r="E30" s="41"/>
      <c r="F30" s="7"/>
      <c r="G30" s="14"/>
      <c r="H30" s="141"/>
      <c r="I30" s="1"/>
      <c r="J30" s="1"/>
      <c r="K30" s="1"/>
      <c r="L30" s="141"/>
      <c r="M30" s="141"/>
      <c r="N30" s="141"/>
      <c r="O30" s="131"/>
      <c r="P30" s="196"/>
      <c r="Q30" s="141"/>
      <c r="R30" s="150"/>
      <c r="S30" s="141"/>
      <c r="T30" s="141"/>
      <c r="U30" s="141"/>
      <c r="V30" s="141"/>
      <c r="W30" s="252"/>
      <c r="X30" s="141"/>
      <c r="Y30" s="252"/>
      <c r="Z30" s="141"/>
      <c r="AA30" s="141"/>
      <c r="AB30" s="141"/>
      <c r="AC30" s="141"/>
      <c r="AD30" s="252"/>
      <c r="AE30" s="150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</row>
    <row r="31" spans="1:88" ht="15" customHeight="1" thickBot="1">
      <c r="A31" s="1781" t="s">
        <v>384</v>
      </c>
      <c r="B31" s="1287"/>
      <c r="C31" s="578"/>
      <c r="D31" s="139"/>
      <c r="E31" s="41"/>
      <c r="F31" s="7"/>
      <c r="G31" s="14"/>
      <c r="H31" s="135"/>
      <c r="I31" s="1"/>
      <c r="J31" s="1"/>
      <c r="K31" s="1"/>
      <c r="L31" s="141"/>
      <c r="M31" s="141"/>
      <c r="N31" s="141"/>
      <c r="O31" s="13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290"/>
      <c r="AE31" s="141"/>
      <c r="AF31" s="371"/>
      <c r="AG31" s="141"/>
      <c r="AH31" s="141"/>
      <c r="AI31" s="141"/>
      <c r="AJ31" s="275"/>
      <c r="AK31" s="165"/>
      <c r="AL31" s="250"/>
      <c r="AM31" s="198"/>
      <c r="AN31" s="141"/>
      <c r="AO31" s="141"/>
      <c r="AP31" s="165"/>
      <c r="AQ31" s="141"/>
      <c r="AR31" s="141"/>
      <c r="AS31" s="136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</row>
    <row r="32" spans="1:88" ht="13.5" customHeight="1" thickBot="1">
      <c r="A32" s="872"/>
      <c r="B32" s="506" t="s">
        <v>189</v>
      </c>
      <c r="C32" s="890"/>
      <c r="D32" s="141"/>
      <c r="E32" s="41"/>
      <c r="F32" s="11"/>
      <c r="G32" s="14"/>
      <c r="H32" s="141"/>
      <c r="I32" s="1"/>
      <c r="J32" s="1"/>
      <c r="K32" s="1"/>
      <c r="L32" s="141"/>
      <c r="M32" s="141"/>
      <c r="N32" s="141"/>
      <c r="O32" s="133"/>
      <c r="P32" s="141"/>
      <c r="Q32" s="141"/>
      <c r="R32" s="141"/>
      <c r="S32" s="141"/>
      <c r="T32" s="133"/>
      <c r="U32" s="141"/>
      <c r="V32" s="141"/>
      <c r="W32" s="270"/>
      <c r="X32" s="430"/>
      <c r="Y32" s="270"/>
      <c r="Z32" s="430"/>
      <c r="AA32" s="141"/>
      <c r="AB32" s="139"/>
      <c r="AC32" s="265"/>
      <c r="AD32" s="220"/>
      <c r="AE32" s="270"/>
      <c r="AF32" s="271"/>
      <c r="AG32" s="141"/>
      <c r="AH32" s="141"/>
      <c r="AI32" s="141"/>
      <c r="AJ32" s="141"/>
      <c r="AK32" s="238"/>
      <c r="AL32" s="141"/>
      <c r="AM32" s="291"/>
      <c r="AN32" s="270"/>
      <c r="AO32" s="271"/>
      <c r="AP32" s="291"/>
      <c r="AQ32" s="270"/>
      <c r="AR32" s="271"/>
      <c r="AS32" s="291"/>
      <c r="AT32" s="270"/>
      <c r="AU32" s="27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</row>
    <row r="33" spans="1:88" ht="16.2" thickBot="1">
      <c r="A33" s="355" t="str">
        <f>'7-11л. МЕНЮ '!I172</f>
        <v>54-2з/22</v>
      </c>
      <c r="B33" s="325" t="str">
        <f>'7-11л. МЕНЮ '!B172</f>
        <v>Огурец  свежий в нарезке</v>
      </c>
      <c r="C33" s="377">
        <f>'7-11л. МЕНЮ '!C172</f>
        <v>60</v>
      </c>
      <c r="D33" s="141"/>
      <c r="E33" s="1014" t="s">
        <v>375</v>
      </c>
      <c r="F33" s="148"/>
      <c r="G33" s="311"/>
      <c r="H33" s="141"/>
      <c r="I33" s="1"/>
      <c r="J33" s="1"/>
      <c r="K33" s="1"/>
      <c r="L33" s="141"/>
      <c r="M33" s="141"/>
      <c r="N33" s="141"/>
      <c r="O33" s="133"/>
      <c r="P33" s="164"/>
      <c r="Q33" s="141"/>
      <c r="R33" s="141"/>
      <c r="S33" s="141"/>
      <c r="T33" s="139"/>
      <c r="U33" s="141"/>
      <c r="V33" s="136"/>
      <c r="W33" s="135"/>
      <c r="X33" s="196"/>
      <c r="Y33" s="564"/>
      <c r="Z33" s="567"/>
      <c r="AA33" s="141"/>
      <c r="AB33" s="141"/>
      <c r="AC33" s="141"/>
      <c r="AD33" s="141"/>
      <c r="AE33" s="141"/>
      <c r="AF33" s="151"/>
      <c r="AG33" s="136"/>
      <c r="AH33" s="135"/>
      <c r="AI33" s="141"/>
      <c r="AJ33" s="151"/>
      <c r="AK33" s="136"/>
      <c r="AL33" s="135"/>
      <c r="AM33" s="139"/>
      <c r="AN33" s="140"/>
      <c r="AO33" s="172"/>
      <c r="AP33" s="556"/>
      <c r="AQ33" s="140"/>
      <c r="AR33" s="172"/>
      <c r="AS33" s="136"/>
      <c r="AT33" s="135"/>
      <c r="AU33" s="172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</row>
    <row r="34" spans="1:88" ht="12" customHeight="1">
      <c r="A34" s="2513" t="str">
        <f>'7-11л. МЕНЮ '!I173</f>
        <v>239/17</v>
      </c>
      <c r="B34" s="373" t="str">
        <f>'7-11л. МЕНЮ '!B173</f>
        <v>Тефтели рыбные (минтай)</v>
      </c>
      <c r="C34" s="377" t="str">
        <f>'7-11л. МЕНЮ '!C173</f>
        <v>90 / 20</v>
      </c>
      <c r="D34" s="141"/>
      <c r="E34" s="872"/>
      <c r="F34" s="506" t="s">
        <v>189</v>
      </c>
      <c r="G34" s="890"/>
      <c r="H34" s="141"/>
      <c r="I34" s="11"/>
      <c r="J34" s="150"/>
      <c r="K34" s="11"/>
      <c r="L34" s="141"/>
      <c r="M34" s="141"/>
      <c r="N34" s="141"/>
      <c r="O34" s="133"/>
      <c r="P34" s="164"/>
      <c r="Q34" s="141"/>
      <c r="R34" s="141"/>
      <c r="S34" s="141"/>
      <c r="T34" s="139"/>
      <c r="U34" s="141"/>
      <c r="V34" s="136"/>
      <c r="W34" s="151"/>
      <c r="X34" s="189"/>
      <c r="Y34" s="238"/>
      <c r="Z34" s="562"/>
      <c r="AA34" s="141"/>
      <c r="AB34" s="141"/>
      <c r="AC34" s="141"/>
      <c r="AD34" s="141"/>
      <c r="AE34" s="141"/>
      <c r="AF34" s="151"/>
      <c r="AG34" s="146"/>
      <c r="AH34" s="139"/>
      <c r="AI34" s="141"/>
      <c r="AJ34" s="151"/>
      <c r="AK34" s="146"/>
      <c r="AL34" s="139"/>
      <c r="AM34" s="139"/>
      <c r="AN34" s="140"/>
      <c r="AO34" s="172"/>
      <c r="AP34" s="136"/>
      <c r="AQ34" s="135"/>
      <c r="AR34" s="196"/>
      <c r="AS34" s="136"/>
      <c r="AT34" s="135"/>
      <c r="AU34" s="196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</row>
    <row r="35" spans="1:88" ht="15.75" customHeight="1">
      <c r="A35" s="2513" t="str">
        <f>'7-11л. МЕНЮ '!I174</f>
        <v>128/17</v>
      </c>
      <c r="B35" s="373" t="str">
        <f>'7-11л. МЕНЮ '!B174</f>
        <v>Картофельное пюре /</v>
      </c>
      <c r="C35" s="377">
        <f>'7-11л. МЕНЮ '!C174</f>
        <v>120</v>
      </c>
      <c r="D35" s="293"/>
      <c r="E35" s="2326" t="str">
        <f>'7-11л. МЕНЮ '!I227</f>
        <v>223 /17</v>
      </c>
      <c r="F35" s="2841" t="str">
        <f>'7-11л. МЕНЮ '!B227</f>
        <v>запеканка из творога с молоком сгущённым</v>
      </c>
      <c r="G35" s="2650" t="str">
        <f>'7-11л. МЕНЮ '!C227</f>
        <v>135 / 15</v>
      </c>
      <c r="H35" s="141"/>
      <c r="I35" s="122"/>
      <c r="J35" s="238"/>
      <c r="K35" s="4"/>
      <c r="L35" s="141"/>
      <c r="M35" s="141"/>
      <c r="N35" s="141"/>
      <c r="O35" s="141"/>
      <c r="P35" s="164"/>
      <c r="Q35" s="141"/>
      <c r="R35" s="141"/>
      <c r="S35" s="141"/>
      <c r="T35" s="139"/>
      <c r="U35" s="141"/>
      <c r="V35" s="136"/>
      <c r="W35" s="135"/>
      <c r="X35" s="196"/>
      <c r="Y35" s="238"/>
      <c r="Z35" s="562"/>
      <c r="AA35" s="141"/>
      <c r="AB35" s="141"/>
      <c r="AC35" s="141"/>
      <c r="AD35" s="141"/>
      <c r="AE35" s="141"/>
      <c r="AF35" s="151"/>
      <c r="AG35" s="136"/>
      <c r="AH35" s="135"/>
      <c r="AI35" s="141"/>
      <c r="AJ35" s="151"/>
      <c r="AK35" s="136"/>
      <c r="AL35" s="135"/>
      <c r="AM35" s="139"/>
      <c r="AN35" s="140"/>
      <c r="AO35" s="172"/>
      <c r="AP35" s="139"/>
      <c r="AQ35" s="140"/>
      <c r="AR35" s="172"/>
      <c r="AS35" s="136"/>
      <c r="AT35" s="135"/>
      <c r="AU35" s="196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</row>
    <row r="36" spans="1:88">
      <c r="A36" s="2514" t="str">
        <f>'7-11л. МЕНЮ '!I175</f>
        <v>136/17</v>
      </c>
      <c r="B36" s="479" t="str">
        <f>'7-11л. МЕНЮ '!B175</f>
        <v>/ Овощи припущенные (Капуста)</v>
      </c>
      <c r="C36" s="534">
        <f>'7-11л. МЕНЮ '!C175</f>
        <v>30</v>
      </c>
      <c r="D36" s="293"/>
      <c r="E36" s="2326" t="str">
        <f>'7-11л. МЕНЮ '!I228</f>
        <v>54-2гн/22</v>
      </c>
      <c r="F36" s="373" t="str">
        <f>'7-11л. МЕНЮ '!B228</f>
        <v>Чай с сахаром</v>
      </c>
      <c r="G36" s="2650">
        <f>'7-11л. МЕНЮ '!C228</f>
        <v>200</v>
      </c>
      <c r="H36" s="270"/>
      <c r="I36" s="41"/>
      <c r="J36" s="136"/>
      <c r="K36" s="130"/>
      <c r="L36" s="141"/>
      <c r="M36" s="141"/>
      <c r="N36" s="141"/>
      <c r="O36" s="140"/>
      <c r="P36" s="164"/>
      <c r="Q36" s="141"/>
      <c r="R36" s="141"/>
      <c r="S36" s="141"/>
      <c r="T36" s="136"/>
      <c r="U36" s="141"/>
      <c r="V36" s="136"/>
      <c r="W36" s="149"/>
      <c r="X36" s="193"/>
      <c r="Y36" s="238"/>
      <c r="Z36" s="562"/>
      <c r="AA36" s="141"/>
      <c r="AB36" s="141"/>
      <c r="AC36" s="141"/>
      <c r="AD36" s="141"/>
      <c r="AE36" s="141"/>
      <c r="AF36" s="151"/>
      <c r="AG36" s="164"/>
      <c r="AH36" s="495"/>
      <c r="AI36" s="141"/>
      <c r="AJ36" s="151"/>
      <c r="AK36" s="164"/>
      <c r="AL36" s="495"/>
      <c r="AM36" s="136"/>
      <c r="AN36" s="151"/>
      <c r="AO36" s="401"/>
      <c r="AP36" s="139"/>
      <c r="AQ36" s="162"/>
      <c r="AR36" s="196"/>
      <c r="AS36" s="136"/>
      <c r="AT36" s="135"/>
      <c r="AU36" s="196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</row>
    <row r="37" spans="1:88" ht="13.5" customHeight="1">
      <c r="A37" s="2514" t="str">
        <f>'7-11л. МЕНЮ '!I176</f>
        <v>ТТК /352/17</v>
      </c>
      <c r="B37" s="479" t="str">
        <f>'7-11л. МЕНЮ '!B176</f>
        <v>Кисель из яблок</v>
      </c>
      <c r="C37" s="415">
        <f>'7-11л. МЕНЮ '!C176</f>
        <v>200</v>
      </c>
      <c r="D37" s="291"/>
      <c r="E37" s="2326" t="str">
        <f>'7-11л. МЕНЮ '!I229</f>
        <v>14/17</v>
      </c>
      <c r="F37" s="373" t="str">
        <f>'7-11л. МЕНЮ '!B229</f>
        <v xml:space="preserve">Масло порциями </v>
      </c>
      <c r="G37" s="2650">
        <f>'7-11л. МЕНЮ '!C229</f>
        <v>10</v>
      </c>
      <c r="H37" s="140"/>
      <c r="I37" s="41"/>
      <c r="J37" s="136"/>
      <c r="K37" s="15"/>
      <c r="L37" s="141"/>
      <c r="M37" s="141"/>
      <c r="N37" s="141"/>
      <c r="O37" s="135"/>
      <c r="P37" s="164"/>
      <c r="Q37" s="136"/>
      <c r="R37" s="141"/>
      <c r="S37" s="141"/>
      <c r="T37" s="136"/>
      <c r="U37" s="141"/>
      <c r="V37" s="136"/>
      <c r="W37" s="135"/>
      <c r="X37" s="196"/>
      <c r="Y37" s="238"/>
      <c r="Z37" s="562"/>
      <c r="AA37" s="141"/>
      <c r="AB37" s="141"/>
      <c r="AC37" s="141"/>
      <c r="AD37" s="141"/>
      <c r="AE37" s="141"/>
      <c r="AF37" s="151"/>
      <c r="AG37" s="136"/>
      <c r="AH37" s="133"/>
      <c r="AI37" s="141"/>
      <c r="AJ37" s="151"/>
      <c r="AK37" s="136"/>
      <c r="AL37" s="133"/>
      <c r="AM37" s="165"/>
      <c r="AN37" s="157"/>
      <c r="AO37" s="728"/>
      <c r="AP37" s="139"/>
      <c r="AQ37" s="140"/>
      <c r="AR37" s="194"/>
      <c r="AS37" s="136"/>
      <c r="AT37" s="135"/>
      <c r="AU37" s="196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</row>
    <row r="38" spans="1:88" ht="12.75" customHeight="1">
      <c r="A38" s="355" t="str">
        <f>'7-11л. МЕНЮ '!I177</f>
        <v>Пром.пр.</v>
      </c>
      <c r="B38" s="325" t="str">
        <f>'7-11л. МЕНЮ '!B177</f>
        <v>Хлеб пшеничный</v>
      </c>
      <c r="C38" s="377">
        <f>'7-11л. МЕНЮ '!C177</f>
        <v>30</v>
      </c>
      <c r="D38" s="136"/>
      <c r="E38" s="2326" t="str">
        <f>'7-11л. МЕНЮ '!I230</f>
        <v>Пром.пр.</v>
      </c>
      <c r="F38" s="373" t="str">
        <f>'7-11л. МЕНЮ '!B230</f>
        <v>Хлеб пшеничный</v>
      </c>
      <c r="G38" s="2650">
        <f>'7-11л. МЕНЮ '!C230</f>
        <v>30</v>
      </c>
      <c r="H38" s="135"/>
      <c r="I38" s="11"/>
      <c r="J38" s="136"/>
      <c r="K38" s="11"/>
      <c r="L38" s="141"/>
      <c r="M38" s="141"/>
      <c r="N38" s="141"/>
      <c r="O38" s="141"/>
      <c r="P38" s="136"/>
      <c r="Q38" s="141"/>
      <c r="R38" s="141"/>
      <c r="S38" s="141"/>
      <c r="T38" s="136"/>
      <c r="U38" s="141"/>
      <c r="V38" s="136"/>
      <c r="W38" s="151"/>
      <c r="X38" s="196"/>
      <c r="Y38" s="238"/>
      <c r="Z38" s="562"/>
      <c r="AA38" s="141"/>
      <c r="AB38" s="141"/>
      <c r="AC38" s="141"/>
      <c r="AD38" s="141"/>
      <c r="AE38" s="568"/>
      <c r="AF38" s="151"/>
      <c r="AG38" s="136"/>
      <c r="AH38" s="133"/>
      <c r="AI38" s="141"/>
      <c r="AJ38" s="151"/>
      <c r="AK38" s="136"/>
      <c r="AL38" s="133"/>
      <c r="AM38" s="136"/>
      <c r="AN38" s="140"/>
      <c r="AO38" s="172"/>
      <c r="AP38" s="139"/>
      <c r="AQ38" s="140"/>
      <c r="AR38" s="194"/>
      <c r="AS38" s="136"/>
      <c r="AT38" s="151"/>
      <c r="AU38" s="196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</row>
    <row r="39" spans="1:88" ht="12.75" customHeight="1">
      <c r="A39" s="355" t="str">
        <f>'7-11л. МЕНЮ '!I178</f>
        <v>Пром.пр.</v>
      </c>
      <c r="B39" s="325" t="str">
        <f>'7-11л. МЕНЮ '!B178</f>
        <v>Хлеб ржаной</v>
      </c>
      <c r="C39" s="377">
        <f>'7-11л. МЕНЮ '!C178</f>
        <v>20</v>
      </c>
      <c r="D39" s="139"/>
      <c r="E39" s="2326" t="str">
        <f>'7-11л. МЕНЮ '!I231</f>
        <v>82 / 21</v>
      </c>
      <c r="F39" s="373" t="str">
        <f>'7-11л. МЕНЮ '!B231</f>
        <v>Плоды свежие (яблоко)</v>
      </c>
      <c r="G39" s="2650">
        <f>'7-11л. МЕНЮ '!C231</f>
        <v>150</v>
      </c>
      <c r="H39" s="135"/>
      <c r="I39" s="41"/>
      <c r="J39" s="136"/>
      <c r="K39" s="15"/>
      <c r="L39" s="141"/>
      <c r="M39" s="141"/>
      <c r="N39" s="141"/>
      <c r="O39" s="139"/>
      <c r="P39" s="164"/>
      <c r="Q39" s="141"/>
      <c r="R39" s="141"/>
      <c r="S39" s="141"/>
      <c r="T39" s="136"/>
      <c r="U39" s="141"/>
      <c r="V39" s="136"/>
      <c r="W39" s="135"/>
      <c r="X39" s="196"/>
      <c r="Y39" s="238"/>
      <c r="Z39" s="562"/>
      <c r="AA39" s="141"/>
      <c r="AB39" s="141"/>
      <c r="AC39" s="141"/>
      <c r="AD39" s="141"/>
      <c r="AE39" s="556"/>
      <c r="AF39" s="140"/>
      <c r="AG39" s="213"/>
      <c r="AH39" s="141"/>
      <c r="AI39" s="141"/>
      <c r="AJ39" s="204"/>
      <c r="AK39" s="136"/>
      <c r="AL39" s="133"/>
      <c r="AM39" s="141"/>
      <c r="AN39" s="141"/>
      <c r="AO39" s="141"/>
      <c r="AP39" s="139"/>
      <c r="AQ39" s="140"/>
      <c r="AR39" s="194"/>
      <c r="AS39" s="192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</row>
    <row r="40" spans="1:88" ht="15" thickBot="1">
      <c r="A40" s="2308" t="s">
        <v>262</v>
      </c>
      <c r="B40" s="1151"/>
      <c r="C40" s="2372">
        <f>'7-11л. МЕНЮ '!C179</f>
        <v>570</v>
      </c>
      <c r="D40" s="136"/>
      <c r="E40" s="2308" t="s">
        <v>262</v>
      </c>
      <c r="F40" s="259"/>
      <c r="G40" s="2651">
        <f>'7-11л. МЕНЮ '!C232</f>
        <v>540</v>
      </c>
      <c r="H40" s="135"/>
      <c r="I40" s="11"/>
      <c r="J40" s="150"/>
      <c r="K40" s="11"/>
      <c r="L40" s="141"/>
      <c r="M40" s="141"/>
      <c r="N40" s="141"/>
      <c r="O40" s="135"/>
      <c r="P40" s="164"/>
      <c r="Q40" s="141"/>
      <c r="R40" s="141"/>
      <c r="S40" s="141"/>
      <c r="T40" s="136"/>
      <c r="U40" s="141"/>
      <c r="V40" s="136"/>
      <c r="W40" s="135"/>
      <c r="X40" s="196"/>
      <c r="Y40" s="238"/>
      <c r="Z40" s="562"/>
      <c r="AA40" s="141"/>
      <c r="AB40" s="141"/>
      <c r="AC40" s="141"/>
      <c r="AD40" s="141"/>
      <c r="AE40" s="141"/>
      <c r="AF40" s="141"/>
      <c r="AG40" s="141"/>
      <c r="AH40" s="141"/>
      <c r="AI40" s="164"/>
      <c r="AJ40" s="141"/>
      <c r="AK40" s="150"/>
      <c r="AL40" s="141"/>
      <c r="AM40" s="248"/>
      <c r="AN40" s="141"/>
      <c r="AO40" s="141"/>
      <c r="AP40" s="136"/>
      <c r="AQ40" s="135"/>
      <c r="AR40" s="196"/>
      <c r="AS40" s="291"/>
      <c r="AT40" s="270"/>
      <c r="AU40" s="27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</row>
    <row r="41" spans="1:88" ht="15.6">
      <c r="A41" s="905"/>
      <c r="B41" s="1130" t="s">
        <v>144</v>
      </c>
      <c r="C41" s="311"/>
      <c r="D41" s="142"/>
      <c r="E41" s="905"/>
      <c r="F41" s="506" t="s">
        <v>144</v>
      </c>
      <c r="G41" s="311"/>
      <c r="H41" s="141"/>
      <c r="I41" s="11"/>
      <c r="J41" s="150"/>
      <c r="K41" s="11"/>
      <c r="L41" s="141"/>
      <c r="M41" s="141"/>
      <c r="N41" s="141"/>
      <c r="O41" s="135"/>
      <c r="P41" s="279"/>
      <c r="Q41" s="141"/>
      <c r="R41" s="141"/>
      <c r="S41" s="141"/>
      <c r="T41" s="136"/>
      <c r="U41" s="141"/>
      <c r="V41" s="142"/>
      <c r="W41" s="252"/>
      <c r="X41" s="563"/>
      <c r="Y41" s="564"/>
      <c r="Z41" s="562"/>
      <c r="AA41" s="141"/>
      <c r="AB41" s="141"/>
      <c r="AC41" s="141"/>
      <c r="AD41" s="141"/>
      <c r="AE41" s="141"/>
      <c r="AF41" s="141"/>
      <c r="AG41" s="141"/>
      <c r="AH41" s="141"/>
      <c r="AI41" s="164"/>
      <c r="AJ41" s="163"/>
      <c r="AK41" s="238"/>
      <c r="AL41" s="141"/>
      <c r="AM41" s="291"/>
      <c r="AN41" s="270"/>
      <c r="AO41" s="271"/>
      <c r="AP41" s="141"/>
      <c r="AQ41" s="141"/>
      <c r="AR41" s="141"/>
      <c r="AS41" s="136"/>
      <c r="AT41" s="135"/>
      <c r="AU41" s="196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</row>
    <row r="42" spans="1:88" ht="13.5" customHeight="1">
      <c r="A42" s="355" t="str">
        <f>'7-11л. МЕНЮ '!I183</f>
        <v>54-15з/22</v>
      </c>
      <c r="B42" s="343" t="str">
        <f>'7-11л. МЕНЮ '!B183</f>
        <v>Икра секольная</v>
      </c>
      <c r="C42" s="1133">
        <f>'7-11л. МЕНЮ '!C183</f>
        <v>60</v>
      </c>
      <c r="D42" s="136"/>
      <c r="E42" s="355" t="str">
        <f>'7-11л. МЕНЮ '!I236</f>
        <v>54-2з/22</v>
      </c>
      <c r="F42" s="373" t="str">
        <f>'7-11л. МЕНЮ '!B236</f>
        <v>огурец  свежий в нарезке</v>
      </c>
      <c r="G42" s="324">
        <f>'7-11л. МЕНЮ '!C236</f>
        <v>60</v>
      </c>
      <c r="H42" s="270"/>
      <c r="I42" s="11"/>
      <c r="J42" s="150"/>
      <c r="K42" s="11"/>
      <c r="L42" s="141"/>
      <c r="M42" s="141"/>
      <c r="N42" s="135"/>
      <c r="O42" s="135"/>
      <c r="P42" s="164"/>
      <c r="Q42" s="141"/>
      <c r="R42" s="141"/>
      <c r="S42" s="141"/>
      <c r="T42" s="136"/>
      <c r="U42" s="141"/>
      <c r="V42" s="136"/>
      <c r="W42" s="252"/>
      <c r="X42" s="563"/>
      <c r="Y42" s="238"/>
      <c r="Z42" s="562"/>
      <c r="AA42" s="141"/>
      <c r="AB42" s="141"/>
      <c r="AC42" s="141"/>
      <c r="AD42" s="141"/>
      <c r="AE42" s="141"/>
      <c r="AF42" s="141"/>
      <c r="AG42" s="141"/>
      <c r="AH42" s="141"/>
      <c r="AI42" s="164"/>
      <c r="AJ42" s="556"/>
      <c r="AK42" s="136"/>
      <c r="AL42" s="495"/>
      <c r="AM42" s="136"/>
      <c r="AN42" s="135"/>
      <c r="AO42" s="196"/>
      <c r="AP42" s="192"/>
      <c r="AQ42" s="141"/>
      <c r="AR42" s="141"/>
      <c r="AS42" s="136"/>
      <c r="AT42" s="135"/>
      <c r="AU42" s="196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</row>
    <row r="43" spans="1:88" ht="14.25" customHeight="1">
      <c r="A43" s="355" t="str">
        <f>'7-11л. МЕНЮ '!I184</f>
        <v>ТТК /99/17</v>
      </c>
      <c r="B43" s="343" t="str">
        <f>'7-11л. МЕНЮ '!B184</f>
        <v xml:space="preserve">Суп из овощей </v>
      </c>
      <c r="C43" s="1133">
        <f>'7-11л. МЕНЮ '!C184</f>
        <v>200</v>
      </c>
      <c r="D43" s="146"/>
      <c r="E43" s="355" t="str">
        <f>'7-11л. МЕНЮ '!I237</f>
        <v>ТТК/102/17</v>
      </c>
      <c r="F43" s="373" t="str">
        <f>'7-11л. МЕНЮ '!B237</f>
        <v>Суп  картофельный с горохом</v>
      </c>
      <c r="G43" s="324">
        <f>'7-11л. МЕНЮ '!C237</f>
        <v>200</v>
      </c>
      <c r="H43" s="135"/>
      <c r="I43" s="11"/>
      <c r="J43" s="150"/>
      <c r="K43" s="11"/>
      <c r="L43" s="141"/>
      <c r="M43" s="141"/>
      <c r="N43" s="135"/>
      <c r="O43" s="135"/>
      <c r="P43" s="276"/>
      <c r="Q43" s="141"/>
      <c r="R43" s="141"/>
      <c r="S43" s="141"/>
      <c r="T43" s="136"/>
      <c r="U43" s="141"/>
      <c r="V43" s="142"/>
      <c r="W43" s="252"/>
      <c r="X43" s="563"/>
      <c r="Y43" s="238"/>
      <c r="Z43" s="562"/>
      <c r="AA43" s="141"/>
      <c r="AB43" s="141"/>
      <c r="AC43" s="141"/>
      <c r="AD43" s="141"/>
      <c r="AE43" s="141"/>
      <c r="AF43" s="141"/>
      <c r="AG43" s="141"/>
      <c r="AH43" s="141"/>
      <c r="AI43" s="164"/>
      <c r="AJ43" s="154"/>
      <c r="AK43" s="136"/>
      <c r="AL43" s="133"/>
      <c r="AM43" s="136"/>
      <c r="AN43" s="135"/>
      <c r="AO43" s="196"/>
      <c r="AP43" s="220"/>
      <c r="AQ43" s="270"/>
      <c r="AR43" s="271"/>
      <c r="AS43" s="136"/>
      <c r="AT43" s="135"/>
      <c r="AU43" s="196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</row>
    <row r="44" spans="1:88" ht="15" customHeight="1">
      <c r="A44" s="355" t="str">
        <f>'7-11л. МЕНЮ '!I185</f>
        <v>256 /17</v>
      </c>
      <c r="B44" s="343" t="str">
        <f>'7-11л. МЕНЮ '!B185</f>
        <v>Мясо тушёное</v>
      </c>
      <c r="C44" s="1133" t="str">
        <f>'7-11л. МЕНЮ '!C185</f>
        <v>50 / 50</v>
      </c>
      <c r="D44" s="192"/>
      <c r="E44" s="355" t="str">
        <f>'7-11л. МЕНЮ '!I238</f>
        <v>258/17</v>
      </c>
      <c r="F44" s="373" t="str">
        <f>'7-11л. МЕНЮ '!B238</f>
        <v>Мясо духовое</v>
      </c>
      <c r="G44" s="324">
        <f>'7-11л. МЕНЮ '!C238</f>
        <v>195</v>
      </c>
      <c r="H44" s="135"/>
      <c r="I44" s="11"/>
      <c r="J44" s="150"/>
      <c r="K44" s="11"/>
      <c r="L44" s="141"/>
      <c r="M44" s="141"/>
      <c r="N44" s="133"/>
      <c r="O44" s="287"/>
      <c r="P44" s="559"/>
      <c r="Q44" s="141"/>
      <c r="R44" s="141"/>
      <c r="S44" s="141"/>
      <c r="T44" s="165"/>
      <c r="U44" s="141"/>
      <c r="V44" s="136"/>
      <c r="W44" s="252"/>
      <c r="X44" s="563"/>
      <c r="Y44" s="238"/>
      <c r="Z44" s="562"/>
      <c r="AA44" s="141"/>
      <c r="AB44" s="141"/>
      <c r="AC44" s="141"/>
      <c r="AD44" s="141"/>
      <c r="AE44" s="141"/>
      <c r="AF44" s="141"/>
      <c r="AG44" s="141"/>
      <c r="AH44" s="141"/>
      <c r="AI44" s="164"/>
      <c r="AJ44" s="154"/>
      <c r="AK44" s="136"/>
      <c r="AL44" s="133"/>
      <c r="AM44" s="146"/>
      <c r="AN44" s="149"/>
      <c r="AO44" s="193"/>
      <c r="AP44" s="136"/>
      <c r="AQ44" s="149"/>
      <c r="AR44" s="193"/>
      <c r="AS44" s="136"/>
      <c r="AT44" s="135"/>
      <c r="AU44" s="196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</row>
    <row r="45" spans="1:88" ht="14.25" customHeight="1">
      <c r="A45" s="355" t="str">
        <f>'7-11л. МЕНЮ '!I186</f>
        <v>303 /17</v>
      </c>
      <c r="B45" s="343" t="str">
        <f>'7-11л. МЕНЮ '!B186</f>
        <v>Каша вязкая ( ячневая )</v>
      </c>
      <c r="C45" s="1133">
        <f>'7-11л. МЕНЮ '!C186</f>
        <v>150</v>
      </c>
      <c r="D45" s="220"/>
      <c r="E45" s="355" t="str">
        <f>'7-11л. МЕНЮ '!I239</f>
        <v>ТТК/502/21</v>
      </c>
      <c r="F45" s="373" t="str">
        <f>'7-11л. МЕНЮ '!B239</f>
        <v>Какао с молоком и витаминами</v>
      </c>
      <c r="G45" s="324">
        <f>'7-11л. МЕНЮ '!C239</f>
        <v>200</v>
      </c>
      <c r="H45" s="149"/>
      <c r="I45" s="11"/>
      <c r="J45" s="237"/>
      <c r="K45" s="136"/>
      <c r="L45" s="141"/>
      <c r="M45" s="141"/>
      <c r="N45" s="133"/>
      <c r="O45" s="287"/>
      <c r="P45" s="164"/>
      <c r="Q45" s="141"/>
      <c r="R45" s="141"/>
      <c r="S45" s="141"/>
      <c r="T45" s="141"/>
      <c r="U45" s="141"/>
      <c r="V45" s="142"/>
      <c r="W45" s="252"/>
      <c r="X45" s="563"/>
      <c r="Y45" s="238"/>
      <c r="Z45" s="562"/>
      <c r="AA45" s="141"/>
      <c r="AB45" s="141"/>
      <c r="AC45" s="141"/>
      <c r="AD45" s="141"/>
      <c r="AE45" s="141"/>
      <c r="AF45" s="141"/>
      <c r="AG45" s="141"/>
      <c r="AH45" s="141"/>
      <c r="AI45" s="164"/>
      <c r="AJ45" s="141"/>
      <c r="AK45" s="149"/>
      <c r="AL45" s="141"/>
      <c r="AM45" s="136"/>
      <c r="AN45" s="135"/>
      <c r="AO45" s="196"/>
      <c r="AP45" s="136"/>
      <c r="AQ45" s="149"/>
      <c r="AR45" s="193"/>
      <c r="AS45" s="165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</row>
    <row r="46" spans="1:88" ht="13.5" customHeight="1">
      <c r="A46" s="355" t="str">
        <f>'7-11л. МЕНЮ '!I187</f>
        <v>54-13хн/22</v>
      </c>
      <c r="B46" s="343" t="str">
        <f>'7-11л. МЕНЮ '!B187</f>
        <v>Напиток  из шиповника</v>
      </c>
      <c r="C46" s="1133">
        <f>'7-11л. МЕНЮ '!C187</f>
        <v>200</v>
      </c>
      <c r="D46" s="136"/>
      <c r="E46" s="355" t="str">
        <f>'7-11л. МЕНЮ '!I240</f>
        <v>54-2з/22г.</v>
      </c>
      <c r="F46" s="373" t="str">
        <f>'7-11л. МЕНЮ '!B240</f>
        <v>Сыр твёрдых сортов в нарезке ( полутвёрдый )</v>
      </c>
      <c r="G46" s="324">
        <f>'7-11л. МЕНЮ '!C240</f>
        <v>20</v>
      </c>
      <c r="H46" s="135"/>
      <c r="I46" s="11"/>
      <c r="J46" s="150"/>
      <c r="K46" s="141"/>
      <c r="L46" s="141"/>
      <c r="M46" s="141"/>
      <c r="N46" s="133"/>
      <c r="O46" s="136"/>
      <c r="P46" s="164"/>
      <c r="Q46" s="141"/>
      <c r="R46" s="141"/>
      <c r="S46" s="141"/>
      <c r="T46" s="141"/>
      <c r="U46" s="141"/>
      <c r="V46" s="136"/>
      <c r="W46" s="252"/>
      <c r="X46" s="563"/>
      <c r="Y46" s="238"/>
      <c r="Z46" s="562"/>
      <c r="AA46" s="141"/>
      <c r="AB46" s="141"/>
      <c r="AC46" s="141"/>
      <c r="AD46" s="141"/>
      <c r="AE46" s="141"/>
      <c r="AF46" s="141"/>
      <c r="AG46" s="141"/>
      <c r="AH46" s="141"/>
      <c r="AI46" s="164"/>
      <c r="AJ46" s="151"/>
      <c r="AK46" s="136"/>
      <c r="AL46" s="131"/>
      <c r="AM46" s="146"/>
      <c r="AN46" s="151"/>
      <c r="AO46" s="196"/>
      <c r="AP46" s="136"/>
      <c r="AQ46" s="149"/>
      <c r="AR46" s="193"/>
      <c r="AS46" s="291"/>
      <c r="AT46" s="270"/>
      <c r="AU46" s="27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</row>
    <row r="47" spans="1:88" ht="15.6">
      <c r="A47" s="355" t="str">
        <f>'7-11л. МЕНЮ '!I188</f>
        <v>Пром.пр.</v>
      </c>
      <c r="B47" s="343" t="str">
        <f>'7-11л. МЕНЮ '!B188</f>
        <v>Хлеб пшеничный</v>
      </c>
      <c r="C47" s="1133">
        <f>'7-11л. МЕНЮ '!C188</f>
        <v>50</v>
      </c>
      <c r="D47" s="139"/>
      <c r="E47" s="355" t="str">
        <f>'7-11л. МЕНЮ '!I241</f>
        <v>Пром.пр.</v>
      </c>
      <c r="F47" s="373" t="str">
        <f>'7-11л. МЕНЮ '!B241</f>
        <v>Хлеб пшеничный</v>
      </c>
      <c r="G47" s="324">
        <f>'7-11л. МЕНЮ '!C241</f>
        <v>50</v>
      </c>
      <c r="H47" s="151"/>
      <c r="I47" s="11"/>
      <c r="J47" s="150"/>
      <c r="K47" s="11"/>
      <c r="L47" s="141"/>
      <c r="M47" s="141"/>
      <c r="N47" s="133"/>
      <c r="O47" s="139"/>
      <c r="P47" s="164"/>
      <c r="Q47" s="141"/>
      <c r="R47" s="141"/>
      <c r="S47" s="141"/>
      <c r="T47" s="141"/>
      <c r="U47" s="141"/>
      <c r="V47" s="139"/>
      <c r="W47" s="252"/>
      <c r="X47" s="563"/>
      <c r="Y47" s="238"/>
      <c r="Z47" s="562"/>
      <c r="AA47" s="141"/>
      <c r="AB47" s="141"/>
      <c r="AC47" s="141"/>
      <c r="AD47" s="141"/>
      <c r="AE47" s="141"/>
      <c r="AF47" s="141"/>
      <c r="AG47" s="141"/>
      <c r="AH47" s="141"/>
      <c r="AI47" s="164"/>
      <c r="AJ47" s="154"/>
      <c r="AK47" s="136"/>
      <c r="AL47" s="133"/>
      <c r="AM47" s="136"/>
      <c r="AN47" s="135"/>
      <c r="AO47" s="196"/>
      <c r="AP47" s="136"/>
      <c r="AQ47" s="149"/>
      <c r="AR47" s="193"/>
      <c r="AS47" s="136"/>
      <c r="AT47" s="151"/>
      <c r="AU47" s="40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</row>
    <row r="48" spans="1:88" ht="14.25" customHeight="1">
      <c r="A48" s="355" t="str">
        <f>'7-11л. МЕНЮ '!I189</f>
        <v>Пром.пр.</v>
      </c>
      <c r="B48" s="343" t="str">
        <f>'7-11л. МЕНЮ '!B189</f>
        <v>Хлеб ржаной</v>
      </c>
      <c r="C48" s="1133">
        <f>'7-11л. МЕНЮ '!C189</f>
        <v>30</v>
      </c>
      <c r="D48" s="136"/>
      <c r="E48" s="355" t="str">
        <f>'7-11л. МЕНЮ '!I242</f>
        <v>Пром.пр.</v>
      </c>
      <c r="F48" s="373" t="str">
        <f>'7-11л. МЕНЮ '!B242</f>
        <v>Хлеб ржаной</v>
      </c>
      <c r="G48" s="324">
        <f>'7-11л. МЕНЮ '!C242</f>
        <v>30</v>
      </c>
      <c r="H48" s="135"/>
      <c r="I48" s="11"/>
      <c r="J48" s="150"/>
      <c r="K48" s="11"/>
      <c r="L48" s="141"/>
      <c r="M48" s="141"/>
      <c r="N48" s="133"/>
      <c r="O48" s="136"/>
      <c r="P48" s="141"/>
      <c r="Q48" s="141"/>
      <c r="R48" s="141"/>
      <c r="S48" s="141"/>
      <c r="T48" s="141"/>
      <c r="U48" s="141"/>
      <c r="V48" s="139"/>
      <c r="W48" s="252"/>
      <c r="X48" s="563"/>
      <c r="Y48" s="238"/>
      <c r="Z48" s="562"/>
      <c r="AA48" s="141"/>
      <c r="AB48" s="141"/>
      <c r="AC48" s="141"/>
      <c r="AD48" s="141"/>
      <c r="AE48" s="141"/>
      <c r="AF48" s="141"/>
      <c r="AG48" s="141"/>
      <c r="AH48" s="141"/>
      <c r="AI48" s="164"/>
      <c r="AJ48" s="154"/>
      <c r="AK48" s="136"/>
      <c r="AL48" s="133"/>
      <c r="AM48" s="136"/>
      <c r="AN48" s="135"/>
      <c r="AO48" s="196"/>
      <c r="AP48" s="142"/>
      <c r="AQ48" s="143"/>
      <c r="AR48" s="194"/>
      <c r="AS48" s="139"/>
      <c r="AT48" s="135"/>
      <c r="AU48" s="189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</row>
    <row r="49" spans="1:88" ht="15" customHeight="1" thickBot="1">
      <c r="A49" s="355" t="str">
        <f>'7-11л. МЕНЮ '!I190</f>
        <v>82 / 21</v>
      </c>
      <c r="B49" s="343" t="str">
        <f>'7-11л. МЕНЮ '!B190</f>
        <v>Плоды свежие (яблоко)</v>
      </c>
      <c r="C49" s="1133">
        <f>'7-11л. МЕНЮ '!C190</f>
        <v>110</v>
      </c>
      <c r="D49" s="136"/>
      <c r="E49" s="2303" t="s">
        <v>249</v>
      </c>
      <c r="F49" s="259"/>
      <c r="G49" s="2652">
        <f>'7-11л. МЕНЮ '!C243</f>
        <v>755</v>
      </c>
      <c r="H49" s="135"/>
      <c r="I49" s="11"/>
      <c r="J49" s="150"/>
      <c r="K49" s="11"/>
      <c r="L49" s="141"/>
      <c r="M49" s="141"/>
      <c r="N49" s="133"/>
      <c r="O49" s="286"/>
      <c r="P49" s="141"/>
      <c r="Q49" s="141"/>
      <c r="R49" s="141"/>
      <c r="S49" s="141"/>
      <c r="T49" s="141"/>
      <c r="U49" s="141"/>
      <c r="V49" s="139"/>
      <c r="W49" s="252"/>
      <c r="X49" s="563"/>
      <c r="Y49" s="238"/>
      <c r="Z49" s="562"/>
      <c r="AA49" s="141"/>
      <c r="AB49" s="141"/>
      <c r="AC49" s="141"/>
      <c r="AD49" s="141"/>
      <c r="AE49" s="141"/>
      <c r="AF49" s="141"/>
      <c r="AG49" s="141"/>
      <c r="AH49" s="141"/>
      <c r="AI49" s="164"/>
      <c r="AJ49" s="141"/>
      <c r="AK49" s="150"/>
      <c r="AL49" s="141"/>
      <c r="AM49" s="136"/>
      <c r="AN49" s="135"/>
      <c r="AO49" s="196"/>
      <c r="AP49" s="142"/>
      <c r="AQ49" s="145"/>
      <c r="AR49" s="272"/>
      <c r="AS49" s="136"/>
      <c r="AT49" s="135"/>
      <c r="AU49" s="189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</row>
    <row r="50" spans="1:88" ht="14.25" customHeight="1" thickBot="1">
      <c r="A50" s="2303" t="s">
        <v>249</v>
      </c>
      <c r="B50" s="1427"/>
      <c r="C50" s="2478">
        <f>'7-11л. МЕНЮ '!C191</f>
        <v>900</v>
      </c>
      <c r="D50" s="136"/>
      <c r="E50" s="905"/>
      <c r="F50" s="506" t="s">
        <v>304</v>
      </c>
      <c r="G50" s="1210"/>
      <c r="H50" s="135"/>
      <c r="I50" s="11"/>
      <c r="J50" s="150"/>
      <c r="K50" s="11"/>
      <c r="L50" s="141"/>
      <c r="M50" s="141"/>
      <c r="N50" s="133"/>
      <c r="O50" s="185"/>
      <c r="P50" s="141"/>
      <c r="Q50" s="141"/>
      <c r="R50" s="141"/>
      <c r="S50" s="141"/>
      <c r="T50" s="136"/>
      <c r="U50" s="135"/>
      <c r="V50" s="139"/>
      <c r="W50" s="252"/>
      <c r="X50" s="563"/>
      <c r="Y50" s="238"/>
      <c r="Z50" s="562"/>
      <c r="AA50" s="141"/>
      <c r="AB50" s="141"/>
      <c r="AC50" s="141"/>
      <c r="AD50" s="141"/>
      <c r="AE50" s="141"/>
      <c r="AF50" s="141"/>
      <c r="AG50" s="141"/>
      <c r="AH50" s="141"/>
      <c r="AI50" s="164"/>
      <c r="AJ50" s="141"/>
      <c r="AK50" s="150"/>
      <c r="AL50" s="141"/>
      <c r="AM50" s="136"/>
      <c r="AN50" s="135"/>
      <c r="AO50" s="196"/>
      <c r="AP50" s="136"/>
      <c r="AQ50" s="135"/>
      <c r="AR50" s="196"/>
      <c r="AS50" s="729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</row>
    <row r="51" spans="1:88" ht="14.25" customHeight="1">
      <c r="A51" s="905"/>
      <c r="B51" s="506" t="s">
        <v>304</v>
      </c>
      <c r="C51" s="1210"/>
      <c r="D51" s="142"/>
      <c r="E51" s="330" t="str">
        <f>'7-11л. МЕНЮ '!I247</f>
        <v>ТТК/54-гн/22</v>
      </c>
      <c r="F51" s="373" t="str">
        <f>'7-11л. МЕНЮ '!B247</f>
        <v>Чай без сахара</v>
      </c>
      <c r="G51" s="537">
        <f>'7-11л. МЕНЮ '!C247</f>
        <v>180</v>
      </c>
      <c r="H51" s="141"/>
      <c r="I51" s="11"/>
      <c r="J51" s="150"/>
      <c r="K51" s="11"/>
      <c r="L51" s="141"/>
      <c r="M51" s="141"/>
      <c r="N51" s="141"/>
      <c r="O51" s="172"/>
      <c r="P51" s="141"/>
      <c r="Q51" s="141"/>
      <c r="R51" s="141"/>
      <c r="S51" s="141"/>
      <c r="T51" s="141"/>
      <c r="U51" s="141"/>
      <c r="V51" s="139"/>
      <c r="W51" s="252"/>
      <c r="X51" s="563"/>
      <c r="Y51" s="238"/>
      <c r="Z51" s="562"/>
      <c r="AA51" s="141"/>
      <c r="AB51" s="141"/>
      <c r="AC51" s="141"/>
      <c r="AD51" s="141"/>
      <c r="AE51" s="141"/>
      <c r="AF51" s="141"/>
      <c r="AG51" s="141"/>
      <c r="AH51" s="141"/>
      <c r="AI51" s="164"/>
      <c r="AJ51" s="141"/>
      <c r="AK51" s="150"/>
      <c r="AL51" s="141"/>
      <c r="AM51" s="136"/>
      <c r="AN51" s="151"/>
      <c r="AO51" s="189"/>
      <c r="AP51" s="141"/>
      <c r="AQ51" s="141"/>
      <c r="AR51" s="141"/>
      <c r="AS51" s="251"/>
      <c r="AT51" s="251"/>
      <c r="AU51" s="172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</row>
    <row r="52" spans="1:88">
      <c r="A52" s="221" t="str">
        <f>'7-11л. МЕНЮ '!I195</f>
        <v>ТТК/54-34гн/22</v>
      </c>
      <c r="B52" s="402" t="str">
        <f>'7-11л. МЕНЮ '!B195</f>
        <v>Чай фруктовый</v>
      </c>
      <c r="C52" s="230">
        <f>'7-11л. МЕНЮ '!C195</f>
        <v>200</v>
      </c>
      <c r="D52" s="142"/>
      <c r="E52" s="330" t="str">
        <f>'7-11л. МЕНЮ '!I248</f>
        <v>224 /17</v>
      </c>
      <c r="F52" s="373" t="str">
        <f>'7-11л. МЕНЮ '!B248</f>
        <v xml:space="preserve">запеканка из творога и моркови с </v>
      </c>
      <c r="G52" s="537" t="str">
        <f>'7-11л. МЕНЮ '!C248</f>
        <v>130 / 20</v>
      </c>
      <c r="H52" s="270"/>
      <c r="I52" s="11"/>
      <c r="J52" s="150"/>
      <c r="K52" s="11"/>
      <c r="L52" s="141"/>
      <c r="M52" s="141"/>
      <c r="N52" s="133"/>
      <c r="O52" s="135"/>
      <c r="P52" s="196"/>
      <c r="Q52" s="141"/>
      <c r="R52" s="150"/>
      <c r="S52" s="141"/>
      <c r="T52" s="141"/>
      <c r="U52" s="141"/>
      <c r="V52" s="141"/>
      <c r="W52" s="136"/>
      <c r="X52" s="140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64"/>
      <c r="AJ52" s="141"/>
      <c r="AK52" s="150"/>
      <c r="AL52" s="141"/>
      <c r="AM52" s="136"/>
      <c r="AN52" s="149"/>
      <c r="AO52" s="193"/>
      <c r="AP52" s="423"/>
      <c r="AQ52" s="141"/>
      <c r="AR52" s="141"/>
      <c r="AS52" s="251"/>
      <c r="AT52" s="251"/>
      <c r="AU52" s="172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</row>
    <row r="53" spans="1:88" ht="13.5" customHeight="1">
      <c r="A53" s="221" t="str">
        <f>'7-11л. МЕНЮ '!I196</f>
        <v>234/17</v>
      </c>
      <c r="B53" s="402" t="str">
        <f>'7-11л. МЕНЮ '!B196</f>
        <v>Котлета рыбная (минтай)</v>
      </c>
      <c r="C53" s="230">
        <f>'7-11л. МЕНЮ '!C196</f>
        <v>90</v>
      </c>
      <c r="D53" s="136"/>
      <c r="E53" s="2179"/>
      <c r="F53" s="479" t="str">
        <f>'7-11л. МЕНЮ '!B249</f>
        <v>с молоком сгущённым</v>
      </c>
      <c r="G53" s="2653"/>
      <c r="H53" s="151"/>
      <c r="I53" s="11"/>
      <c r="J53" s="150"/>
      <c r="K53" s="11"/>
      <c r="L53" s="141"/>
      <c r="M53" s="141"/>
      <c r="N53" s="133"/>
      <c r="O53" s="141"/>
      <c r="P53" s="141"/>
      <c r="Q53" s="141"/>
      <c r="R53" s="150"/>
      <c r="S53" s="141"/>
      <c r="T53" s="141"/>
      <c r="U53" s="141"/>
      <c r="V53" s="141"/>
      <c r="W53" s="136"/>
      <c r="X53" s="135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64"/>
      <c r="AJ53" s="141"/>
      <c r="AK53" s="150"/>
      <c r="AL53" s="141"/>
      <c r="AM53" s="142"/>
      <c r="AN53" s="135"/>
      <c r="AO53" s="196"/>
      <c r="AP53" s="291"/>
      <c r="AQ53" s="270"/>
      <c r="AR53" s="271"/>
      <c r="AS53" s="140"/>
      <c r="AT53" s="300"/>
      <c r="AU53" s="172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</row>
    <row r="54" spans="1:88" ht="13.5" customHeight="1" thickBot="1">
      <c r="A54" s="221" t="str">
        <f>'7-11л. МЕНЮ '!I197</f>
        <v>Пром.пр.</v>
      </c>
      <c r="B54" s="402" t="str">
        <f>'7-11л. МЕНЮ '!B197</f>
        <v>Хлеб пшеничный</v>
      </c>
      <c r="C54" s="230">
        <f>'7-11л. МЕНЮ '!C197</f>
        <v>20</v>
      </c>
      <c r="D54" s="141"/>
      <c r="E54" s="2303" t="s">
        <v>332</v>
      </c>
      <c r="F54" s="1800"/>
      <c r="G54" s="2654">
        <f>'7-11л. МЕНЮ '!C250</f>
        <v>330</v>
      </c>
      <c r="H54" s="135"/>
      <c r="I54" s="11"/>
      <c r="J54" s="150"/>
      <c r="K54" s="11"/>
      <c r="L54" s="141"/>
      <c r="M54" s="141"/>
      <c r="N54" s="133"/>
      <c r="O54" s="141"/>
      <c r="P54" s="141"/>
      <c r="Q54" s="141"/>
      <c r="R54" s="150"/>
      <c r="S54" s="141"/>
      <c r="T54" s="141"/>
      <c r="U54" s="141"/>
      <c r="V54" s="141"/>
      <c r="W54" s="281"/>
      <c r="X54" s="282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64"/>
      <c r="AJ54" s="141"/>
      <c r="AK54" s="150"/>
      <c r="AL54" s="141"/>
      <c r="AM54" s="136"/>
      <c r="AN54" s="151"/>
      <c r="AO54" s="196"/>
      <c r="AP54" s="136"/>
      <c r="AQ54" s="135"/>
      <c r="AR54" s="196"/>
      <c r="AS54" s="251"/>
      <c r="AT54" s="251"/>
      <c r="AU54" s="196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</row>
    <row r="55" spans="1:88">
      <c r="A55" s="1236" t="str">
        <f>'7-11л. МЕНЮ '!I198</f>
        <v>Пром.пр.</v>
      </c>
      <c r="B55" s="346" t="str">
        <f>'7-11л. МЕНЮ '!B198</f>
        <v xml:space="preserve">Печенье </v>
      </c>
      <c r="C55" s="230">
        <f>'7-11л. МЕНЮ '!C198</f>
        <v>15</v>
      </c>
      <c r="D55" s="141"/>
      <c r="E55" s="141"/>
      <c r="F55" s="136"/>
      <c r="G55" s="141"/>
      <c r="H55" s="135"/>
      <c r="I55" s="11"/>
      <c r="J55" s="150"/>
      <c r="K55" s="11"/>
      <c r="L55" s="141"/>
      <c r="M55" s="141"/>
      <c r="N55" s="131"/>
      <c r="O55" s="141"/>
      <c r="P55" s="141"/>
      <c r="Q55" s="141"/>
      <c r="R55" s="150"/>
      <c r="S55" s="141"/>
      <c r="T55" s="141"/>
      <c r="U55" s="141"/>
      <c r="V55" s="141"/>
      <c r="W55" s="388"/>
      <c r="X55" s="389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36"/>
      <c r="AJ55" s="141"/>
      <c r="AK55" s="150"/>
      <c r="AL55" s="141"/>
      <c r="AM55" s="136"/>
      <c r="AN55" s="135"/>
      <c r="AO55" s="196"/>
      <c r="AP55" s="136"/>
      <c r="AQ55" s="135"/>
      <c r="AR55" s="196"/>
      <c r="AS55" s="251"/>
      <c r="AT55" s="251"/>
      <c r="AU55" s="196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</row>
    <row r="56" spans="1:88" ht="14.25" customHeight="1" thickBot="1">
      <c r="A56" s="2303" t="s">
        <v>332</v>
      </c>
      <c r="B56" s="1151"/>
      <c r="C56" s="2479">
        <f>'7-11л. МЕНЮ '!C199</f>
        <v>325</v>
      </c>
      <c r="D56" s="141"/>
      <c r="E56" s="11"/>
      <c r="F56" s="11"/>
      <c r="G56" s="11"/>
      <c r="H56" s="141"/>
      <c r="I56" s="11"/>
      <c r="J56" s="150"/>
      <c r="K56" s="11"/>
      <c r="L56" s="141"/>
      <c r="M56" s="141"/>
      <c r="N56" s="133"/>
      <c r="O56" s="141"/>
      <c r="P56" s="141"/>
      <c r="Q56" s="141"/>
      <c r="R56" s="150"/>
      <c r="S56" s="141"/>
      <c r="T56" s="141"/>
      <c r="U56" s="141"/>
      <c r="V56" s="141"/>
      <c r="W56" s="135"/>
      <c r="X56" s="196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36"/>
      <c r="AJ56" s="141"/>
      <c r="AK56" s="150"/>
      <c r="AL56" s="141"/>
      <c r="AM56" s="136"/>
      <c r="AN56" s="135"/>
      <c r="AO56" s="196"/>
      <c r="AP56" s="136"/>
      <c r="AQ56" s="135"/>
      <c r="AR56" s="196"/>
      <c r="AS56" s="135"/>
      <c r="AT56" s="135"/>
      <c r="AU56" s="172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</row>
    <row r="57" spans="1:88" ht="13.5" customHeight="1">
      <c r="D57" s="141"/>
      <c r="E57" s="11"/>
      <c r="F57" s="11"/>
      <c r="G57" s="11"/>
      <c r="H57" s="141"/>
      <c r="I57" s="11"/>
      <c r="J57" s="150"/>
      <c r="K57" s="11"/>
      <c r="L57" s="141"/>
      <c r="M57" s="141"/>
      <c r="N57" s="133"/>
      <c r="O57" s="141"/>
      <c r="P57" s="141"/>
      <c r="Q57" s="141"/>
      <c r="R57" s="735"/>
      <c r="S57" s="141"/>
      <c r="T57" s="141"/>
      <c r="U57" s="141"/>
      <c r="V57" s="141"/>
      <c r="W57" s="135"/>
      <c r="X57" s="196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36"/>
      <c r="AJ57" s="141"/>
      <c r="AK57" s="150"/>
      <c r="AL57" s="141"/>
      <c r="AM57" s="141"/>
      <c r="AN57" s="141"/>
      <c r="AO57" s="141"/>
      <c r="AP57" s="136"/>
      <c r="AQ57" s="135"/>
      <c r="AR57" s="196"/>
      <c r="AS57" s="135"/>
      <c r="AT57" s="135"/>
      <c r="AU57" s="193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</row>
    <row r="58" spans="1:88" ht="13.5" customHeight="1">
      <c r="D58" s="141"/>
      <c r="H58" s="141"/>
      <c r="I58" s="11"/>
      <c r="J58" s="150"/>
      <c r="K58" s="11"/>
      <c r="L58" s="141"/>
      <c r="M58" s="141"/>
      <c r="N58" s="133"/>
      <c r="O58" s="273"/>
      <c r="P58" s="141"/>
      <c r="Q58" s="141"/>
      <c r="R58" s="141"/>
      <c r="S58" s="275"/>
      <c r="T58" s="133"/>
      <c r="U58" s="141"/>
      <c r="V58" s="141"/>
      <c r="W58" s="213"/>
      <c r="X58" s="141"/>
      <c r="Y58" s="141"/>
      <c r="Z58" s="141"/>
      <c r="AA58" s="141"/>
      <c r="AB58" s="141"/>
      <c r="AC58" s="141"/>
      <c r="AD58" s="141"/>
      <c r="AE58" s="141"/>
      <c r="AF58" s="141"/>
      <c r="AG58" s="136"/>
      <c r="AH58" s="136"/>
      <c r="AI58" s="136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</row>
    <row r="59" spans="1:88" ht="15" customHeight="1">
      <c r="A59" s="2884" t="s">
        <v>330</v>
      </c>
      <c r="B59" s="2884"/>
      <c r="C59" s="2884"/>
      <c r="D59" s="2884"/>
      <c r="E59" s="2884"/>
      <c r="F59" s="2884"/>
      <c r="G59" s="2884"/>
      <c r="H59" s="214"/>
      <c r="I59" s="11"/>
      <c r="J59" s="150"/>
      <c r="K59" s="11"/>
      <c r="L59" s="141"/>
      <c r="M59" s="141"/>
      <c r="N59" s="133"/>
      <c r="O59" s="214"/>
      <c r="P59" s="164"/>
      <c r="Q59" s="214"/>
      <c r="R59" s="214"/>
      <c r="S59" s="438"/>
      <c r="T59" s="139"/>
      <c r="U59" s="141"/>
      <c r="V59" s="141"/>
      <c r="W59" s="270"/>
      <c r="X59" s="430"/>
      <c r="Y59" s="270"/>
      <c r="Z59" s="430"/>
      <c r="AA59" s="141"/>
      <c r="AB59" s="139"/>
      <c r="AC59" s="265"/>
      <c r="AD59" s="151"/>
      <c r="AE59" s="136"/>
      <c r="AF59" s="135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</row>
    <row r="60" spans="1:88" ht="16.5" customHeight="1" thickBot="1">
      <c r="A60" s="453" t="s">
        <v>165</v>
      </c>
      <c r="D60" s="576" t="s">
        <v>167</v>
      </c>
      <c r="E60" s="91"/>
      <c r="G60" t="s">
        <v>176</v>
      </c>
      <c r="H60" s="432"/>
      <c r="I60" s="141"/>
      <c r="J60" s="238"/>
      <c r="K60" s="141"/>
      <c r="L60" s="141"/>
      <c r="M60" s="141"/>
      <c r="N60" s="141"/>
      <c r="O60" s="141"/>
      <c r="P60" s="164"/>
      <c r="Q60" s="151"/>
      <c r="R60" s="136"/>
      <c r="S60" s="135"/>
      <c r="T60" s="139"/>
      <c r="U60" s="141"/>
      <c r="V60" s="141"/>
      <c r="W60" s="135"/>
      <c r="X60" s="189"/>
      <c r="Y60" s="564"/>
      <c r="Z60" s="567"/>
      <c r="AA60" s="141"/>
      <c r="AB60" s="141"/>
      <c r="AC60" s="141"/>
      <c r="AD60" s="277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</row>
    <row r="61" spans="1:88" ht="17.25" customHeight="1">
      <c r="A61" s="34" t="s">
        <v>2</v>
      </c>
      <c r="B61" s="521" t="s">
        <v>3</v>
      </c>
      <c r="C61" s="350" t="s">
        <v>4</v>
      </c>
      <c r="F61" s="2"/>
      <c r="G61" s="91"/>
      <c r="H61" s="141"/>
      <c r="L61" s="141"/>
      <c r="M61" s="141"/>
      <c r="N61" s="133"/>
      <c r="O61" s="141"/>
      <c r="P61" s="164"/>
      <c r="Q61" s="151"/>
      <c r="R61" s="141"/>
      <c r="S61" s="135"/>
      <c r="T61" s="139"/>
      <c r="U61" s="141"/>
      <c r="V61" s="141"/>
      <c r="W61" s="135"/>
      <c r="X61" s="189"/>
      <c r="Y61" s="238"/>
      <c r="Z61" s="562"/>
      <c r="AA61" s="141"/>
      <c r="AB61" s="141"/>
      <c r="AC61" s="141"/>
      <c r="AD61" s="291"/>
      <c r="AE61" s="270"/>
      <c r="AF61" s="27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</row>
    <row r="62" spans="1:88" ht="15" thickBot="1">
      <c r="A62" s="381" t="s">
        <v>5</v>
      </c>
      <c r="B62" s="141"/>
      <c r="C62" s="416" t="s">
        <v>63</v>
      </c>
      <c r="D62" s="248"/>
      <c r="H62" s="141"/>
      <c r="L62" s="141"/>
      <c r="M62" s="141"/>
      <c r="N62" s="133"/>
      <c r="O62" s="135"/>
      <c r="P62" s="164"/>
      <c r="Q62" s="141"/>
      <c r="R62" s="141"/>
      <c r="S62" s="141"/>
      <c r="T62" s="136"/>
      <c r="U62" s="141"/>
      <c r="V62" s="141"/>
      <c r="W62" s="135"/>
      <c r="X62" s="189"/>
      <c r="Y62" s="238"/>
      <c r="Z62" s="562"/>
      <c r="AA62" s="141"/>
      <c r="AB62" s="141"/>
      <c r="AC62" s="141"/>
      <c r="AD62" s="136"/>
      <c r="AE62" s="135"/>
      <c r="AF62" s="189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</row>
    <row r="63" spans="1:88" ht="16.2" thickBot="1">
      <c r="A63" s="1047" t="s">
        <v>385</v>
      </c>
      <c r="B63" s="148"/>
      <c r="C63" s="311"/>
      <c r="D63" s="248"/>
      <c r="H63" s="141"/>
      <c r="L63" s="141"/>
      <c r="M63" s="141"/>
      <c r="N63" s="133"/>
      <c r="O63" s="135"/>
      <c r="P63" s="164"/>
      <c r="Q63" s="141"/>
      <c r="R63" s="141"/>
      <c r="S63" s="141"/>
      <c r="T63" s="136"/>
      <c r="U63" s="141"/>
      <c r="V63" s="141"/>
      <c r="W63" s="135"/>
      <c r="X63" s="196"/>
      <c r="Y63" s="238"/>
      <c r="Z63" s="562"/>
      <c r="AA63" s="141"/>
      <c r="AB63" s="141"/>
      <c r="AC63" s="141"/>
      <c r="AD63" s="136"/>
      <c r="AE63" s="135"/>
      <c r="AF63" s="189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</row>
    <row r="64" spans="1:88">
      <c r="A64" s="327"/>
      <c r="B64" s="506" t="s">
        <v>189</v>
      </c>
      <c r="C64" s="311"/>
      <c r="D64" s="220"/>
      <c r="H64" s="278"/>
      <c r="L64" s="141"/>
      <c r="M64" s="141"/>
      <c r="N64" s="141"/>
      <c r="O64" s="150"/>
      <c r="P64" s="141"/>
      <c r="Q64" s="141"/>
      <c r="R64" s="141"/>
      <c r="S64" s="141"/>
      <c r="T64" s="136"/>
      <c r="U64" s="141"/>
      <c r="V64" s="141"/>
      <c r="W64" s="135"/>
      <c r="X64" s="189"/>
      <c r="Y64" s="238"/>
      <c r="Z64" s="562"/>
      <c r="AA64" s="141"/>
      <c r="AB64" s="141"/>
      <c r="AC64" s="141"/>
      <c r="AD64" s="136"/>
      <c r="AE64" s="135"/>
      <c r="AF64" s="189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</row>
    <row r="65" spans="1:88">
      <c r="A65" s="900" t="str">
        <f>'7-11л. МЕНЮ '!I279</f>
        <v>47/17</v>
      </c>
      <c r="B65" s="318" t="str">
        <f>'7-11л. МЕНЮ '!B279</f>
        <v>Салат из квашеной капусты</v>
      </c>
      <c r="C65" s="1217">
        <f>'7-11л. МЕНЮ '!C279</f>
        <v>60</v>
      </c>
      <c r="D65" s="136"/>
      <c r="H65" s="291"/>
      <c r="L65" s="141"/>
      <c r="M65" s="141"/>
      <c r="N65" s="133"/>
      <c r="O65" s="141"/>
      <c r="P65" s="146"/>
      <c r="Q65" s="141"/>
      <c r="R65" s="141"/>
      <c r="S65" s="141"/>
      <c r="T65" s="136"/>
      <c r="U65" s="141"/>
      <c r="V65" s="141"/>
      <c r="W65" s="151"/>
      <c r="X65" s="196"/>
      <c r="Y65" s="238"/>
      <c r="Z65" s="562"/>
      <c r="AA65" s="141"/>
      <c r="AB65" s="141"/>
      <c r="AC65" s="141"/>
      <c r="AD65" s="136"/>
      <c r="AE65" s="135"/>
      <c r="AF65" s="196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</row>
    <row r="66" spans="1:88">
      <c r="A66" s="900" t="str">
        <f>'7-11л. МЕНЮ '!I280</f>
        <v>ТТК/269 /17</v>
      </c>
      <c r="B66" s="318" t="str">
        <f>'7-11л. МЕНЮ '!B280</f>
        <v>Биточки  (особые )   мясные</v>
      </c>
      <c r="C66" s="1217">
        <f>'7-11л. МЕНЮ '!C280</f>
        <v>90</v>
      </c>
      <c r="D66" s="136"/>
      <c r="H66" s="136"/>
      <c r="L66" s="141"/>
      <c r="M66" s="141"/>
      <c r="N66" s="133"/>
      <c r="O66" s="133"/>
      <c r="P66" s="271"/>
      <c r="Q66" s="141"/>
      <c r="R66" s="141"/>
      <c r="S66" s="141"/>
      <c r="T66" s="136"/>
      <c r="U66" s="141"/>
      <c r="V66" s="141"/>
      <c r="W66" s="135"/>
      <c r="X66" s="189"/>
      <c r="Y66" s="238"/>
      <c r="Z66" s="562"/>
      <c r="AA66" s="141"/>
      <c r="AB66" s="141"/>
      <c r="AC66" s="141"/>
      <c r="AD66" s="136"/>
      <c r="AE66" s="135"/>
      <c r="AF66" s="189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</row>
    <row r="67" spans="1:88">
      <c r="A67" s="900" t="str">
        <f>'7-11л. МЕНЮ '!I281</f>
        <v>ТТК/142/17</v>
      </c>
      <c r="B67" s="318" t="str">
        <f>'7-11л. МЕНЮ '!B281</f>
        <v>Картофель и овощи тушёные в соусе</v>
      </c>
      <c r="C67" s="1217">
        <f>'7-11л. МЕНЮ '!C281</f>
        <v>160</v>
      </c>
      <c r="D67" s="136"/>
      <c r="H67" s="139"/>
      <c r="L67" s="141"/>
      <c r="M67" s="141"/>
      <c r="N67" s="133"/>
      <c r="O67" s="133"/>
      <c r="P67" s="196"/>
      <c r="Q67" s="141"/>
      <c r="R67" s="141"/>
      <c r="S67" s="141"/>
      <c r="T67" s="136"/>
      <c r="U67" s="141"/>
      <c r="V67" s="141"/>
      <c r="W67" s="135"/>
      <c r="X67" s="196"/>
      <c r="Y67" s="238"/>
      <c r="Z67" s="562"/>
      <c r="AA67" s="141"/>
      <c r="AB67" s="141"/>
      <c r="AC67" s="141"/>
      <c r="AD67" s="136"/>
      <c r="AE67" s="151"/>
      <c r="AF67" s="196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</row>
    <row r="68" spans="1:88">
      <c r="A68" s="900" t="str">
        <f>'7-11л. МЕНЮ '!I282</f>
        <v>389/17</v>
      </c>
      <c r="B68" s="318" t="str">
        <f>'7-11л. МЕНЮ '!B282</f>
        <v>Сок фруктовый (яблочный)</v>
      </c>
      <c r="C68" s="1217">
        <f>'7-11л. МЕНЮ '!C282</f>
        <v>200</v>
      </c>
      <c r="D68" s="136"/>
      <c r="H68" s="136"/>
      <c r="L68" s="141"/>
      <c r="M68" s="141"/>
      <c r="N68" s="131"/>
      <c r="O68" s="131"/>
      <c r="P68" s="172"/>
      <c r="Q68" s="141"/>
      <c r="R68" s="141"/>
      <c r="S68" s="141"/>
      <c r="T68" s="136"/>
      <c r="U68" s="141"/>
      <c r="V68" s="141"/>
      <c r="W68" s="143"/>
      <c r="X68" s="194"/>
      <c r="Y68" s="564"/>
      <c r="Z68" s="562"/>
      <c r="AA68" s="141"/>
      <c r="AB68" s="141"/>
      <c r="AC68" s="141"/>
      <c r="AD68" s="136"/>
      <c r="AE68" s="135"/>
      <c r="AF68" s="189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</row>
    <row r="69" spans="1:88" ht="12.75" customHeight="1">
      <c r="A69" s="900" t="str">
        <f>'7-11л. МЕНЮ '!I283</f>
        <v>Пром.пр.</v>
      </c>
      <c r="B69" s="318" t="str">
        <f>'7-11л. МЕНЮ '!B283</f>
        <v>Хлеб пшеничный</v>
      </c>
      <c r="C69" s="1217">
        <f>'7-11л. МЕНЮ '!C283</f>
        <v>30</v>
      </c>
      <c r="D69" s="136"/>
      <c r="H69" s="142"/>
      <c r="L69" s="141"/>
      <c r="M69" s="141"/>
      <c r="N69" s="133"/>
      <c r="O69" s="133"/>
      <c r="P69" s="196"/>
      <c r="Q69" s="141"/>
      <c r="R69" s="141"/>
      <c r="S69" s="141"/>
      <c r="T69" s="136"/>
      <c r="U69" s="141"/>
      <c r="V69" s="141"/>
      <c r="W69" s="135"/>
      <c r="X69" s="196"/>
      <c r="Y69" s="238"/>
      <c r="Z69" s="562"/>
      <c r="AA69" s="141"/>
      <c r="AB69" s="141"/>
      <c r="AC69" s="141"/>
      <c r="AD69" s="136"/>
      <c r="AE69" s="135"/>
      <c r="AF69" s="196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</row>
    <row r="70" spans="1:88" ht="12.75" customHeight="1">
      <c r="A70" s="2703" t="str">
        <f>'7-11л. МЕНЮ '!I284</f>
        <v>Пром.пр.</v>
      </c>
      <c r="B70" s="318" t="str">
        <f>'7-11л. МЕНЮ '!B284</f>
        <v>Хлеб ржаной</v>
      </c>
      <c r="C70" s="1217">
        <f>'7-11л. МЕНЮ '!C284</f>
        <v>20</v>
      </c>
      <c r="D70" s="136"/>
      <c r="H70" s="136"/>
      <c r="L70" s="141"/>
      <c r="M70" s="141"/>
      <c r="N70" s="133"/>
      <c r="O70" s="131"/>
      <c r="P70" s="196"/>
      <c r="Q70" s="141"/>
      <c r="R70" s="141"/>
      <c r="S70" s="141"/>
      <c r="T70" s="165"/>
      <c r="U70" s="141"/>
      <c r="V70" s="141"/>
      <c r="W70" s="252"/>
      <c r="X70" s="563"/>
      <c r="Y70" s="238"/>
      <c r="Z70" s="562"/>
      <c r="AA70" s="141"/>
      <c r="AB70" s="141"/>
      <c r="AC70" s="141"/>
      <c r="AD70" s="142"/>
      <c r="AE70" s="143"/>
      <c r="AF70" s="194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</row>
    <row r="71" spans="1:88" ht="13.5" customHeight="1" thickBot="1">
      <c r="A71" s="2308" t="s">
        <v>262</v>
      </c>
      <c r="B71" s="1212"/>
      <c r="C71" s="2702">
        <f>'7-11л. МЕНЮ '!C285</f>
        <v>560</v>
      </c>
      <c r="D71" s="136"/>
      <c r="H71" s="146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252"/>
      <c r="X71" s="563"/>
      <c r="Y71" s="238"/>
      <c r="Z71" s="562"/>
      <c r="AA71" s="141"/>
      <c r="AB71" s="141"/>
      <c r="AC71" s="141"/>
      <c r="AD71" s="136"/>
      <c r="AE71" s="135"/>
      <c r="AF71" s="196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</row>
    <row r="72" spans="1:88" ht="15.6">
      <c r="A72" s="905"/>
      <c r="B72" s="506" t="s">
        <v>144</v>
      </c>
      <c r="C72" s="311"/>
      <c r="D72" s="153"/>
      <c r="H72" s="429"/>
      <c r="L72" s="141"/>
      <c r="M72" s="141"/>
      <c r="N72" s="133"/>
      <c r="O72" s="141"/>
      <c r="P72" s="271"/>
      <c r="Q72" s="141"/>
      <c r="R72" s="141"/>
      <c r="S72" s="141"/>
      <c r="T72" s="136"/>
      <c r="U72" s="141"/>
      <c r="V72" s="141"/>
      <c r="W72" s="252"/>
      <c r="X72" s="563"/>
      <c r="Y72" s="238"/>
      <c r="Z72" s="562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</row>
    <row r="73" spans="1:88" ht="15.6">
      <c r="A73" s="2704" t="str">
        <f>'7-11л. МЕНЮ '!I289</f>
        <v>54-21з/22г.</v>
      </c>
      <c r="B73" s="373" t="str">
        <f>'7-11л. МЕНЮ '!B289</f>
        <v>Кукуруза сахарная</v>
      </c>
      <c r="C73" s="377">
        <f>'7-11л. МЕНЮ '!C289</f>
        <v>60</v>
      </c>
      <c r="D73" s="277"/>
      <c r="H73" s="291"/>
      <c r="L73" s="141"/>
      <c r="M73" s="141"/>
      <c r="N73" s="133"/>
      <c r="O73" s="548"/>
      <c r="P73" s="172"/>
      <c r="Q73" s="141"/>
      <c r="R73" s="141"/>
      <c r="S73" s="141"/>
      <c r="T73" s="136"/>
      <c r="U73" s="141"/>
      <c r="V73" s="141"/>
      <c r="W73" s="252"/>
      <c r="X73" s="563"/>
      <c r="Y73" s="238"/>
      <c r="Z73" s="562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</row>
    <row r="74" spans="1:88" ht="15.6">
      <c r="A74" s="2704" t="str">
        <f>'7-11л. МЕНЮ '!I290</f>
        <v>106 /17</v>
      </c>
      <c r="B74" s="373" t="str">
        <f>'7-11л. МЕНЮ '!B290</f>
        <v>Суп картофельный с</v>
      </c>
      <c r="C74" s="377">
        <f>'7-11л. МЕНЮ '!C290</f>
        <v>200</v>
      </c>
      <c r="D74" s="291"/>
      <c r="H74" s="153"/>
      <c r="L74" s="141"/>
      <c r="M74" s="141"/>
      <c r="N74" s="133"/>
      <c r="O74" s="133"/>
      <c r="P74" s="141"/>
      <c r="Q74" s="141"/>
      <c r="R74" s="141"/>
      <c r="S74" s="141"/>
      <c r="T74" s="136"/>
      <c r="U74" s="135"/>
      <c r="V74" s="141"/>
      <c r="W74" s="252"/>
      <c r="X74" s="563"/>
      <c r="Y74" s="238"/>
      <c r="Z74" s="562"/>
      <c r="AA74" s="141"/>
      <c r="AB74" s="141"/>
      <c r="AC74" s="141"/>
      <c r="AD74" s="141"/>
      <c r="AE74" s="151"/>
      <c r="AF74" s="136"/>
      <c r="AG74" s="135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</row>
    <row r="75" spans="1:88" ht="15.6">
      <c r="A75" s="2704" t="str">
        <f>'7-11л. МЕНЮ '!I291</f>
        <v>107/17</v>
      </c>
      <c r="B75" s="373" t="str">
        <f>'7-11л. МЕНЮ '!B291</f>
        <v>рыбными фрикадельками</v>
      </c>
      <c r="C75" s="377">
        <f>'7-11л. МЕНЮ '!C291</f>
        <v>40</v>
      </c>
      <c r="D75" s="136"/>
      <c r="H75" s="153"/>
      <c r="L75" s="141"/>
      <c r="M75" s="141"/>
      <c r="N75" s="133"/>
      <c r="O75" s="133"/>
      <c r="P75" s="271"/>
      <c r="Q75" s="141"/>
      <c r="R75" s="141"/>
      <c r="S75" s="141"/>
      <c r="T75" s="141"/>
      <c r="U75" s="141"/>
      <c r="V75" s="141"/>
      <c r="W75" s="252"/>
      <c r="X75" s="563"/>
      <c r="Y75" s="238"/>
      <c r="Z75" s="562"/>
      <c r="AA75" s="141"/>
      <c r="AB75" s="141"/>
      <c r="AC75" s="141"/>
      <c r="AD75" s="141"/>
      <c r="AE75" s="151"/>
      <c r="AF75" s="136"/>
      <c r="AG75" s="135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</row>
    <row r="76" spans="1:88" ht="17.25" customHeight="1">
      <c r="A76" s="2704" t="str">
        <f>'7-11л. МЕНЮ '!I292</f>
        <v>286/21</v>
      </c>
      <c r="B76" s="373" t="str">
        <f>'7-11л. МЕНЮ '!B292</f>
        <v xml:space="preserve">Сырник из творога </v>
      </c>
      <c r="C76" s="377">
        <f>'7-11л. МЕНЮ '!C292</f>
        <v>190</v>
      </c>
      <c r="D76" s="136"/>
      <c r="H76" s="136"/>
      <c r="L76" s="141"/>
      <c r="M76" s="141"/>
      <c r="N76" s="133"/>
      <c r="O76" s="133"/>
      <c r="P76" s="196"/>
      <c r="Q76" s="141"/>
      <c r="R76" s="141"/>
      <c r="S76" s="141"/>
      <c r="T76" s="141"/>
      <c r="U76" s="141"/>
      <c r="V76" s="141"/>
      <c r="W76" s="252"/>
      <c r="X76" s="563"/>
      <c r="Y76" s="238"/>
      <c r="Z76" s="562"/>
      <c r="AA76" s="141"/>
      <c r="AB76" s="141"/>
      <c r="AC76" s="141"/>
      <c r="AD76" s="141"/>
      <c r="AE76" s="192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</row>
    <row r="77" spans="1:88" ht="15.6">
      <c r="A77" s="2704">
        <f>'7-11л. МЕНЮ '!I293</f>
        <v>0</v>
      </c>
      <c r="B77" s="373" t="str">
        <f>'7-11л. МЕНЮ '!B293</f>
        <v>запечённый</v>
      </c>
      <c r="C77" s="377">
        <f>'7-11л. МЕНЮ '!C293</f>
        <v>0</v>
      </c>
      <c r="D77" s="136"/>
      <c r="H77" s="136"/>
      <c r="L77" s="141"/>
      <c r="M77" s="141"/>
      <c r="N77" s="133"/>
      <c r="O77" s="133"/>
      <c r="P77" s="196"/>
      <c r="Q77" s="141"/>
      <c r="R77" s="141"/>
      <c r="S77" s="141"/>
      <c r="T77" s="141"/>
      <c r="U77" s="141"/>
      <c r="V77" s="141"/>
      <c r="W77" s="252"/>
      <c r="X77" s="563"/>
      <c r="Y77" s="238"/>
      <c r="Z77" s="562"/>
      <c r="AA77" s="141"/>
      <c r="AB77" s="141"/>
      <c r="AC77" s="141"/>
      <c r="AD77" s="141"/>
      <c r="AE77" s="291"/>
      <c r="AF77" s="270"/>
      <c r="AG77" s="271"/>
      <c r="AH77" s="277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</row>
    <row r="78" spans="1:88" ht="15.6">
      <c r="A78" s="2704" t="str">
        <f>'7-11л. МЕНЮ '!I294</f>
        <v>ТТК/379/17</v>
      </c>
      <c r="B78" s="373" t="str">
        <f>'7-11л. МЕНЮ '!B294</f>
        <v>Кофейный напиток с молоком</v>
      </c>
      <c r="C78" s="377">
        <f>'7-11л. МЕНЮ '!C294</f>
        <v>200</v>
      </c>
      <c r="D78" s="136"/>
      <c r="H78" s="136"/>
      <c r="L78" s="141"/>
      <c r="M78" s="141"/>
      <c r="N78" s="133"/>
      <c r="O78" s="133"/>
      <c r="P78" s="196"/>
      <c r="Q78" s="141"/>
      <c r="R78" s="141"/>
      <c r="S78" s="141"/>
      <c r="T78" s="141"/>
      <c r="U78" s="141"/>
      <c r="V78" s="141"/>
      <c r="W78" s="252"/>
      <c r="X78" s="563"/>
      <c r="Y78" s="238"/>
      <c r="Z78" s="562"/>
      <c r="AA78" s="141"/>
      <c r="AB78" s="141"/>
      <c r="AC78" s="141"/>
      <c r="AD78" s="141"/>
      <c r="AE78" s="136"/>
      <c r="AF78" s="135"/>
      <c r="AG78" s="189"/>
      <c r="AH78" s="291"/>
      <c r="AI78" s="270"/>
      <c r="AJ78" s="27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</row>
    <row r="79" spans="1:88">
      <c r="A79" s="2704" t="str">
        <f>'7-11л. МЕНЮ '!I295</f>
        <v>Пром.пр.</v>
      </c>
      <c r="B79" s="373" t="str">
        <f>'7-11л. МЕНЮ '!B295</f>
        <v>Хлеб пшеничный</v>
      </c>
      <c r="C79" s="377">
        <f>'7-11л. МЕНЮ '!C295</f>
        <v>40</v>
      </c>
      <c r="D79" s="136"/>
      <c r="H79" s="142"/>
      <c r="L79" s="141"/>
      <c r="M79" s="141"/>
      <c r="N79" s="141"/>
      <c r="O79" s="133"/>
      <c r="P79" s="196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51"/>
      <c r="AD79" s="146"/>
      <c r="AE79" s="136"/>
      <c r="AF79" s="135"/>
      <c r="AG79" s="189"/>
      <c r="AH79" s="136"/>
      <c r="AI79" s="135"/>
      <c r="AJ79" s="189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</row>
    <row r="80" spans="1:88">
      <c r="A80" s="2704" t="str">
        <f>'7-11л. МЕНЮ '!I296</f>
        <v>Пром.пр.</v>
      </c>
      <c r="B80" s="373" t="str">
        <f>'7-11л. МЕНЮ '!B296</f>
        <v>Хлеб ржаной</v>
      </c>
      <c r="C80" s="377">
        <f>'7-11л. МЕНЮ '!C296</f>
        <v>30</v>
      </c>
      <c r="D80" s="136"/>
      <c r="H80" s="142"/>
      <c r="L80" s="141"/>
      <c r="M80" s="141"/>
      <c r="N80" s="133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286"/>
      <c r="AA80" s="141"/>
      <c r="AB80" s="141"/>
      <c r="AC80" s="151"/>
      <c r="AD80" s="136"/>
      <c r="AE80" s="136"/>
      <c r="AF80" s="135"/>
      <c r="AG80" s="189"/>
      <c r="AH80" s="136"/>
      <c r="AI80" s="135"/>
      <c r="AJ80" s="189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</row>
    <row r="81" spans="1:88">
      <c r="A81" s="2705" t="str">
        <f>'7-11л. МЕНЮ '!I297</f>
        <v>82 / 21</v>
      </c>
      <c r="B81" s="373" t="str">
        <f>'7-11л. МЕНЮ '!B297</f>
        <v>Плоды  свежие (апельсин)</v>
      </c>
      <c r="C81" s="377">
        <f>'7-11л. МЕНЮ '!C297</f>
        <v>105</v>
      </c>
      <c r="D81" s="142"/>
      <c r="H81" s="136"/>
      <c r="L81" s="141"/>
      <c r="M81" s="141"/>
      <c r="N81" s="133"/>
      <c r="O81" s="141"/>
      <c r="P81" s="141"/>
      <c r="Q81" s="141"/>
      <c r="R81" s="141"/>
      <c r="S81" s="141"/>
      <c r="T81" s="141"/>
      <c r="U81" s="141"/>
      <c r="V81" s="141"/>
      <c r="W81" s="172"/>
      <c r="X81" s="141"/>
      <c r="Y81" s="141"/>
      <c r="Z81" s="141"/>
      <c r="AA81" s="141"/>
      <c r="AB81" s="141"/>
      <c r="AC81" s="141"/>
      <c r="AD81" s="141"/>
      <c r="AE81" s="136"/>
      <c r="AF81" s="434"/>
      <c r="AG81" s="435"/>
      <c r="AH81" s="136"/>
      <c r="AI81" s="135"/>
      <c r="AJ81" s="189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141"/>
      <c r="CI81" s="141"/>
      <c r="CJ81" s="141"/>
    </row>
    <row r="82" spans="1:88" ht="13.5" customHeight="1" thickBot="1">
      <c r="A82" s="2303" t="s">
        <v>249</v>
      </c>
      <c r="B82" s="259"/>
      <c r="C82" s="2372">
        <f>'7-11л. МЕНЮ '!C298</f>
        <v>850</v>
      </c>
      <c r="D82" s="142"/>
      <c r="H82" s="136"/>
      <c r="L82" s="141"/>
      <c r="M82" s="141"/>
      <c r="N82" s="157"/>
      <c r="O82" s="135"/>
      <c r="P82" s="141"/>
      <c r="Q82" s="141"/>
      <c r="R82" s="141"/>
      <c r="S82" s="141"/>
      <c r="T82" s="141"/>
      <c r="U82" s="141"/>
      <c r="V82" s="141"/>
      <c r="W82" s="172"/>
      <c r="X82" s="141"/>
      <c r="Y82" s="141"/>
      <c r="Z82" s="141"/>
      <c r="AA82" s="141"/>
      <c r="AB82" s="141"/>
      <c r="AC82" s="141"/>
      <c r="AD82" s="141"/>
      <c r="AE82" s="136"/>
      <c r="AF82" s="434"/>
      <c r="AG82" s="435"/>
      <c r="AH82" s="136"/>
      <c r="AI82" s="135"/>
      <c r="AJ82" s="196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</row>
    <row r="83" spans="1:88" ht="12.75" customHeight="1">
      <c r="A83" s="905"/>
      <c r="B83" s="506" t="s">
        <v>304</v>
      </c>
      <c r="C83" s="1210"/>
      <c r="D83" s="136"/>
      <c r="H83" s="141"/>
      <c r="L83" s="141"/>
      <c r="M83" s="141"/>
      <c r="N83" s="141"/>
      <c r="O83" s="135"/>
      <c r="P83" s="141"/>
      <c r="Q83" s="141"/>
      <c r="R83" s="141"/>
      <c r="S83" s="141"/>
      <c r="T83" s="141"/>
      <c r="U83" s="141"/>
      <c r="V83" s="141"/>
      <c r="W83" s="172"/>
      <c r="X83" s="141"/>
      <c r="Y83" s="141"/>
      <c r="Z83" s="141"/>
      <c r="AA83" s="141"/>
      <c r="AB83" s="141"/>
      <c r="AC83" s="141"/>
      <c r="AD83" s="141"/>
      <c r="AE83" s="136"/>
      <c r="AF83" s="387"/>
      <c r="AG83" s="189"/>
      <c r="AH83" s="136"/>
      <c r="AI83" s="135"/>
      <c r="AJ83" s="189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  <c r="BX83" s="141"/>
      <c r="BY83" s="141"/>
      <c r="BZ83" s="141"/>
      <c r="CA83" s="141"/>
      <c r="CB83" s="141"/>
      <c r="CC83" s="141"/>
      <c r="CD83" s="141"/>
      <c r="CE83" s="141"/>
      <c r="CF83" s="141"/>
      <c r="CG83" s="141"/>
      <c r="CH83" s="141"/>
      <c r="CI83" s="141"/>
      <c r="CJ83" s="141"/>
    </row>
    <row r="84" spans="1:88">
      <c r="A84" s="1692" t="str">
        <f>'7-11л. МЕНЮ '!I302</f>
        <v>54-3гн/22</v>
      </c>
      <c r="B84" s="325" t="str">
        <f>'7-11л. МЕНЮ '!B302</f>
        <v>Чай с лимоном и сахаром</v>
      </c>
      <c r="C84" s="1140">
        <f>'7-11л. МЕНЮ '!C302</f>
        <v>200</v>
      </c>
      <c r="D84" s="141"/>
      <c r="H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72"/>
      <c r="X84" s="141"/>
      <c r="Y84" s="141"/>
      <c r="Z84" s="141"/>
      <c r="AA84" s="141"/>
      <c r="AB84" s="141"/>
      <c r="AC84" s="141"/>
      <c r="AD84" s="141"/>
      <c r="AE84" s="136"/>
      <c r="AF84" s="135"/>
      <c r="AG84" s="189"/>
      <c r="AH84" s="136"/>
      <c r="AI84" s="151"/>
      <c r="AJ84" s="196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1"/>
      <c r="BS84" s="141"/>
      <c r="BT84" s="141"/>
      <c r="BU84" s="141"/>
      <c r="BV84" s="141"/>
      <c r="BW84" s="141"/>
      <c r="BX84" s="141"/>
      <c r="BY84" s="141"/>
      <c r="BZ84" s="141"/>
      <c r="CA84" s="141"/>
      <c r="CB84" s="141"/>
      <c r="CC84" s="141"/>
      <c r="CD84" s="141"/>
      <c r="CE84" s="141"/>
      <c r="CF84" s="141"/>
      <c r="CG84" s="141"/>
      <c r="CH84" s="141"/>
      <c r="CI84" s="141"/>
      <c r="CJ84" s="141"/>
    </row>
    <row r="85" spans="1:88">
      <c r="A85" s="1692" t="str">
        <f>'7-11л. МЕНЮ '!I303</f>
        <v>347/21</v>
      </c>
      <c r="B85" s="325" t="str">
        <f>'7-11л. МЕНЮ '!B303</f>
        <v>Котлета школьная</v>
      </c>
      <c r="C85" s="1140">
        <f>'7-11л. МЕНЮ '!C303</f>
        <v>90</v>
      </c>
      <c r="D85" s="141"/>
      <c r="H85" s="141"/>
      <c r="L85" s="141"/>
      <c r="M85" s="141"/>
      <c r="N85" s="238"/>
      <c r="O85" s="141"/>
      <c r="P85" s="189"/>
      <c r="Q85" s="141"/>
      <c r="R85" s="150"/>
      <c r="S85" s="141"/>
      <c r="T85" s="141"/>
      <c r="U85" s="141"/>
      <c r="V85" s="141"/>
      <c r="W85" s="270"/>
      <c r="X85" s="430"/>
      <c r="Y85" s="270"/>
      <c r="Z85" s="430"/>
      <c r="AA85" s="141"/>
      <c r="AB85" s="139"/>
      <c r="AC85" s="265"/>
      <c r="AD85" s="141"/>
      <c r="AE85" s="139"/>
      <c r="AF85" s="135"/>
      <c r="AG85" s="172"/>
      <c r="AH85" s="136"/>
      <c r="AI85" s="135"/>
      <c r="AJ85" s="189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1"/>
      <c r="BR85" s="141"/>
      <c r="BS85" s="141"/>
      <c r="BT85" s="141"/>
      <c r="BU85" s="141"/>
      <c r="BV85" s="141"/>
      <c r="BW85" s="141"/>
      <c r="BX85" s="141"/>
      <c r="BY85" s="141"/>
      <c r="BZ85" s="141"/>
      <c r="CA85" s="141"/>
      <c r="CB85" s="141"/>
      <c r="CC85" s="141"/>
      <c r="CD85" s="141"/>
      <c r="CE85" s="141"/>
      <c r="CF85" s="141"/>
      <c r="CG85" s="141"/>
      <c r="CH85" s="141"/>
      <c r="CI85" s="141"/>
      <c r="CJ85" s="141"/>
    </row>
    <row r="86" spans="1:88" ht="12.75" customHeight="1">
      <c r="A86" s="1692" t="str">
        <f>'7-11л. МЕНЮ '!I304</f>
        <v>Пром.пр.</v>
      </c>
      <c r="B86" s="325" t="str">
        <f>'7-11л. МЕНЮ '!B304</f>
        <v>Хлеб ржаной</v>
      </c>
      <c r="C86" s="1140">
        <f>'7-11л. МЕНЮ '!C304</f>
        <v>20</v>
      </c>
      <c r="H86" s="141"/>
      <c r="L86" s="141"/>
      <c r="M86" s="141"/>
      <c r="N86" s="136"/>
      <c r="O86" s="151"/>
      <c r="P86" s="196"/>
      <c r="Q86" s="214"/>
      <c r="R86" s="150"/>
      <c r="S86" s="141"/>
      <c r="T86" s="141"/>
      <c r="U86" s="141"/>
      <c r="V86" s="440"/>
      <c r="W86" s="135"/>
      <c r="X86" s="196"/>
      <c r="Y86" s="561"/>
      <c r="Z86" s="562"/>
      <c r="AA86" s="141"/>
      <c r="AB86" s="141"/>
      <c r="AC86" s="141"/>
      <c r="AD86" s="141"/>
      <c r="AE86" s="136"/>
      <c r="AF86" s="135"/>
      <c r="AG86" s="196"/>
      <c r="AH86" s="136"/>
      <c r="AI86" s="135"/>
      <c r="AJ86" s="196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1"/>
      <c r="BS86" s="141"/>
      <c r="BT86" s="141"/>
      <c r="BU86" s="141"/>
      <c r="BV86" s="141"/>
      <c r="BW86" s="141"/>
      <c r="BX86" s="141"/>
      <c r="BY86" s="141"/>
      <c r="BZ86" s="141"/>
      <c r="CA86" s="141"/>
      <c r="CB86" s="141"/>
      <c r="CC86" s="141"/>
      <c r="CD86" s="141"/>
      <c r="CE86" s="141"/>
      <c r="CF86" s="141"/>
      <c r="CG86" s="141"/>
      <c r="CH86" s="141"/>
      <c r="CI86" s="141"/>
      <c r="CJ86" s="141"/>
    </row>
    <row r="87" spans="1:88" ht="13.5" customHeight="1" thickBot="1">
      <c r="A87" s="2308" t="s">
        <v>332</v>
      </c>
      <c r="B87" s="2706"/>
      <c r="C87" s="2702">
        <f>'7-11л. МЕНЮ '!C305</f>
        <v>310</v>
      </c>
      <c r="H87" s="141"/>
      <c r="I87" s="1"/>
      <c r="J87" s="1"/>
      <c r="K87" s="1"/>
      <c r="L87" s="141"/>
      <c r="M87" s="141"/>
      <c r="N87" s="136"/>
      <c r="O87" s="141"/>
      <c r="P87" s="141"/>
      <c r="Q87" s="151"/>
      <c r="R87" s="136"/>
      <c r="S87" s="135"/>
      <c r="T87" s="141"/>
      <c r="U87" s="141"/>
      <c r="V87" s="440"/>
      <c r="W87" s="135"/>
      <c r="X87" s="196"/>
      <c r="Y87" s="238"/>
      <c r="Z87" s="562"/>
      <c r="AA87" s="141"/>
      <c r="AB87" s="141"/>
      <c r="AC87" s="141"/>
      <c r="AD87" s="141"/>
      <c r="AE87" s="136"/>
      <c r="AF87" s="135"/>
      <c r="AG87" s="196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1"/>
      <c r="BS87" s="141"/>
      <c r="BT87" s="141"/>
      <c r="BU87" s="141"/>
      <c r="BV87" s="141"/>
      <c r="BW87" s="141"/>
      <c r="BX87" s="141"/>
      <c r="BY87" s="141"/>
      <c r="BZ87" s="141"/>
      <c r="CA87" s="141"/>
      <c r="CB87" s="141"/>
      <c r="CC87" s="141"/>
      <c r="CD87" s="141"/>
      <c r="CE87" s="141"/>
      <c r="CF87" s="141"/>
      <c r="CG87" s="141"/>
      <c r="CH87" s="141"/>
      <c r="CI87" s="141"/>
      <c r="CJ87" s="141"/>
    </row>
    <row r="88" spans="1:88" ht="14.25" customHeight="1">
      <c r="H88" s="141"/>
      <c r="L88" s="141"/>
      <c r="M88" s="141"/>
      <c r="N88" s="136"/>
      <c r="O88" s="131"/>
      <c r="P88" s="141"/>
      <c r="Q88" s="151"/>
      <c r="R88" s="141"/>
      <c r="S88" s="135"/>
      <c r="T88" s="133"/>
      <c r="U88" s="141"/>
      <c r="V88" s="136"/>
      <c r="W88" s="135"/>
      <c r="X88" s="196"/>
      <c r="Y88" s="238"/>
      <c r="Z88" s="562"/>
      <c r="AA88" s="141"/>
      <c r="AB88" s="141"/>
      <c r="AC88" s="141"/>
      <c r="AD88" s="141"/>
      <c r="AE88" s="136"/>
      <c r="AF88" s="135"/>
      <c r="AG88" s="196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1"/>
      <c r="BR88" s="141"/>
      <c r="BS88" s="141"/>
      <c r="BT88" s="141"/>
      <c r="BU88" s="141"/>
      <c r="BV88" s="141"/>
      <c r="BW88" s="141"/>
      <c r="BX88" s="141"/>
      <c r="BY88" s="141"/>
      <c r="BZ88" s="141"/>
      <c r="CA88" s="141"/>
      <c r="CB88" s="141"/>
      <c r="CC88" s="141"/>
      <c r="CD88" s="141"/>
      <c r="CE88" s="141"/>
      <c r="CF88" s="141"/>
      <c r="CG88" s="141"/>
      <c r="CH88" s="141"/>
      <c r="CI88" s="141"/>
      <c r="CJ88" s="141"/>
    </row>
    <row r="89" spans="1:88" ht="14.25" customHeight="1" thickBot="1">
      <c r="A89" s="862"/>
      <c r="B89" s="2" t="s">
        <v>290</v>
      </c>
      <c r="C89" s="23"/>
      <c r="D89" s="576" t="s">
        <v>166</v>
      </c>
      <c r="H89" s="141"/>
      <c r="L89" s="141"/>
      <c r="M89" s="141"/>
      <c r="N89" s="136"/>
      <c r="O89" s="133"/>
      <c r="P89" s="141"/>
      <c r="Q89" s="141"/>
      <c r="R89" s="141"/>
      <c r="S89" s="141"/>
      <c r="T89" s="139"/>
      <c r="U89" s="141"/>
      <c r="V89" s="136"/>
      <c r="W89" s="135"/>
      <c r="X89" s="196"/>
      <c r="Y89" s="238"/>
      <c r="Z89" s="562"/>
      <c r="AA89" s="141"/>
      <c r="AB89" s="141"/>
      <c r="AC89" s="141"/>
      <c r="AD89" s="141"/>
      <c r="AE89" s="136"/>
      <c r="AF89" s="140"/>
      <c r="AG89" s="172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  <c r="BR89" s="141"/>
      <c r="BS89" s="141"/>
      <c r="BT89" s="141"/>
      <c r="BU89" s="141"/>
      <c r="BV89" s="141"/>
      <c r="BW89" s="141"/>
      <c r="BX89" s="141"/>
      <c r="BY89" s="141"/>
      <c r="BZ89" s="141"/>
      <c r="CA89" s="141"/>
      <c r="CB89" s="141"/>
      <c r="CC89" s="141"/>
      <c r="CD89" s="141"/>
      <c r="CE89" s="141"/>
      <c r="CF89" s="141"/>
      <c r="CG89" s="141"/>
      <c r="CH89" s="141"/>
      <c r="CI89" s="141"/>
      <c r="CJ89" s="141"/>
    </row>
    <row r="90" spans="1:88" ht="12.75" customHeight="1" thickBot="1">
      <c r="A90" s="141"/>
      <c r="B90" s="238"/>
      <c r="C90" s="141"/>
      <c r="D90" s="141"/>
      <c r="E90" s="520" t="s">
        <v>2</v>
      </c>
      <c r="F90" s="521" t="s">
        <v>3</v>
      </c>
      <c r="G90" s="891" t="s">
        <v>4</v>
      </c>
      <c r="H90" s="136"/>
      <c r="L90" s="141"/>
      <c r="M90" s="141"/>
      <c r="N90" s="136"/>
      <c r="O90" s="133"/>
      <c r="P90" s="141"/>
      <c r="Q90" s="141"/>
      <c r="R90" s="141"/>
      <c r="S90" s="141"/>
      <c r="T90" s="139"/>
      <c r="U90" s="141"/>
      <c r="V90" s="142"/>
      <c r="W90" s="441"/>
      <c r="X90" s="442"/>
      <c r="Y90" s="238"/>
      <c r="Z90" s="562"/>
      <c r="AA90" s="141"/>
      <c r="AB90" s="141"/>
      <c r="AC90" s="141"/>
      <c r="AD90" s="141"/>
      <c r="AE90" s="136"/>
      <c r="AF90" s="297"/>
      <c r="AG90" s="436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  <c r="BP90" s="141"/>
      <c r="BQ90" s="141"/>
      <c r="BR90" s="141"/>
      <c r="BS90" s="141"/>
      <c r="BT90" s="141"/>
      <c r="BU90" s="141"/>
      <c r="BV90" s="141"/>
      <c r="BW90" s="141"/>
      <c r="BX90" s="141"/>
      <c r="BY90" s="141"/>
      <c r="BZ90" s="141"/>
      <c r="CA90" s="141"/>
      <c r="CB90" s="141"/>
      <c r="CC90" s="141"/>
      <c r="CD90" s="141"/>
      <c r="CE90" s="141"/>
      <c r="CF90" s="141"/>
      <c r="CG90" s="141"/>
      <c r="CH90" s="141"/>
      <c r="CI90" s="141"/>
      <c r="CJ90" s="141"/>
    </row>
    <row r="91" spans="1:88" ht="13.5" customHeight="1" thickBot="1">
      <c r="A91" s="34" t="s">
        <v>2</v>
      </c>
      <c r="B91" s="521" t="s">
        <v>3</v>
      </c>
      <c r="C91" s="350" t="s">
        <v>4</v>
      </c>
      <c r="D91" s="141"/>
      <c r="E91" s="523" t="s">
        <v>5</v>
      </c>
      <c r="F91" s="141"/>
      <c r="G91" s="892" t="s">
        <v>63</v>
      </c>
      <c r="H91" s="141"/>
      <c r="L91" s="141"/>
      <c r="M91" s="141"/>
      <c r="N91" s="136"/>
      <c r="O91" s="133"/>
      <c r="P91" s="141"/>
      <c r="Q91" s="141"/>
      <c r="R91" s="141"/>
      <c r="S91" s="141"/>
      <c r="T91" s="139"/>
      <c r="U91" s="141"/>
      <c r="V91" s="142"/>
      <c r="W91" s="143"/>
      <c r="X91" s="194"/>
      <c r="Y91" s="569"/>
      <c r="Z91" s="562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1"/>
      <c r="BR91" s="141"/>
      <c r="BS91" s="141"/>
      <c r="BT91" s="141"/>
      <c r="BU91" s="141"/>
      <c r="BV91" s="141"/>
      <c r="BW91" s="141"/>
      <c r="BX91" s="141"/>
      <c r="BY91" s="141"/>
      <c r="BZ91" s="141"/>
      <c r="CA91" s="141"/>
      <c r="CB91" s="141"/>
      <c r="CC91" s="141"/>
      <c r="CD91" s="141"/>
      <c r="CE91" s="141"/>
      <c r="CF91" s="141"/>
      <c r="CG91" s="141"/>
      <c r="CH91" s="141"/>
      <c r="CI91" s="141"/>
      <c r="CJ91" s="141"/>
    </row>
    <row r="92" spans="1:88" ht="16.5" customHeight="1" thickBot="1">
      <c r="A92" s="381" t="s">
        <v>5</v>
      </c>
      <c r="B92" s="141"/>
      <c r="C92" s="416" t="s">
        <v>63</v>
      </c>
      <c r="D92" s="141"/>
      <c r="E92" s="1014" t="s">
        <v>394</v>
      </c>
      <c r="F92" s="1015"/>
      <c r="G92" s="1016"/>
      <c r="H92" s="277"/>
      <c r="L92" s="141"/>
      <c r="M92" s="141"/>
      <c r="N92" s="238"/>
      <c r="O92" s="141"/>
      <c r="P92" s="141"/>
      <c r="Q92" s="141"/>
      <c r="R92" s="141"/>
      <c r="S92" s="141"/>
      <c r="T92" s="136"/>
      <c r="U92" s="141"/>
      <c r="V92" s="142"/>
      <c r="W92" s="387"/>
      <c r="X92" s="189"/>
      <c r="Y92" s="238"/>
      <c r="Z92" s="562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1"/>
      <c r="BR92" s="141"/>
      <c r="BS92" s="141"/>
      <c r="BT92" s="141"/>
      <c r="BU92" s="141"/>
      <c r="BV92" s="141"/>
      <c r="BW92" s="141"/>
      <c r="BX92" s="141"/>
      <c r="BY92" s="141"/>
      <c r="BZ92" s="141"/>
      <c r="CA92" s="141"/>
      <c r="CB92" s="141"/>
      <c r="CC92" s="141"/>
      <c r="CD92" s="141"/>
      <c r="CE92" s="141"/>
      <c r="CF92" s="141"/>
      <c r="CG92" s="141"/>
      <c r="CH92" s="141"/>
      <c r="CI92" s="141"/>
      <c r="CJ92" s="141"/>
    </row>
    <row r="93" spans="1:88" ht="15" customHeight="1">
      <c r="A93" s="1364" t="s">
        <v>390</v>
      </c>
      <c r="B93" s="148"/>
      <c r="C93" s="1037"/>
      <c r="D93" s="141"/>
      <c r="E93" s="327"/>
      <c r="F93" s="506" t="s">
        <v>189</v>
      </c>
      <c r="G93" s="311"/>
      <c r="H93" s="291"/>
      <c r="L93" s="141"/>
      <c r="M93" s="141"/>
      <c r="N93" s="136"/>
      <c r="O93" s="495"/>
      <c r="P93" s="141"/>
      <c r="Q93" s="141"/>
      <c r="R93" s="141"/>
      <c r="S93" s="141"/>
      <c r="T93" s="136"/>
      <c r="U93" s="141"/>
      <c r="V93" s="142"/>
      <c r="W93" s="135"/>
      <c r="X93" s="189"/>
      <c r="Y93" s="238"/>
      <c r="Z93" s="562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1"/>
      <c r="BR93" s="141"/>
      <c r="BS93" s="141"/>
      <c r="BT93" s="141"/>
      <c r="BU93" s="141"/>
      <c r="BV93" s="141"/>
      <c r="BW93" s="141"/>
      <c r="BX93" s="141"/>
      <c r="BY93" s="141"/>
      <c r="BZ93" s="141"/>
      <c r="CA93" s="141"/>
      <c r="CB93" s="141"/>
      <c r="CC93" s="141"/>
      <c r="CD93" s="141"/>
      <c r="CE93" s="141"/>
      <c r="CF93" s="141"/>
      <c r="CG93" s="141"/>
      <c r="CH93" s="141"/>
      <c r="CI93" s="141"/>
      <c r="CJ93" s="141"/>
    </row>
    <row r="94" spans="1:88" ht="14.25" customHeight="1">
      <c r="A94" s="2538"/>
      <c r="B94" s="2708" t="s">
        <v>189</v>
      </c>
      <c r="C94" s="1299"/>
      <c r="D94" s="426"/>
      <c r="E94" s="355" t="str">
        <f>'7-11л. МЕНЮ '!I388</f>
        <v>54-2з/22г.</v>
      </c>
      <c r="F94" s="346" t="str">
        <f>'7-11л. МЕНЮ '!B388</f>
        <v>Огурец  свежий в нарезке</v>
      </c>
      <c r="G94" s="324">
        <f>'7-11л. МЕНЮ '!C388</f>
        <v>60</v>
      </c>
      <c r="H94" s="136"/>
      <c r="L94" s="141"/>
      <c r="M94" s="141"/>
      <c r="N94" s="136"/>
      <c r="O94" s="133"/>
      <c r="P94" s="141"/>
      <c r="Q94" s="141"/>
      <c r="R94" s="141"/>
      <c r="S94" s="141"/>
      <c r="T94" s="136"/>
      <c r="U94" s="141"/>
      <c r="V94" s="139"/>
      <c r="W94" s="135"/>
      <c r="X94" s="172"/>
      <c r="Y94" s="564"/>
      <c r="Z94" s="562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1"/>
      <c r="BR94" s="141"/>
      <c r="BS94" s="141"/>
      <c r="BT94" s="141"/>
      <c r="BU94" s="141"/>
      <c r="BV94" s="141"/>
      <c r="BW94" s="141"/>
      <c r="BX94" s="141"/>
      <c r="BY94" s="141"/>
      <c r="BZ94" s="141"/>
      <c r="CA94" s="141"/>
      <c r="CB94" s="141"/>
      <c r="CC94" s="141"/>
      <c r="CD94" s="141"/>
      <c r="CE94" s="141"/>
      <c r="CF94" s="141"/>
      <c r="CG94" s="141"/>
      <c r="CH94" s="141"/>
      <c r="CI94" s="141"/>
      <c r="CJ94" s="141"/>
    </row>
    <row r="95" spans="1:88" ht="13.5" customHeight="1">
      <c r="A95" s="355" t="str">
        <f>'7-11л. МЕНЮ '!I335</f>
        <v>54-3з/22г.</v>
      </c>
      <c r="B95" s="402" t="str">
        <f>'7-11л. МЕНЮ '!B335</f>
        <v>Помидор  свежий  в нарезке</v>
      </c>
      <c r="C95" s="487">
        <f>'7-11л. МЕНЮ '!C335</f>
        <v>60</v>
      </c>
      <c r="D95" s="293"/>
      <c r="E95" s="355" t="str">
        <f>'7-11л. МЕНЮ '!I389</f>
        <v>205 /17</v>
      </c>
      <c r="F95" s="346" t="str">
        <f>'7-11л. МЕНЮ '!B389</f>
        <v>Макароны отварные с овощами</v>
      </c>
      <c r="G95" s="324">
        <f>'7-11л. МЕНЮ '!C389</f>
        <v>150</v>
      </c>
      <c r="H95" s="139"/>
      <c r="L95" s="141"/>
      <c r="M95" s="141"/>
      <c r="N95" s="149"/>
      <c r="O95" s="495"/>
      <c r="P95" s="141"/>
      <c r="Q95" s="141"/>
      <c r="R95" s="141"/>
      <c r="S95" s="141"/>
      <c r="T95" s="136"/>
      <c r="U95" s="141"/>
      <c r="V95" s="136"/>
      <c r="W95" s="135"/>
      <c r="X95" s="196"/>
      <c r="Y95" s="238"/>
      <c r="Z95" s="562"/>
      <c r="AA95" s="141"/>
      <c r="AB95" s="141"/>
      <c r="AC95" s="141"/>
      <c r="AD95" s="141"/>
      <c r="AE95" s="141"/>
      <c r="AF95" s="141"/>
      <c r="AG95" s="136"/>
      <c r="AH95" s="136"/>
      <c r="AI95" s="136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1"/>
      <c r="BW95" s="141"/>
      <c r="BX95" s="141"/>
      <c r="BY95" s="141"/>
      <c r="BZ95" s="141"/>
      <c r="CA95" s="141"/>
      <c r="CB95" s="141"/>
      <c r="CC95" s="141"/>
      <c r="CD95" s="141"/>
      <c r="CE95" s="141"/>
      <c r="CF95" s="141"/>
      <c r="CG95" s="141"/>
      <c r="CH95" s="141"/>
      <c r="CI95" s="141"/>
      <c r="CJ95" s="141"/>
    </row>
    <row r="96" spans="1:88" ht="12.75" customHeight="1">
      <c r="A96" s="355" t="str">
        <f>'7-11л. МЕНЮ '!I336</f>
        <v>ТТК /212/17</v>
      </c>
      <c r="B96" s="402" t="str">
        <f>'7-11л. МЕНЮ '!B336</f>
        <v>Омлет с птицей</v>
      </c>
      <c r="C96" s="487">
        <f>'7-11л. МЕНЮ '!C336</f>
        <v>155</v>
      </c>
      <c r="D96" s="291"/>
      <c r="E96" s="355" t="str">
        <f>'7-11л. МЕНЮ '!I390</f>
        <v>493 /22</v>
      </c>
      <c r="F96" s="346" t="str">
        <f>'7-11л. МЕНЮ '!B390</f>
        <v>Бефстроганов</v>
      </c>
      <c r="G96" s="324">
        <f>'7-11л. МЕНЮ '!C390</f>
        <v>100</v>
      </c>
      <c r="H96" s="136"/>
      <c r="L96" s="141"/>
      <c r="M96" s="141"/>
      <c r="N96" s="136"/>
      <c r="O96" s="133"/>
      <c r="P96" s="271"/>
      <c r="Q96" s="141"/>
      <c r="R96" s="141"/>
      <c r="S96" s="141"/>
      <c r="T96" s="136"/>
      <c r="U96" s="141"/>
      <c r="V96" s="136"/>
      <c r="W96" s="135"/>
      <c r="X96" s="196"/>
      <c r="Y96" s="238"/>
      <c r="Z96" s="562"/>
      <c r="AA96" s="141"/>
      <c r="AB96" s="141"/>
      <c r="AC96" s="141"/>
      <c r="AD96" s="141"/>
      <c r="AE96" s="141"/>
      <c r="AF96" s="141"/>
      <c r="AG96" s="141"/>
      <c r="AH96" s="141"/>
      <c r="AI96" s="164"/>
      <c r="AJ96" s="139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41"/>
      <c r="BX96" s="141"/>
      <c r="BY96" s="141"/>
      <c r="BZ96" s="141"/>
      <c r="CA96" s="141"/>
      <c r="CB96" s="141"/>
      <c r="CC96" s="141"/>
      <c r="CD96" s="141"/>
      <c r="CE96" s="141"/>
      <c r="CF96" s="141"/>
      <c r="CG96" s="141"/>
      <c r="CH96" s="141"/>
      <c r="CI96" s="141"/>
      <c r="CJ96" s="141"/>
    </row>
    <row r="97" spans="1:88" ht="14.25" customHeight="1">
      <c r="A97" s="355" t="str">
        <f>'7-11л. МЕНЮ '!I337</f>
        <v>ТТК/379/17</v>
      </c>
      <c r="B97" s="402" t="str">
        <f>'7-11л. МЕНЮ '!B337</f>
        <v>Кофейный напиток с молоком</v>
      </c>
      <c r="C97" s="487">
        <f>'7-11л. МЕНЮ '!C337</f>
        <v>200</v>
      </c>
      <c r="D97" s="139"/>
      <c r="E97" s="355" t="str">
        <f>'7-11л. МЕНЮ '!I391</f>
        <v>ТТК/349/17</v>
      </c>
      <c r="F97" s="346" t="str">
        <f>'7-11л. МЕНЮ '!B391</f>
        <v>Компот из смеси сухофруктов</v>
      </c>
      <c r="G97" s="324">
        <f>'7-11л. МЕНЮ '!C391</f>
        <v>200</v>
      </c>
      <c r="H97" s="136"/>
      <c r="L97" s="141"/>
      <c r="M97" s="141"/>
      <c r="N97" s="136"/>
      <c r="O97" s="133"/>
      <c r="P97" s="196"/>
      <c r="Q97" s="141"/>
      <c r="R97" s="141"/>
      <c r="S97" s="141"/>
      <c r="T97" s="136"/>
      <c r="U97" s="141"/>
      <c r="V97" s="136"/>
      <c r="W97" s="135"/>
      <c r="X97" s="196"/>
      <c r="Y97" s="238"/>
      <c r="Z97" s="562"/>
      <c r="AA97" s="141"/>
      <c r="AB97" s="141"/>
      <c r="AC97" s="141"/>
      <c r="AD97" s="141"/>
      <c r="AE97" s="141"/>
      <c r="AF97" s="141"/>
      <c r="AG97" s="141"/>
      <c r="AH97" s="141"/>
      <c r="AI97" s="164"/>
      <c r="AJ97" s="139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  <c r="BR97" s="141"/>
      <c r="BS97" s="141"/>
      <c r="BT97" s="141"/>
      <c r="BU97" s="141"/>
      <c r="BV97" s="141"/>
      <c r="BW97" s="141"/>
      <c r="BX97" s="141"/>
      <c r="BY97" s="141"/>
      <c r="BZ97" s="141"/>
      <c r="CA97" s="141"/>
      <c r="CB97" s="141"/>
      <c r="CC97" s="141"/>
      <c r="CD97" s="141"/>
      <c r="CE97" s="141"/>
      <c r="CF97" s="141"/>
      <c r="CG97" s="141"/>
      <c r="CH97" s="141"/>
      <c r="CI97" s="141"/>
      <c r="CJ97" s="141"/>
    </row>
    <row r="98" spans="1:88">
      <c r="A98" s="355" t="str">
        <f>'7-11л. МЕНЮ '!I338</f>
        <v>Пром.пр.</v>
      </c>
      <c r="B98" s="402" t="str">
        <f>'7-11л. МЕНЮ '!B338</f>
        <v>Хлеб пшеничный</v>
      </c>
      <c r="C98" s="487">
        <f>'7-11л. МЕНЮ '!C338</f>
        <v>40</v>
      </c>
      <c r="D98" s="139"/>
      <c r="E98" s="355" t="str">
        <f>'7-11л. МЕНЮ '!I392</f>
        <v>Пром.пр.</v>
      </c>
      <c r="F98" s="346" t="str">
        <f>'7-11л. МЕНЮ '!B392</f>
        <v>Хлеб пшеничный</v>
      </c>
      <c r="G98" s="324">
        <f>'7-11л. МЕНЮ '!C392</f>
        <v>30</v>
      </c>
      <c r="H98" s="136"/>
      <c r="L98" s="141"/>
      <c r="M98" s="141"/>
      <c r="N98" s="136"/>
      <c r="O98" s="133"/>
      <c r="P98" s="189"/>
      <c r="Q98" s="141"/>
      <c r="R98" s="141"/>
      <c r="S98" s="141"/>
      <c r="T98" s="136"/>
      <c r="U98" s="141"/>
      <c r="V98" s="142"/>
      <c r="W98" s="297"/>
      <c r="X98" s="436"/>
      <c r="Y98" s="238"/>
      <c r="Z98" s="562"/>
      <c r="AA98" s="141"/>
      <c r="AB98" s="141"/>
      <c r="AC98" s="141"/>
      <c r="AD98" s="141"/>
      <c r="AE98" s="141"/>
      <c r="AF98" s="141"/>
      <c r="AG98" s="141"/>
      <c r="AH98" s="141"/>
      <c r="AI98" s="164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  <c r="BP98" s="141"/>
      <c r="BQ98" s="141"/>
      <c r="BR98" s="141"/>
      <c r="BS98" s="141"/>
      <c r="BT98" s="141"/>
      <c r="BU98" s="141"/>
      <c r="BV98" s="141"/>
      <c r="BW98" s="141"/>
      <c r="BX98" s="141"/>
      <c r="BY98" s="141"/>
      <c r="BZ98" s="141"/>
      <c r="CA98" s="141"/>
      <c r="CB98" s="141"/>
      <c r="CC98" s="141"/>
      <c r="CD98" s="141"/>
      <c r="CE98" s="141"/>
      <c r="CF98" s="141"/>
      <c r="CG98" s="141"/>
      <c r="CH98" s="141"/>
      <c r="CI98" s="141"/>
      <c r="CJ98" s="141"/>
    </row>
    <row r="99" spans="1:88" ht="15" customHeight="1">
      <c r="A99" s="355" t="str">
        <f>'7-11л. МЕНЮ '!I339</f>
        <v>Пром.пр.</v>
      </c>
      <c r="B99" s="402" t="str">
        <f>'7-11л. МЕНЮ '!B339</f>
        <v>Хлеб ржаной</v>
      </c>
      <c r="C99" s="487">
        <f>'7-11л. МЕНЮ '!C339</f>
        <v>20</v>
      </c>
      <c r="D99" s="136"/>
      <c r="E99" s="355" t="str">
        <f>'7-11л. МЕНЮ '!I393</f>
        <v>Пром.пр.</v>
      </c>
      <c r="F99" s="346" t="str">
        <f>'7-11л. МЕНЮ '!B393</f>
        <v>Хлеб ржаной</v>
      </c>
      <c r="G99" s="324">
        <f>'7-11л. МЕНЮ '!C393</f>
        <v>20</v>
      </c>
      <c r="H99" s="136"/>
      <c r="L99" s="141"/>
      <c r="M99" s="141"/>
      <c r="N99" s="136"/>
      <c r="O99" s="133"/>
      <c r="P99" s="196"/>
      <c r="Q99" s="141"/>
      <c r="R99" s="141"/>
      <c r="S99" s="141"/>
      <c r="T99" s="136"/>
      <c r="U99" s="286"/>
      <c r="V99" s="146"/>
      <c r="W99" s="140"/>
      <c r="X99" s="172"/>
      <c r="Y99" s="238"/>
      <c r="Z99" s="562"/>
      <c r="AA99" s="141"/>
      <c r="AB99" s="141"/>
      <c r="AC99" s="141"/>
      <c r="AD99" s="141"/>
      <c r="AE99" s="141"/>
      <c r="AF99" s="141"/>
      <c r="AG99" s="141"/>
      <c r="AH99" s="141"/>
      <c r="AI99" s="180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1"/>
      <c r="BR99" s="141"/>
      <c r="BS99" s="141"/>
      <c r="BT99" s="141"/>
      <c r="BU99" s="141"/>
      <c r="BV99" s="141"/>
      <c r="BW99" s="141"/>
      <c r="BX99" s="141"/>
      <c r="BY99" s="141"/>
      <c r="BZ99" s="141"/>
      <c r="CA99" s="141"/>
      <c r="CB99" s="141"/>
      <c r="CC99" s="141"/>
      <c r="CD99" s="141"/>
      <c r="CE99" s="141"/>
      <c r="CF99" s="141"/>
      <c r="CG99" s="141"/>
      <c r="CH99" s="141"/>
      <c r="CI99" s="141"/>
      <c r="CJ99" s="141"/>
    </row>
    <row r="100" spans="1:88" ht="13.5" customHeight="1" thickBot="1">
      <c r="A100" s="355" t="str">
        <f>'7-11л. МЕНЮ '!I340</f>
        <v>82 / 21</v>
      </c>
      <c r="B100" s="402" t="str">
        <f>'7-11л. МЕНЮ '!B340</f>
        <v>Плооды  свежие (бананы )</v>
      </c>
      <c r="C100" s="487">
        <f>'7-11л. МЕНЮ '!C340</f>
        <v>100</v>
      </c>
      <c r="D100" s="139"/>
      <c r="E100" s="2308" t="s">
        <v>262</v>
      </c>
      <c r="F100" s="231"/>
      <c r="G100" s="2719">
        <f>'7-11л. МЕНЮ '!C394</f>
        <v>550</v>
      </c>
      <c r="H100" s="277"/>
      <c r="L100" s="141"/>
      <c r="M100" s="141"/>
      <c r="N100" s="136"/>
      <c r="O100" s="133"/>
      <c r="P100" s="196"/>
      <c r="Q100" s="141"/>
      <c r="R100" s="141"/>
      <c r="S100" s="141"/>
      <c r="T100" s="165"/>
      <c r="U100" s="141"/>
      <c r="V100" s="136"/>
      <c r="W100" s="135"/>
      <c r="X100" s="189"/>
      <c r="Y100" s="238"/>
      <c r="Z100" s="562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  <c r="BP100" s="141"/>
      <c r="BQ100" s="141"/>
      <c r="BR100" s="141"/>
      <c r="BS100" s="141"/>
      <c r="BT100" s="141"/>
      <c r="BU100" s="141"/>
      <c r="BV100" s="141"/>
      <c r="BW100" s="141"/>
      <c r="BX100" s="141"/>
      <c r="BY100" s="141"/>
      <c r="BZ100" s="141"/>
      <c r="CA100" s="141"/>
      <c r="CB100" s="141"/>
      <c r="CC100" s="141"/>
      <c r="CD100" s="141"/>
      <c r="CE100" s="141"/>
      <c r="CF100" s="141"/>
      <c r="CG100" s="141"/>
      <c r="CH100" s="141"/>
      <c r="CI100" s="141"/>
      <c r="CJ100" s="141"/>
    </row>
    <row r="101" spans="1:88" ht="15.75" customHeight="1" thickBot="1">
      <c r="A101" s="2308" t="s">
        <v>262</v>
      </c>
      <c r="B101" s="1212"/>
      <c r="C101" s="2707">
        <f>'7-11л. МЕНЮ '!C341</f>
        <v>575</v>
      </c>
      <c r="D101" s="136"/>
      <c r="E101" s="905"/>
      <c r="F101" s="506" t="s">
        <v>144</v>
      </c>
      <c r="G101" s="311"/>
      <c r="H101" s="29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36"/>
      <c r="W101" s="135"/>
      <c r="X101" s="189"/>
      <c r="Y101" s="238"/>
      <c r="Z101" s="562"/>
      <c r="AA101" s="141"/>
      <c r="AB101" s="141"/>
      <c r="AC101" s="141"/>
      <c r="AD101" s="136"/>
      <c r="AE101" s="141"/>
      <c r="AF101" s="141"/>
      <c r="AG101" s="141"/>
      <c r="AH101" s="141"/>
      <c r="AI101" s="570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41"/>
      <c r="BM101" s="141"/>
      <c r="BN101" s="141"/>
      <c r="BO101" s="141"/>
      <c r="BP101" s="141"/>
      <c r="BQ101" s="141"/>
      <c r="BR101" s="141"/>
      <c r="BS101" s="141"/>
      <c r="BT101" s="141"/>
      <c r="BU101" s="141"/>
      <c r="BV101" s="141"/>
      <c r="BW101" s="141"/>
      <c r="BX101" s="141"/>
      <c r="BY101" s="141"/>
      <c r="BZ101" s="141"/>
      <c r="CA101" s="141"/>
      <c r="CB101" s="141"/>
      <c r="CC101" s="141"/>
      <c r="CD101" s="141"/>
      <c r="CE101" s="141"/>
      <c r="CF101" s="141"/>
      <c r="CG101" s="141"/>
      <c r="CH101" s="141"/>
      <c r="CI101" s="141"/>
      <c r="CJ101" s="141"/>
    </row>
    <row r="102" spans="1:88" ht="12.75" customHeight="1">
      <c r="A102" s="905"/>
      <c r="B102" s="506" t="s">
        <v>144</v>
      </c>
      <c r="C102" s="311"/>
      <c r="D102" s="135"/>
      <c r="E102" s="587" t="str">
        <f>'7-11л. МЕНЮ '!I398</f>
        <v>54-8з/22</v>
      </c>
      <c r="F102" s="2839" t="str">
        <f>'7-11л. МЕНЮ '!B398</f>
        <v>Салат из белокачанной капусты с морковью</v>
      </c>
      <c r="G102" s="519">
        <f>'7-11л. МЕНЮ '!C398</f>
        <v>60</v>
      </c>
      <c r="H102" s="136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36"/>
      <c r="W102" s="135"/>
      <c r="X102" s="189"/>
      <c r="Y102" s="238"/>
      <c r="Z102" s="562"/>
      <c r="AA102" s="141"/>
      <c r="AB102" s="141"/>
      <c r="AC102" s="141"/>
      <c r="AD102" s="139"/>
      <c r="AE102" s="141"/>
      <c r="AF102" s="141"/>
      <c r="AG102" s="141"/>
      <c r="AH102" s="141"/>
      <c r="AI102" s="140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  <c r="BM102" s="141"/>
      <c r="BN102" s="141"/>
      <c r="BO102" s="141"/>
      <c r="BP102" s="141"/>
      <c r="BQ102" s="141"/>
      <c r="BR102" s="141"/>
      <c r="BS102" s="141"/>
      <c r="BT102" s="141"/>
      <c r="BU102" s="141"/>
      <c r="BV102" s="141"/>
      <c r="BW102" s="141"/>
      <c r="BX102" s="141"/>
      <c r="BY102" s="141"/>
      <c r="BZ102" s="141"/>
      <c r="CA102" s="141"/>
      <c r="CB102" s="141"/>
      <c r="CC102" s="141"/>
      <c r="CD102" s="141"/>
      <c r="CE102" s="141"/>
      <c r="CF102" s="141"/>
      <c r="CG102" s="141"/>
      <c r="CH102" s="141"/>
      <c r="CI102" s="141"/>
      <c r="CJ102" s="141"/>
    </row>
    <row r="103" spans="1:88" ht="12.75" customHeight="1">
      <c r="A103" s="355" t="str">
        <f>'7-11л. МЕНЮ '!I345</f>
        <v>54-2з/22г.</v>
      </c>
      <c r="B103" s="325" t="str">
        <f>'7-11л. МЕНЮ '!B345</f>
        <v>Огурец  свежий в нарезке</v>
      </c>
      <c r="C103" s="230">
        <f>'7-11л. МЕНЮ '!C345</f>
        <v>60</v>
      </c>
      <c r="D103" s="139"/>
      <c r="E103" s="587" t="str">
        <f>'7-11л. МЕНЮ '!I399</f>
        <v>ТТК/115/17</v>
      </c>
      <c r="F103" s="505" t="str">
        <f>'7-11л. МЕНЮ '!B399</f>
        <v>Суп с  крупой  (пшено)</v>
      </c>
      <c r="G103" s="519">
        <f>'7-11л. МЕНЮ '!C399</f>
        <v>200</v>
      </c>
      <c r="H103" s="139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36"/>
      <c r="W103" s="135"/>
      <c r="X103" s="189"/>
      <c r="Y103" s="238"/>
      <c r="Z103" s="562"/>
      <c r="AA103" s="141"/>
      <c r="AB103" s="141"/>
      <c r="AC103" s="141"/>
      <c r="AD103" s="135"/>
      <c r="AE103" s="141"/>
      <c r="AF103" s="141"/>
      <c r="AG103" s="141"/>
      <c r="AH103" s="141"/>
      <c r="AI103" s="135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141"/>
      <c r="BH103" s="141"/>
      <c r="BI103" s="141"/>
      <c r="BJ103" s="141"/>
      <c r="BK103" s="141"/>
      <c r="BL103" s="141"/>
      <c r="BM103" s="141"/>
      <c r="BN103" s="141"/>
      <c r="BO103" s="141"/>
      <c r="BP103" s="141"/>
      <c r="BQ103" s="141"/>
      <c r="BR103" s="141"/>
      <c r="BS103" s="141"/>
      <c r="BT103" s="141"/>
      <c r="BU103" s="141"/>
      <c r="BV103" s="141"/>
      <c r="BW103" s="141"/>
      <c r="BX103" s="141"/>
      <c r="BY103" s="141"/>
      <c r="BZ103" s="141"/>
      <c r="CA103" s="141"/>
      <c r="CB103" s="141"/>
      <c r="CC103" s="141"/>
      <c r="CD103" s="141"/>
      <c r="CE103" s="141"/>
      <c r="CF103" s="141"/>
      <c r="CG103" s="141"/>
      <c r="CH103" s="141"/>
      <c r="CI103" s="141"/>
      <c r="CJ103" s="141"/>
    </row>
    <row r="104" spans="1:88" ht="14.25" customHeight="1">
      <c r="A104" s="355" t="str">
        <f>'7-11л. МЕНЮ '!I346</f>
        <v>ТТК /96/17</v>
      </c>
      <c r="B104" s="325" t="str">
        <f>'7-11л. МЕНЮ '!B346</f>
        <v>Рассольник ленинградский</v>
      </c>
      <c r="C104" s="230">
        <f>'7-11л. МЕНЮ '!C346</f>
        <v>200</v>
      </c>
      <c r="D104" s="136"/>
      <c r="E104" s="587" t="str">
        <f>'7-11л. МЕНЮ '!I400</f>
        <v>444/22</v>
      </c>
      <c r="F104" s="505" t="str">
        <f>'7-11л. МЕНЮ '!B400</f>
        <v xml:space="preserve"> Рыба запечённая </v>
      </c>
      <c r="G104" s="519">
        <f>'7-11л. МЕНЮ '!C400</f>
        <v>90</v>
      </c>
      <c r="H104" s="136"/>
      <c r="L104" s="141"/>
      <c r="M104" s="141"/>
      <c r="N104" s="141"/>
      <c r="O104" s="141"/>
      <c r="P104" s="146"/>
      <c r="Q104" s="141"/>
      <c r="R104" s="141"/>
      <c r="S104" s="141"/>
      <c r="T104" s="136"/>
      <c r="U104" s="135"/>
      <c r="V104" s="139"/>
      <c r="W104" s="252"/>
      <c r="X104" s="563"/>
      <c r="Y104" s="238"/>
      <c r="Z104" s="562"/>
      <c r="AA104" s="141"/>
      <c r="AB104" s="141"/>
      <c r="AC104" s="141"/>
      <c r="AD104" s="135"/>
      <c r="AE104" s="141"/>
      <c r="AF104" s="141"/>
      <c r="AG104" s="141"/>
      <c r="AH104" s="141"/>
      <c r="AI104" s="140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141"/>
      <c r="BQ104" s="141"/>
      <c r="BR104" s="141"/>
      <c r="BS104" s="141"/>
      <c r="BT104" s="141"/>
      <c r="BU104" s="141"/>
      <c r="BV104" s="141"/>
      <c r="BW104" s="141"/>
      <c r="BX104" s="141"/>
      <c r="BY104" s="141"/>
      <c r="BZ104" s="141"/>
      <c r="CA104" s="141"/>
      <c r="CB104" s="141"/>
      <c r="CC104" s="141"/>
      <c r="CD104" s="141"/>
      <c r="CE104" s="141"/>
      <c r="CF104" s="141"/>
      <c r="CG104" s="141"/>
      <c r="CH104" s="141"/>
      <c r="CI104" s="141"/>
      <c r="CJ104" s="141"/>
    </row>
    <row r="105" spans="1:88" ht="15" customHeight="1">
      <c r="A105" s="355" t="str">
        <f>'7-11л. МЕНЮ '!I347</f>
        <v>143/17</v>
      </c>
      <c r="B105" s="325" t="str">
        <f>'7-11л. МЕНЮ '!B347</f>
        <v>Рагу из  овощей</v>
      </c>
      <c r="C105" s="230">
        <f>'7-11л. МЕНЮ '!C347</f>
        <v>180</v>
      </c>
      <c r="D105" s="278"/>
      <c r="E105" s="587" t="str">
        <f>'7-11л. МЕНЮ '!I401</f>
        <v>647/22</v>
      </c>
      <c r="F105" s="505" t="str">
        <f>'7-11л. МЕНЮ '!B401</f>
        <v>Картофель тушёный</v>
      </c>
      <c r="G105" s="519">
        <f>'7-11л. МЕНЮ '!C401</f>
        <v>180</v>
      </c>
      <c r="H105" s="136"/>
      <c r="L105" s="141"/>
      <c r="M105" s="141"/>
      <c r="N105" s="141"/>
      <c r="O105" s="141"/>
      <c r="P105" s="146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35"/>
      <c r="AE105" s="141"/>
      <c r="AF105" s="141"/>
      <c r="AG105" s="141"/>
      <c r="AH105" s="141"/>
      <c r="AI105" s="140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  <c r="BI105" s="141"/>
      <c r="BJ105" s="141"/>
      <c r="BK105" s="141"/>
      <c r="BL105" s="141"/>
      <c r="BM105" s="141"/>
      <c r="BN105" s="141"/>
      <c r="BO105" s="141"/>
      <c r="BP105" s="141"/>
      <c r="BQ105" s="141"/>
      <c r="BR105" s="141"/>
      <c r="BS105" s="141"/>
      <c r="BT105" s="141"/>
      <c r="BU105" s="141"/>
      <c r="BV105" s="141"/>
      <c r="BW105" s="141"/>
      <c r="BX105" s="141"/>
      <c r="BY105" s="141"/>
      <c r="BZ105" s="141"/>
      <c r="CA105" s="141"/>
      <c r="CB105" s="141"/>
      <c r="CC105" s="141"/>
      <c r="CD105" s="141"/>
      <c r="CE105" s="141"/>
      <c r="CF105" s="141"/>
      <c r="CG105" s="141"/>
      <c r="CH105" s="141"/>
      <c r="CI105" s="141"/>
      <c r="CJ105" s="141"/>
    </row>
    <row r="106" spans="1:88" ht="14.25" customHeight="1">
      <c r="A106" s="355" t="str">
        <f>'7-11л. МЕНЮ '!I348</f>
        <v>ТТК/268/17</v>
      </c>
      <c r="B106" s="325" t="str">
        <f>'7-11л. МЕНЮ '!B348</f>
        <v>Котлета  мясная</v>
      </c>
      <c r="C106" s="230">
        <f>'7-11л. МЕНЮ '!C348</f>
        <v>90</v>
      </c>
      <c r="D106" s="220"/>
      <c r="E106" s="587" t="str">
        <f>'7-11л. МЕНЮ '!I402</f>
        <v>389/17</v>
      </c>
      <c r="F106" s="505" t="str">
        <f>'7-11л. МЕНЮ '!B402</f>
        <v>Сок фруктовый (абрикосовый)</v>
      </c>
      <c r="G106" s="519">
        <f>'7-11л. МЕНЮ '!C402</f>
        <v>200</v>
      </c>
      <c r="H106" s="142"/>
      <c r="L106" s="141"/>
      <c r="M106" s="141"/>
      <c r="N106" s="141"/>
      <c r="O106" s="141"/>
      <c r="P106" s="271"/>
      <c r="Q106" s="141"/>
      <c r="R106" s="141"/>
      <c r="S106" s="141"/>
      <c r="T106" s="136"/>
      <c r="U106" s="136"/>
      <c r="V106" s="151"/>
      <c r="W106" s="136"/>
      <c r="X106" s="141"/>
      <c r="Y106" s="141"/>
      <c r="Z106" s="141"/>
      <c r="AA106" s="141"/>
      <c r="AB106" s="141"/>
      <c r="AC106" s="141"/>
      <c r="AD106" s="135"/>
      <c r="AE106" s="141"/>
      <c r="AF106" s="141"/>
      <c r="AG106" s="141"/>
      <c r="AH106" s="141"/>
      <c r="AI106" s="140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  <c r="BJ106" s="141"/>
      <c r="BK106" s="141"/>
      <c r="BL106" s="141"/>
      <c r="BM106" s="141"/>
      <c r="BN106" s="141"/>
      <c r="BO106" s="141"/>
      <c r="BP106" s="141"/>
      <c r="BQ106" s="141"/>
      <c r="BR106" s="141"/>
      <c r="BS106" s="141"/>
      <c r="BT106" s="141"/>
      <c r="BU106" s="141"/>
      <c r="BV106" s="141"/>
      <c r="BW106" s="141"/>
      <c r="BX106" s="141"/>
      <c r="BY106" s="141"/>
      <c r="BZ106" s="141"/>
      <c r="CA106" s="141"/>
      <c r="CB106" s="141"/>
      <c r="CC106" s="141"/>
      <c r="CD106" s="141"/>
      <c r="CE106" s="141"/>
      <c r="CF106" s="141"/>
      <c r="CG106" s="141"/>
      <c r="CH106" s="141"/>
      <c r="CI106" s="141"/>
      <c r="CJ106" s="141"/>
    </row>
    <row r="107" spans="1:88" ht="15" customHeight="1">
      <c r="A107" s="355" t="str">
        <f>'7-11л. МЕНЮ '!I349</f>
        <v>389/17</v>
      </c>
      <c r="B107" s="325" t="str">
        <f>'7-11л. МЕНЮ '!B349</f>
        <v>Сок фруктовый (яблочный)</v>
      </c>
      <c r="C107" s="230">
        <f>'7-11л. МЕНЮ '!C349</f>
        <v>200</v>
      </c>
      <c r="D107" s="136"/>
      <c r="E107" s="587" t="str">
        <f>'7-11л. МЕНЮ '!I403</f>
        <v>Пром.пр.</v>
      </c>
      <c r="F107" s="505" t="str">
        <f>'7-11л. МЕНЮ '!B403</f>
        <v>Хлеб пшеничный</v>
      </c>
      <c r="G107" s="519">
        <f>'7-11л. МЕНЮ '!C403</f>
        <v>50</v>
      </c>
      <c r="H107" s="1634"/>
      <c r="L107" s="141"/>
      <c r="M107" s="141"/>
      <c r="N107" s="141"/>
      <c r="O107" s="141"/>
      <c r="P107" s="189"/>
      <c r="Q107" s="141"/>
      <c r="R107" s="141"/>
      <c r="S107" s="141"/>
      <c r="T107" s="141"/>
      <c r="U107" s="141"/>
      <c r="V107" s="165"/>
      <c r="W107" s="141"/>
      <c r="X107" s="141"/>
      <c r="Y107" s="141"/>
      <c r="Z107" s="141"/>
      <c r="AA107" s="141"/>
      <c r="AB107" s="141"/>
      <c r="AC107" s="141"/>
      <c r="AD107" s="135"/>
      <c r="AE107" s="141"/>
      <c r="AF107" s="141"/>
      <c r="AG107" s="141"/>
      <c r="AH107" s="141"/>
      <c r="AI107" s="136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  <c r="BI107" s="141"/>
      <c r="BJ107" s="141"/>
      <c r="BK107" s="141"/>
      <c r="BL107" s="141"/>
      <c r="BM107" s="141"/>
      <c r="BN107" s="141"/>
      <c r="BO107" s="141"/>
      <c r="BP107" s="141"/>
      <c r="BQ107" s="141"/>
      <c r="BR107" s="141"/>
      <c r="BS107" s="141"/>
      <c r="BT107" s="141"/>
      <c r="BU107" s="141"/>
      <c r="BV107" s="141"/>
      <c r="BW107" s="141"/>
      <c r="BX107" s="141"/>
      <c r="BY107" s="141"/>
      <c r="BZ107" s="141"/>
      <c r="CA107" s="141"/>
      <c r="CB107" s="141"/>
      <c r="CC107" s="141"/>
      <c r="CD107" s="141"/>
      <c r="CE107" s="141"/>
      <c r="CF107" s="141"/>
      <c r="CG107" s="141"/>
      <c r="CH107" s="141"/>
      <c r="CI107" s="141"/>
      <c r="CJ107" s="141"/>
    </row>
    <row r="108" spans="1:88">
      <c r="A108" s="355" t="str">
        <f>'7-11л. МЕНЮ '!I350</f>
        <v>Пром.пр.</v>
      </c>
      <c r="B108" s="325" t="str">
        <f>'7-11л. МЕНЮ '!B350</f>
        <v>Хлеб пшеничный</v>
      </c>
      <c r="C108" s="230">
        <f>'7-11л. МЕНЮ '!C350</f>
        <v>40</v>
      </c>
      <c r="D108" s="136"/>
      <c r="E108" s="587" t="str">
        <f>'7-11л. МЕНЮ '!I404</f>
        <v>Пром.пр.</v>
      </c>
      <c r="F108" s="505" t="str">
        <f>'7-11л. МЕНЮ '!B404</f>
        <v>Хлеб ржаной</v>
      </c>
      <c r="G108" s="519">
        <f>'7-11л. МЕНЮ '!C404</f>
        <v>30</v>
      </c>
      <c r="H108" s="136"/>
      <c r="L108" s="141"/>
      <c r="M108" s="141"/>
      <c r="N108" s="141"/>
      <c r="O108" s="141"/>
      <c r="P108" s="189"/>
      <c r="Q108" s="141"/>
      <c r="R108" s="141"/>
      <c r="S108" s="141"/>
      <c r="T108" s="141"/>
      <c r="U108" s="141"/>
      <c r="V108" s="180"/>
      <c r="W108" s="180"/>
      <c r="X108" s="180"/>
      <c r="Y108" s="180"/>
      <c r="Z108" s="180"/>
      <c r="AA108" s="180"/>
      <c r="AB108" s="180"/>
      <c r="AC108" s="141"/>
      <c r="AD108" s="180"/>
      <c r="AE108" s="141"/>
      <c r="AF108" s="140"/>
      <c r="AG108" s="141"/>
      <c r="AH108" s="141"/>
      <c r="AI108" s="136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1"/>
      <c r="BH108" s="141"/>
      <c r="BI108" s="141"/>
      <c r="BJ108" s="141"/>
      <c r="BK108" s="141"/>
      <c r="BL108" s="141"/>
      <c r="BM108" s="141"/>
      <c r="BN108" s="141"/>
      <c r="BO108" s="141"/>
      <c r="BP108" s="141"/>
      <c r="BQ108" s="141"/>
      <c r="BR108" s="141"/>
      <c r="BS108" s="141"/>
      <c r="BT108" s="141"/>
      <c r="BU108" s="141"/>
      <c r="BV108" s="141"/>
      <c r="BW108" s="141"/>
      <c r="BX108" s="141"/>
      <c r="BY108" s="141"/>
      <c r="BZ108" s="141"/>
      <c r="CA108" s="141"/>
      <c r="CB108" s="141"/>
      <c r="CC108" s="141"/>
      <c r="CD108" s="141"/>
      <c r="CE108" s="141"/>
      <c r="CF108" s="141"/>
      <c r="CG108" s="141"/>
      <c r="CH108" s="141"/>
      <c r="CI108" s="141"/>
      <c r="CJ108" s="141"/>
    </row>
    <row r="109" spans="1:88" ht="14.25" customHeight="1">
      <c r="A109" s="355" t="str">
        <f>'7-11л. МЕНЮ '!I351</f>
        <v>Пром.пр.</v>
      </c>
      <c r="B109" s="325" t="str">
        <f>'7-11л. МЕНЮ '!B351</f>
        <v>Хлеб ржаной</v>
      </c>
      <c r="C109" s="230">
        <f>'7-11л. МЕНЮ '!C351</f>
        <v>30</v>
      </c>
      <c r="D109" s="136"/>
      <c r="E109" s="331" t="str">
        <f>'7-11л. МЕНЮ '!I405</f>
        <v>82 / 21</v>
      </c>
      <c r="F109" s="343" t="str">
        <f>'7-11л. МЕНЮ '!B405</f>
        <v>Плоды  свежие ( яблоко )</v>
      </c>
      <c r="G109" s="519">
        <f>'7-11л. МЕНЮ '!C405</f>
        <v>115</v>
      </c>
      <c r="H109" s="136"/>
      <c r="L109" s="141"/>
      <c r="M109" s="141"/>
      <c r="N109" s="141"/>
      <c r="O109" s="141"/>
      <c r="P109" s="189"/>
      <c r="Q109" s="141"/>
      <c r="R109" s="150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560"/>
      <c r="AE109" s="141"/>
      <c r="AF109" s="135"/>
      <c r="AG109" s="141"/>
      <c r="AH109" s="141"/>
      <c r="AI109" s="136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  <c r="BJ109" s="141"/>
      <c r="BK109" s="141"/>
      <c r="BL109" s="141"/>
      <c r="BM109" s="141"/>
      <c r="BN109" s="141"/>
      <c r="BO109" s="141"/>
      <c r="BP109" s="141"/>
      <c r="BQ109" s="141"/>
      <c r="BR109" s="141"/>
      <c r="BS109" s="141"/>
      <c r="BT109" s="141"/>
      <c r="BU109" s="141"/>
      <c r="BV109" s="141"/>
      <c r="BW109" s="141"/>
      <c r="BX109" s="141"/>
      <c r="BY109" s="141"/>
      <c r="BZ109" s="141"/>
      <c r="CA109" s="141"/>
      <c r="CB109" s="141"/>
      <c r="CC109" s="141"/>
      <c r="CD109" s="141"/>
      <c r="CE109" s="141"/>
      <c r="CF109" s="141"/>
      <c r="CG109" s="141"/>
      <c r="CH109" s="141"/>
      <c r="CI109" s="141"/>
      <c r="CJ109" s="141"/>
    </row>
    <row r="110" spans="1:88" ht="12.75" customHeight="1" thickBot="1">
      <c r="A110" s="2303" t="s">
        <v>249</v>
      </c>
      <c r="B110" s="1151"/>
      <c r="C110" s="2652">
        <f>'7-11л. МЕНЮ '!C352</f>
        <v>800</v>
      </c>
      <c r="D110" s="136"/>
      <c r="E110" s="2303" t="s">
        <v>249</v>
      </c>
      <c r="F110" s="123"/>
      <c r="G110" s="2721">
        <f>'7-11л. МЕНЮ '!C406</f>
        <v>925</v>
      </c>
      <c r="H110" s="142"/>
      <c r="I110" s="122"/>
      <c r="J110" s="303"/>
      <c r="K110" s="141"/>
      <c r="L110" s="141"/>
      <c r="M110" s="141"/>
      <c r="N110" s="141"/>
      <c r="O110" s="141"/>
      <c r="P110" s="196"/>
      <c r="Q110" s="141"/>
      <c r="R110" s="150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560"/>
      <c r="AE110" s="141"/>
      <c r="AF110" s="135"/>
      <c r="AG110" s="141"/>
      <c r="AH110" s="141"/>
      <c r="AI110" s="136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  <c r="BJ110" s="141"/>
      <c r="BK110" s="141"/>
      <c r="BL110" s="141"/>
      <c r="BM110" s="141"/>
      <c r="BN110" s="141"/>
      <c r="BO110" s="141"/>
      <c r="BP110" s="141"/>
      <c r="BQ110" s="141"/>
      <c r="BR110" s="141"/>
      <c r="BS110" s="141"/>
      <c r="BT110" s="141"/>
      <c r="BU110" s="141"/>
      <c r="BV110" s="141"/>
      <c r="BW110" s="141"/>
      <c r="BX110" s="141"/>
      <c r="BY110" s="141"/>
      <c r="BZ110" s="141"/>
      <c r="CA110" s="141"/>
      <c r="CB110" s="141"/>
      <c r="CC110" s="141"/>
      <c r="CD110" s="141"/>
      <c r="CE110" s="141"/>
      <c r="CF110" s="141"/>
      <c r="CG110" s="141"/>
      <c r="CH110" s="141"/>
      <c r="CI110" s="141"/>
      <c r="CJ110" s="141"/>
    </row>
    <row r="111" spans="1:88" ht="11.25" customHeight="1">
      <c r="A111" s="905"/>
      <c r="B111" s="506" t="s">
        <v>304</v>
      </c>
      <c r="C111" s="1210"/>
      <c r="D111" s="136"/>
      <c r="E111" s="905"/>
      <c r="F111" s="506" t="s">
        <v>304</v>
      </c>
      <c r="G111" s="1210"/>
      <c r="H111" s="142"/>
      <c r="I111" s="141"/>
      <c r="J111" s="150"/>
      <c r="K111" s="141"/>
      <c r="L111" s="141"/>
      <c r="M111" s="141"/>
      <c r="N111" s="141"/>
      <c r="O111" s="141"/>
      <c r="P111" s="436"/>
      <c r="Q111" s="141"/>
      <c r="R111" s="150"/>
      <c r="S111" s="141"/>
      <c r="T111" s="141"/>
      <c r="U111" s="141"/>
      <c r="V111" s="141"/>
      <c r="W111" s="141"/>
      <c r="X111" s="141"/>
      <c r="Y111" s="141"/>
      <c r="Z111" s="141"/>
      <c r="AA111" s="141"/>
      <c r="AB111" s="213"/>
      <c r="AC111" s="269"/>
      <c r="AD111" s="560"/>
      <c r="AE111" s="141"/>
      <c r="AF111" s="141"/>
      <c r="AG111" s="141"/>
      <c r="AH111" s="141"/>
      <c r="AI111" s="136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  <c r="BC111" s="141"/>
      <c r="BD111" s="141"/>
      <c r="BE111" s="141"/>
      <c r="BF111" s="141"/>
      <c r="BG111" s="141"/>
      <c r="BH111" s="141"/>
      <c r="BI111" s="141"/>
      <c r="BJ111" s="141"/>
      <c r="BK111" s="141"/>
      <c r="BL111" s="141"/>
      <c r="BM111" s="141"/>
      <c r="BN111" s="141"/>
      <c r="BO111" s="141"/>
      <c r="BP111" s="141"/>
      <c r="BQ111" s="141"/>
      <c r="BR111" s="141"/>
      <c r="BS111" s="141"/>
      <c r="BT111" s="141"/>
      <c r="BU111" s="141"/>
      <c r="BV111" s="141"/>
      <c r="BW111" s="141"/>
      <c r="BX111" s="141"/>
      <c r="BY111" s="141"/>
      <c r="BZ111" s="141"/>
      <c r="CA111" s="141"/>
      <c r="CB111" s="141"/>
      <c r="CC111" s="141"/>
      <c r="CD111" s="141"/>
      <c r="CE111" s="141"/>
      <c r="CF111" s="141"/>
      <c r="CG111" s="141"/>
      <c r="CH111" s="141"/>
      <c r="CI111" s="141"/>
      <c r="CJ111" s="141"/>
    </row>
    <row r="112" spans="1:88" ht="15" customHeight="1">
      <c r="A112" s="330" t="str">
        <f>'7-11л. МЕНЮ '!I356</f>
        <v>ТТК /379/17</v>
      </c>
      <c r="B112" s="402" t="str">
        <f>'7-11л. МЕНЮ '!B356</f>
        <v>Кофейный напиток с молоком</v>
      </c>
      <c r="C112" s="984">
        <f>'7-11л. МЕНЮ '!C356</f>
        <v>200</v>
      </c>
      <c r="D112" s="142"/>
      <c r="E112" s="2722" t="str">
        <f>'7-11л. МЕНЮ '!I410</f>
        <v>54-13хн/22</v>
      </c>
      <c r="F112" s="600" t="str">
        <f>'7-11л. МЕНЮ '!B410</f>
        <v>Напиток из шиповника</v>
      </c>
      <c r="G112" s="537">
        <f>'7-11л. МЕНЮ '!C410</f>
        <v>200</v>
      </c>
      <c r="H112" s="136"/>
      <c r="I112" s="1"/>
      <c r="J112" s="1"/>
      <c r="K112" s="1"/>
      <c r="L112" s="141"/>
      <c r="M112" s="141"/>
      <c r="N112" s="141"/>
      <c r="O112" s="141"/>
      <c r="P112" s="732"/>
      <c r="Q112" s="141"/>
      <c r="R112" s="150"/>
      <c r="S112" s="141"/>
      <c r="T112" s="141"/>
      <c r="U112" s="141"/>
      <c r="V112" s="141"/>
      <c r="W112" s="141"/>
      <c r="X112" s="141"/>
      <c r="Y112" s="141"/>
      <c r="Z112" s="213"/>
      <c r="AA112" s="213"/>
      <c r="AB112" s="213"/>
      <c r="AC112" s="141"/>
      <c r="AD112" s="560"/>
      <c r="AE112" s="141"/>
      <c r="AF112" s="141"/>
      <c r="AG112" s="141"/>
      <c r="AH112" s="141"/>
      <c r="AI112" s="136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  <c r="BP112" s="141"/>
      <c r="BQ112" s="141"/>
      <c r="BR112" s="141"/>
      <c r="BS112" s="141"/>
      <c r="BT112" s="141"/>
      <c r="BU112" s="141"/>
      <c r="BV112" s="141"/>
      <c r="BW112" s="141"/>
      <c r="BX112" s="141"/>
      <c r="BY112" s="141"/>
      <c r="BZ112" s="141"/>
      <c r="CA112" s="141"/>
      <c r="CB112" s="141"/>
      <c r="CC112" s="141"/>
      <c r="CD112" s="141"/>
      <c r="CE112" s="141"/>
      <c r="CF112" s="141"/>
      <c r="CG112" s="141"/>
      <c r="CH112" s="141"/>
      <c r="CI112" s="141"/>
      <c r="CJ112" s="141"/>
    </row>
    <row r="113" spans="1:88" ht="13.5" customHeight="1">
      <c r="A113" s="330" t="str">
        <f>'7-11л. МЕНЮ '!I357</f>
        <v>206/17</v>
      </c>
      <c r="B113" s="346" t="str">
        <f>'7-11л. МЕНЮ '!B357</f>
        <v>Макароны запечённые с яйцом</v>
      </c>
      <c r="C113" s="984" t="str">
        <f>'7-11л. МЕНЮ '!C357</f>
        <v>135 / 15</v>
      </c>
      <c r="D113" s="142"/>
      <c r="E113" s="2722" t="str">
        <f>'7-11л. МЕНЮ '!I411</f>
        <v>595/22</v>
      </c>
      <c r="F113" s="600" t="str">
        <f>'7-11л. МЕНЮ '!B411</f>
        <v>Наггетсы</v>
      </c>
      <c r="G113" s="537">
        <f>'7-11л. МЕНЮ '!C411</f>
        <v>90</v>
      </c>
      <c r="H113" s="141"/>
      <c r="I113" s="1"/>
      <c r="J113" s="1"/>
      <c r="K113" s="1"/>
      <c r="L113" s="141"/>
      <c r="M113" s="141"/>
      <c r="N113" s="136"/>
      <c r="O113" s="135"/>
      <c r="P113" s="172"/>
      <c r="Q113" s="141"/>
      <c r="R113" s="150"/>
      <c r="S113" s="141"/>
      <c r="T113" s="141"/>
      <c r="U113" s="141"/>
      <c r="V113" s="141"/>
      <c r="W113" s="141"/>
      <c r="X113" s="141"/>
      <c r="Y113" s="141"/>
      <c r="Z113" s="213"/>
      <c r="AA113" s="213"/>
      <c r="AB113" s="213"/>
      <c r="AC113" s="141"/>
      <c r="AD113" s="560"/>
      <c r="AE113" s="141"/>
      <c r="AF113" s="141"/>
      <c r="AG113" s="141"/>
      <c r="AH113" s="141"/>
      <c r="AI113" s="136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  <c r="BJ113" s="141"/>
      <c r="BK113" s="141"/>
      <c r="BL113" s="141"/>
      <c r="BM113" s="141"/>
      <c r="BN113" s="141"/>
      <c r="BO113" s="141"/>
      <c r="BP113" s="141"/>
      <c r="BQ113" s="141"/>
      <c r="BR113" s="141"/>
      <c r="BS113" s="141"/>
      <c r="BT113" s="141"/>
      <c r="BU113" s="141"/>
      <c r="BV113" s="141"/>
      <c r="BW113" s="141"/>
      <c r="BX113" s="141"/>
      <c r="BY113" s="141"/>
      <c r="BZ113" s="141"/>
      <c r="CA113" s="141"/>
      <c r="CB113" s="141"/>
      <c r="CC113" s="141"/>
      <c r="CD113" s="141"/>
      <c r="CE113" s="141"/>
      <c r="CF113" s="141"/>
      <c r="CG113" s="141"/>
      <c r="CH113" s="141"/>
      <c r="CI113" s="141"/>
      <c r="CJ113" s="141"/>
    </row>
    <row r="114" spans="1:88" ht="12.75" customHeight="1" thickBot="1">
      <c r="A114" s="2710" t="s">
        <v>332</v>
      </c>
      <c r="B114" s="1800"/>
      <c r="C114" s="2709">
        <f>'7-11л. МЕНЮ '!C358</f>
        <v>350</v>
      </c>
      <c r="D114" s="136"/>
      <c r="E114" s="2722" t="str">
        <f>'7-11л. МЕНЮ '!I412</f>
        <v>Пром.пр.</v>
      </c>
      <c r="F114" s="325" t="str">
        <f>'7-11л. МЕНЮ '!B412</f>
        <v>Хлеб ржаной</v>
      </c>
      <c r="G114" s="537">
        <f>'7-11л. МЕНЮ '!C412</f>
        <v>20</v>
      </c>
      <c r="H114" s="141"/>
      <c r="I114" s="1"/>
      <c r="J114" s="1"/>
      <c r="K114" s="1"/>
      <c r="L114" s="141"/>
      <c r="M114" s="141"/>
      <c r="N114" s="150"/>
      <c r="O114" s="141"/>
      <c r="P114" s="172"/>
      <c r="Q114" s="141"/>
      <c r="R114" s="735"/>
      <c r="S114" s="141"/>
      <c r="T114" s="141"/>
      <c r="U114" s="141"/>
      <c r="V114" s="141"/>
      <c r="W114" s="141"/>
      <c r="X114" s="141"/>
      <c r="Y114" s="141"/>
      <c r="Z114" s="213"/>
      <c r="AA114" s="213"/>
      <c r="AB114" s="213"/>
      <c r="AC114" s="141"/>
      <c r="AD114" s="560"/>
      <c r="AE114" s="141"/>
      <c r="AF114" s="141"/>
      <c r="AG114" s="141"/>
      <c r="AH114" s="141"/>
      <c r="AI114" s="136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  <c r="BM114" s="141"/>
      <c r="BN114" s="141"/>
      <c r="BO114" s="141"/>
      <c r="BP114" s="141"/>
      <c r="BQ114" s="141"/>
      <c r="BR114" s="141"/>
      <c r="BS114" s="141"/>
      <c r="BT114" s="141"/>
      <c r="BU114" s="141"/>
      <c r="BV114" s="141"/>
      <c r="BW114" s="141"/>
      <c r="BX114" s="141"/>
      <c r="BY114" s="141"/>
      <c r="BZ114" s="141"/>
      <c r="CA114" s="141"/>
      <c r="CB114" s="141"/>
      <c r="CC114" s="141"/>
      <c r="CD114" s="141"/>
      <c r="CE114" s="141"/>
      <c r="CF114" s="141"/>
      <c r="CG114" s="141"/>
      <c r="CH114" s="141"/>
      <c r="CI114" s="141"/>
      <c r="CJ114" s="141"/>
    </row>
    <row r="115" spans="1:88" ht="14.25" customHeight="1" thickBot="1">
      <c r="D115" s="141"/>
      <c r="E115" s="2303" t="s">
        <v>332</v>
      </c>
      <c r="F115" s="2723"/>
      <c r="G115" s="2721">
        <f>'7-11л. МЕНЮ '!C413</f>
        <v>310</v>
      </c>
      <c r="H115" s="141"/>
      <c r="I115" s="1"/>
      <c r="J115" s="1"/>
      <c r="K115" s="1"/>
      <c r="L115" s="141"/>
      <c r="M115" s="141"/>
      <c r="N115" s="136"/>
      <c r="O115" s="135"/>
      <c r="P115" s="141"/>
      <c r="Q115" s="141"/>
      <c r="R115" s="150"/>
      <c r="S115" s="141"/>
      <c r="T115" s="141"/>
      <c r="U115" s="141"/>
      <c r="V115" s="141"/>
      <c r="W115" s="157"/>
      <c r="X115" s="151"/>
      <c r="Y115" s="136"/>
      <c r="Z115" s="133"/>
      <c r="AA115" s="141"/>
      <c r="AB115" s="141"/>
      <c r="AC115" s="141"/>
      <c r="AD115" s="141"/>
      <c r="AE115" s="141"/>
      <c r="AF115" s="141"/>
      <c r="AG115" s="141"/>
      <c r="AH115" s="141"/>
      <c r="AI115" s="136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1"/>
      <c r="BM115" s="141"/>
      <c r="BN115" s="141"/>
      <c r="BO115" s="141"/>
      <c r="BP115" s="141"/>
      <c r="BQ115" s="141"/>
      <c r="BR115" s="141"/>
      <c r="BS115" s="141"/>
      <c r="BT115" s="141"/>
      <c r="BU115" s="141"/>
      <c r="BV115" s="141"/>
      <c r="BW115" s="141"/>
      <c r="BX115" s="141"/>
      <c r="BY115" s="141"/>
      <c r="BZ115" s="141"/>
      <c r="CA115" s="141"/>
      <c r="CB115" s="141"/>
      <c r="CC115" s="141"/>
      <c r="CD115" s="141"/>
      <c r="CE115" s="141"/>
      <c r="CF115" s="141"/>
      <c r="CG115" s="141"/>
      <c r="CH115" s="141"/>
      <c r="CI115" s="141"/>
      <c r="CJ115" s="141"/>
    </row>
    <row r="116" spans="1:88" ht="16.5" customHeight="1">
      <c r="D116" s="141"/>
      <c r="H116" s="141"/>
      <c r="I116" s="5"/>
      <c r="J116" s="5"/>
      <c r="K116" s="5"/>
      <c r="L116" s="141"/>
      <c r="M116" s="141"/>
      <c r="N116" s="150"/>
      <c r="O116" s="141"/>
      <c r="P116" s="196"/>
      <c r="Q116" s="141"/>
      <c r="R116" s="150"/>
      <c r="S116" s="437"/>
      <c r="T116" s="141"/>
      <c r="U116" s="141"/>
      <c r="V116" s="141"/>
      <c r="W116" s="141"/>
      <c r="X116" s="293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41"/>
      <c r="BC116" s="141"/>
      <c r="BD116" s="141"/>
      <c r="BE116" s="141"/>
      <c r="BF116" s="141"/>
      <c r="BG116" s="141"/>
      <c r="BH116" s="141"/>
      <c r="BI116" s="141"/>
      <c r="BJ116" s="141"/>
      <c r="BK116" s="141"/>
      <c r="BL116" s="141"/>
      <c r="BM116" s="141"/>
      <c r="BN116" s="141"/>
      <c r="BO116" s="141"/>
      <c r="BP116" s="141"/>
      <c r="BQ116" s="141"/>
      <c r="BR116" s="141"/>
      <c r="BS116" s="141"/>
      <c r="BT116" s="141"/>
      <c r="BU116" s="141"/>
      <c r="BV116" s="141"/>
      <c r="BW116" s="141"/>
      <c r="BX116" s="141"/>
      <c r="BY116" s="141"/>
      <c r="BZ116" s="141"/>
      <c r="CA116" s="141"/>
      <c r="CB116" s="141"/>
      <c r="CC116" s="141"/>
      <c r="CD116" s="141"/>
      <c r="CE116" s="141"/>
      <c r="CF116" s="141"/>
      <c r="CG116" s="141"/>
      <c r="CH116" s="141"/>
      <c r="CI116" s="141"/>
      <c r="CJ116" s="141"/>
    </row>
    <row r="117" spans="1:88" ht="14.25" customHeight="1">
      <c r="A117" s="235" t="s">
        <v>330</v>
      </c>
      <c r="F117" s="2"/>
      <c r="G117" s="2"/>
      <c r="H117" s="141"/>
      <c r="I117" s="5"/>
      <c r="J117" s="5"/>
      <c r="K117" s="5"/>
      <c r="L117" s="141"/>
      <c r="M117" s="141"/>
      <c r="N117" s="150"/>
      <c r="O117" s="141"/>
      <c r="P117" s="196"/>
      <c r="Q117" s="141"/>
      <c r="R117" s="150"/>
      <c r="S117" s="141"/>
      <c r="T117" s="141"/>
      <c r="U117" s="141"/>
      <c r="V117" s="141"/>
      <c r="W117" s="141"/>
      <c r="X117" s="293"/>
      <c r="Y117" s="141"/>
      <c r="Z117" s="141"/>
      <c r="AA117" s="141"/>
      <c r="AB117" s="141"/>
      <c r="AC117" s="141"/>
      <c r="AD117" s="141"/>
      <c r="AE117" s="141"/>
      <c r="AF117" s="141"/>
      <c r="AG117" s="142"/>
      <c r="AH117" s="136"/>
      <c r="AI117" s="136"/>
      <c r="AJ117" s="136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1"/>
      <c r="BP117" s="141"/>
      <c r="BQ117" s="141"/>
      <c r="BR117" s="141"/>
      <c r="BS117" s="141"/>
      <c r="BT117" s="141"/>
      <c r="BU117" s="141"/>
      <c r="BV117" s="141"/>
      <c r="BW117" s="141"/>
      <c r="BX117" s="141"/>
      <c r="BY117" s="141"/>
      <c r="BZ117" s="141"/>
      <c r="CA117" s="141"/>
      <c r="CB117" s="141"/>
      <c r="CC117" s="141"/>
      <c r="CD117" s="141"/>
      <c r="CE117" s="141"/>
      <c r="CF117" s="141"/>
      <c r="CG117" s="141"/>
      <c r="CH117" s="141"/>
      <c r="CI117" s="141"/>
      <c r="CJ117" s="141"/>
    </row>
    <row r="118" spans="1:88" ht="15.75" customHeight="1">
      <c r="D118" s="576" t="s">
        <v>167</v>
      </c>
      <c r="E118" s="91"/>
      <c r="G118" t="s">
        <v>176</v>
      </c>
      <c r="H118" s="141"/>
      <c r="I118" s="141"/>
      <c r="J118" s="150"/>
      <c r="K118" s="141"/>
      <c r="L118" s="141"/>
      <c r="M118" s="141"/>
      <c r="N118" s="136"/>
      <c r="O118" s="135"/>
      <c r="P118" s="196"/>
      <c r="Q118" s="214"/>
      <c r="R118" s="214"/>
      <c r="S118" s="438"/>
      <c r="T118" s="141"/>
      <c r="U118" s="141"/>
      <c r="V118" s="136"/>
      <c r="W118" s="141"/>
      <c r="X118" s="291"/>
      <c r="Y118" s="270"/>
      <c r="Z118" s="271"/>
      <c r="AA118" s="141"/>
      <c r="AB118" s="141"/>
      <c r="AC118" s="141"/>
      <c r="AD118" s="141"/>
      <c r="AE118" s="141"/>
      <c r="AF118" s="141"/>
      <c r="AG118" s="141"/>
      <c r="AH118" s="141"/>
      <c r="AI118" s="136"/>
      <c r="AJ118" s="136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41"/>
      <c r="BC118" s="141"/>
      <c r="BD118" s="141"/>
      <c r="BE118" s="141"/>
      <c r="BF118" s="141"/>
      <c r="BG118" s="141"/>
      <c r="BH118" s="141"/>
      <c r="BI118" s="141"/>
      <c r="BJ118" s="141"/>
      <c r="BK118" s="141"/>
      <c r="BL118" s="141"/>
      <c r="BM118" s="141"/>
      <c r="BN118" s="141"/>
      <c r="BO118" s="141"/>
      <c r="BP118" s="141"/>
      <c r="BQ118" s="141"/>
      <c r="BR118" s="141"/>
      <c r="BS118" s="141"/>
      <c r="BT118" s="141"/>
      <c r="BU118" s="141"/>
      <c r="BV118" s="141"/>
      <c r="BW118" s="141"/>
      <c r="BX118" s="141"/>
      <c r="BY118" s="141"/>
      <c r="BZ118" s="141"/>
      <c r="CA118" s="141"/>
      <c r="CB118" s="141"/>
      <c r="CC118" s="141"/>
      <c r="CD118" s="141"/>
      <c r="CE118" s="141"/>
      <c r="CF118" s="141"/>
      <c r="CG118" s="141"/>
      <c r="CH118" s="141"/>
      <c r="CI118" s="141"/>
      <c r="CJ118" s="141"/>
    </row>
    <row r="119" spans="1:88" ht="15" customHeight="1">
      <c r="A119" s="579"/>
      <c r="B119" s="453" t="s">
        <v>165</v>
      </c>
      <c r="E119" s="2" t="s">
        <v>290</v>
      </c>
      <c r="F119" s="2"/>
      <c r="G119" s="91"/>
      <c r="H119" s="141"/>
      <c r="I119" s="141"/>
      <c r="J119" s="150"/>
      <c r="K119" s="141"/>
      <c r="L119" s="141"/>
      <c r="M119" s="141"/>
      <c r="N119" s="136"/>
      <c r="O119" s="141"/>
      <c r="P119" s="196"/>
      <c r="Q119" s="141"/>
      <c r="R119" s="150"/>
      <c r="S119" s="141"/>
      <c r="T119" s="141"/>
      <c r="U119" s="141"/>
      <c r="V119" s="136"/>
      <c r="W119" s="135"/>
      <c r="X119" s="136"/>
      <c r="Y119" s="279"/>
      <c r="Z119" s="190"/>
      <c r="AA119" s="141"/>
      <c r="AB119" s="141"/>
      <c r="AC119" s="141"/>
      <c r="AD119" s="141"/>
      <c r="AE119" s="141"/>
      <c r="AF119" s="141"/>
      <c r="AG119" s="141"/>
      <c r="AH119" s="141"/>
      <c r="AI119" s="136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1"/>
      <c r="BR119" s="141"/>
      <c r="BS119" s="141"/>
      <c r="BT119" s="141"/>
      <c r="BU119" s="141"/>
      <c r="BV119" s="141"/>
      <c r="BW119" s="141"/>
      <c r="BX119" s="141"/>
      <c r="BY119" s="141"/>
      <c r="BZ119" s="141"/>
      <c r="CA119" s="141"/>
      <c r="CB119" s="141"/>
      <c r="CC119" s="141"/>
      <c r="CD119" s="141"/>
      <c r="CE119" s="141"/>
      <c r="CF119" s="141"/>
      <c r="CG119" s="141"/>
      <c r="CH119" s="141"/>
      <c r="CI119" s="141"/>
      <c r="CJ119" s="141"/>
    </row>
    <row r="120" spans="1:88" ht="15" customHeight="1" thickBot="1">
      <c r="D120" s="198"/>
      <c r="E120" s="11"/>
      <c r="F120" s="11"/>
      <c r="G120" s="11"/>
      <c r="H120" s="141"/>
      <c r="I120" s="11"/>
      <c r="J120" s="49"/>
      <c r="K120" s="11"/>
      <c r="L120" s="141"/>
      <c r="M120" s="141"/>
      <c r="N120" s="136"/>
      <c r="O120" s="135"/>
      <c r="P120" s="436"/>
      <c r="Q120" s="151"/>
      <c r="R120" s="136"/>
      <c r="S120" s="135"/>
      <c r="T120" s="141"/>
      <c r="U120" s="141"/>
      <c r="V120" s="141"/>
      <c r="W120" s="157"/>
      <c r="X120" s="391"/>
      <c r="Y120" s="149"/>
      <c r="Z120" s="193"/>
      <c r="AA120" s="141"/>
      <c r="AB120" s="141"/>
      <c r="AC120" s="141"/>
      <c r="AD120" s="141"/>
      <c r="AE120" s="141"/>
      <c r="AF120" s="141"/>
      <c r="AG120" s="141"/>
      <c r="AH120" s="141"/>
      <c r="AI120" s="136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141"/>
      <c r="BQ120" s="141"/>
      <c r="BR120" s="141"/>
      <c r="BS120" s="141"/>
      <c r="BT120" s="141"/>
      <c r="BU120" s="141"/>
      <c r="BV120" s="141"/>
      <c r="BW120" s="141"/>
      <c r="BX120" s="141"/>
      <c r="BY120" s="141"/>
      <c r="BZ120" s="141"/>
      <c r="CA120" s="141"/>
      <c r="CB120" s="141"/>
      <c r="CC120" s="141"/>
      <c r="CD120" s="141"/>
      <c r="CE120" s="141"/>
      <c r="CF120" s="141"/>
      <c r="CG120" s="141"/>
      <c r="CH120" s="141"/>
      <c r="CI120" s="141"/>
      <c r="CJ120" s="141"/>
    </row>
    <row r="121" spans="1:88" ht="14.25" customHeight="1">
      <c r="A121" s="520" t="s">
        <v>2</v>
      </c>
      <c r="B121" s="521" t="s">
        <v>3</v>
      </c>
      <c r="C121" s="891" t="s">
        <v>4</v>
      </c>
      <c r="D121" s="248"/>
      <c r="E121" s="34" t="s">
        <v>2</v>
      </c>
      <c r="F121" s="521" t="s">
        <v>3</v>
      </c>
      <c r="G121" s="350" t="s">
        <v>4</v>
      </c>
      <c r="H121" s="141"/>
      <c r="I121" s="141"/>
      <c r="J121" s="150"/>
      <c r="K121" s="141"/>
      <c r="L121" s="141"/>
      <c r="M121" s="141"/>
      <c r="N121" s="136"/>
      <c r="O121" s="141"/>
      <c r="P121" s="172"/>
      <c r="Q121" s="151"/>
      <c r="R121" s="141"/>
      <c r="S121" s="135"/>
      <c r="T121" s="133"/>
      <c r="U121" s="141"/>
      <c r="V121" s="141"/>
      <c r="W121" s="141"/>
      <c r="X121" s="136"/>
      <c r="Y121" s="135"/>
      <c r="Z121" s="196"/>
      <c r="AA121" s="141"/>
      <c r="AB121" s="141"/>
      <c r="AC121" s="141"/>
      <c r="AD121" s="141"/>
      <c r="AE121" s="141"/>
      <c r="AF121" s="141"/>
      <c r="AG121" s="141"/>
      <c r="AH121" s="141"/>
      <c r="AI121" s="136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  <c r="BP121" s="141"/>
      <c r="BQ121" s="141"/>
      <c r="BR121" s="141"/>
      <c r="BS121" s="141"/>
      <c r="BT121" s="141"/>
      <c r="BU121" s="141"/>
      <c r="BV121" s="141"/>
      <c r="BW121" s="141"/>
      <c r="BX121" s="141"/>
      <c r="BY121" s="141"/>
      <c r="BZ121" s="141"/>
      <c r="CA121" s="141"/>
      <c r="CB121" s="141"/>
      <c r="CC121" s="141"/>
      <c r="CD121" s="141"/>
      <c r="CE121" s="141"/>
      <c r="CF121" s="141"/>
      <c r="CG121" s="141"/>
      <c r="CH121" s="141"/>
      <c r="CI121" s="141"/>
      <c r="CJ121" s="141"/>
    </row>
    <row r="122" spans="1:88" ht="14.25" customHeight="1" thickBot="1">
      <c r="A122" s="523" t="s">
        <v>5</v>
      </c>
      <c r="B122" s="141"/>
      <c r="C122" s="892" t="s">
        <v>63</v>
      </c>
      <c r="D122" s="248"/>
      <c r="E122" s="381" t="s">
        <v>5</v>
      </c>
      <c r="F122" s="164"/>
      <c r="G122" s="416" t="s">
        <v>63</v>
      </c>
      <c r="H122" s="192"/>
      <c r="I122" s="141"/>
      <c r="J122" s="150"/>
      <c r="K122" s="141"/>
      <c r="L122" s="141"/>
      <c r="M122" s="141"/>
      <c r="N122" s="150"/>
      <c r="O122" s="141"/>
      <c r="P122" s="141"/>
      <c r="Q122" s="141"/>
      <c r="R122" s="141"/>
      <c r="S122" s="141"/>
      <c r="T122" s="139"/>
      <c r="U122" s="141"/>
      <c r="V122" s="141"/>
      <c r="W122" s="141"/>
      <c r="X122" s="142"/>
      <c r="Y122" s="145"/>
      <c r="Z122" s="272"/>
      <c r="AA122" s="141"/>
      <c r="AB122" s="141"/>
      <c r="AC122" s="141"/>
      <c r="AD122" s="141"/>
      <c r="AE122" s="141"/>
      <c r="AF122" s="141"/>
      <c r="AG122" s="141"/>
      <c r="AH122" s="141"/>
      <c r="AI122" s="136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  <c r="BP122" s="141"/>
      <c r="BQ122" s="141"/>
      <c r="BR122" s="141"/>
      <c r="BS122" s="141"/>
      <c r="BT122" s="141"/>
      <c r="BU122" s="141"/>
      <c r="BV122" s="141"/>
      <c r="BW122" s="141"/>
      <c r="BX122" s="141"/>
      <c r="BY122" s="141"/>
      <c r="BZ122" s="141"/>
      <c r="CA122" s="141"/>
      <c r="CB122" s="141"/>
      <c r="CC122" s="141"/>
      <c r="CD122" s="141"/>
      <c r="CE122" s="141"/>
      <c r="CF122" s="141"/>
      <c r="CG122" s="141"/>
      <c r="CH122" s="141"/>
      <c r="CI122" s="141"/>
      <c r="CJ122" s="141"/>
    </row>
    <row r="123" spans="1:88" ht="14.25" customHeight="1" thickBot="1">
      <c r="A123" s="1071" t="s">
        <v>400</v>
      </c>
      <c r="B123" s="148"/>
      <c r="C123" s="1037"/>
      <c r="D123" s="440"/>
      <c r="E123" s="2778" t="s">
        <v>402</v>
      </c>
      <c r="F123" s="161"/>
      <c r="G123" s="2779"/>
      <c r="H123" s="220"/>
      <c r="I123" s="141"/>
      <c r="J123" s="150"/>
      <c r="K123" s="141"/>
      <c r="L123" s="141"/>
      <c r="M123" s="141"/>
      <c r="N123" s="150"/>
      <c r="O123" s="141"/>
      <c r="P123" s="141"/>
      <c r="Q123" s="141"/>
      <c r="R123" s="141"/>
      <c r="S123" s="141"/>
      <c r="T123" s="139"/>
      <c r="U123" s="141"/>
      <c r="V123" s="141"/>
      <c r="W123" s="141"/>
      <c r="X123" s="136"/>
      <c r="Y123" s="135"/>
      <c r="Z123" s="196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423"/>
      <c r="AM123" s="141"/>
      <c r="AN123" s="165"/>
      <c r="AO123" s="141"/>
      <c r="AP123" s="141"/>
      <c r="AQ123" s="141"/>
      <c r="AR123" s="192"/>
      <c r="AS123" s="139"/>
      <c r="AT123" s="141"/>
      <c r="AU123" s="141"/>
      <c r="AV123" s="141"/>
      <c r="AW123" s="141"/>
      <c r="AX123" s="141"/>
      <c r="AY123" s="141"/>
      <c r="AZ123" s="141"/>
      <c r="BA123" s="141"/>
      <c r="BB123" s="141"/>
      <c r="BC123" s="141"/>
      <c r="BD123" s="141"/>
      <c r="BE123" s="141"/>
      <c r="BF123" s="141"/>
      <c r="BG123" s="141"/>
      <c r="BH123" s="141"/>
      <c r="BI123" s="141"/>
      <c r="BJ123" s="141"/>
      <c r="BK123" s="141"/>
      <c r="BL123" s="141"/>
      <c r="BM123" s="141"/>
      <c r="BN123" s="141"/>
      <c r="BO123" s="141"/>
      <c r="BP123" s="141"/>
      <c r="BQ123" s="141"/>
      <c r="BR123" s="141"/>
      <c r="BS123" s="141"/>
      <c r="BT123" s="141"/>
      <c r="BU123" s="141"/>
      <c r="BV123" s="141"/>
      <c r="BW123" s="141"/>
      <c r="BX123" s="141"/>
      <c r="BY123" s="141"/>
      <c r="BZ123" s="141"/>
      <c r="CA123" s="141"/>
      <c r="CB123" s="141"/>
      <c r="CC123" s="141"/>
      <c r="CD123" s="141"/>
      <c r="CE123" s="141"/>
      <c r="CF123" s="141"/>
      <c r="CG123" s="141"/>
      <c r="CH123" s="141"/>
      <c r="CI123" s="141"/>
      <c r="CJ123" s="141"/>
    </row>
    <row r="124" spans="1:88" ht="14.25" customHeight="1">
      <c r="A124" s="327"/>
      <c r="B124" s="506" t="s">
        <v>189</v>
      </c>
      <c r="C124" s="311"/>
      <c r="D124" s="139"/>
      <c r="E124" s="138"/>
      <c r="F124" s="238" t="s">
        <v>189</v>
      </c>
      <c r="G124" s="137"/>
      <c r="H124" s="136"/>
      <c r="I124" s="5"/>
      <c r="J124" s="5"/>
      <c r="K124" s="5"/>
      <c r="L124" s="141"/>
      <c r="M124" s="141"/>
      <c r="N124" s="238"/>
      <c r="O124" s="141"/>
      <c r="P124" s="141"/>
      <c r="Q124" s="141"/>
      <c r="R124" s="141"/>
      <c r="S124" s="141"/>
      <c r="T124" s="139"/>
      <c r="U124" s="141"/>
      <c r="V124" s="141"/>
      <c r="W124" s="141"/>
      <c r="X124" s="146"/>
      <c r="Y124" s="149"/>
      <c r="Z124" s="562"/>
      <c r="AA124" s="141"/>
      <c r="AB124" s="141"/>
      <c r="AC124" s="141"/>
      <c r="AD124" s="141"/>
      <c r="AE124" s="141"/>
      <c r="AF124" s="141"/>
      <c r="AG124" s="141"/>
      <c r="AH124" s="141"/>
      <c r="AI124" s="155"/>
      <c r="AJ124" s="136"/>
      <c r="AK124" s="135"/>
      <c r="AL124" s="136"/>
      <c r="AM124" s="136"/>
      <c r="AN124" s="142"/>
      <c r="AO124" s="142"/>
      <c r="AP124" s="571"/>
      <c r="AQ124" s="571"/>
      <c r="AR124" s="136"/>
      <c r="AS124" s="136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  <c r="BP124" s="141"/>
      <c r="BQ124" s="141"/>
      <c r="BR124" s="141"/>
      <c r="BS124" s="141"/>
      <c r="BT124" s="141"/>
      <c r="BU124" s="141"/>
      <c r="BV124" s="141"/>
      <c r="BW124" s="141"/>
      <c r="BX124" s="141"/>
      <c r="BY124" s="141"/>
      <c r="BZ124" s="141"/>
      <c r="CA124" s="141"/>
      <c r="CB124" s="141"/>
      <c r="CC124" s="141"/>
      <c r="CD124" s="141"/>
      <c r="CE124" s="141"/>
      <c r="CF124" s="141"/>
      <c r="CG124" s="141"/>
      <c r="CH124" s="141"/>
      <c r="CI124" s="141"/>
      <c r="CJ124" s="141"/>
    </row>
    <row r="125" spans="1:88" ht="15.75" customHeight="1">
      <c r="A125" s="355" t="str">
        <f>'7-11л. МЕНЮ '!I440</f>
        <v>54-3з/22</v>
      </c>
      <c r="B125" s="402" t="str">
        <f>'7-11л. МЕНЮ '!B440</f>
        <v>Помидор  свежий  в нарезке</v>
      </c>
      <c r="C125" s="230">
        <f>'7-11л. МЕНЮ '!C440</f>
        <v>60</v>
      </c>
      <c r="D125" s="136"/>
      <c r="E125" s="2134" t="str">
        <f>'7-11л. МЕНЮ '!I494</f>
        <v>182/17</v>
      </c>
      <c r="F125" s="402" t="str">
        <f>'7-11л. МЕНЮ '!B494</f>
        <v>Каша  жидкая молочная (рисовая)</v>
      </c>
      <c r="G125" s="230">
        <f>'7-11л. МЕНЮ '!C494</f>
        <v>200</v>
      </c>
      <c r="H125" s="136"/>
      <c r="I125" s="5"/>
      <c r="J125" s="5"/>
      <c r="K125" s="5"/>
      <c r="L125" s="141"/>
      <c r="M125" s="141"/>
      <c r="N125" s="140"/>
      <c r="O125" s="141"/>
      <c r="P125" s="291"/>
      <c r="Q125" s="141"/>
      <c r="R125" s="141"/>
      <c r="S125" s="141"/>
      <c r="T125" s="136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36"/>
      <c r="AK125" s="135"/>
      <c r="AL125" s="136"/>
      <c r="AM125" s="136"/>
      <c r="AN125" s="142"/>
      <c r="AO125" s="572"/>
      <c r="AP125" s="571"/>
      <c r="AQ125" s="571"/>
      <c r="AR125" s="136"/>
      <c r="AS125" s="136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  <c r="BJ125" s="141"/>
      <c r="BK125" s="141"/>
      <c r="BL125" s="141"/>
      <c r="BM125" s="141"/>
      <c r="BN125" s="141"/>
      <c r="BO125" s="141"/>
      <c r="BP125" s="141"/>
      <c r="BQ125" s="141"/>
      <c r="BR125" s="141"/>
      <c r="BS125" s="141"/>
      <c r="BT125" s="141"/>
      <c r="BU125" s="141"/>
      <c r="BV125" s="141"/>
      <c r="BW125" s="141"/>
      <c r="BX125" s="141"/>
      <c r="BY125" s="141"/>
      <c r="BZ125" s="141"/>
      <c r="CA125" s="141"/>
      <c r="CB125" s="141"/>
      <c r="CC125" s="141"/>
      <c r="CD125" s="141"/>
      <c r="CE125" s="141"/>
      <c r="CF125" s="141"/>
      <c r="CG125" s="141"/>
      <c r="CH125" s="141"/>
      <c r="CI125" s="141"/>
      <c r="CJ125" s="141"/>
    </row>
    <row r="126" spans="1:88" ht="16.5" customHeight="1">
      <c r="A126" s="2513" t="str">
        <f>'7-11л. МЕНЮ '!I441</f>
        <v>235/17</v>
      </c>
      <c r="B126" s="2840" t="str">
        <f>'7-11л. МЕНЮ '!B441</f>
        <v>Шницель рыбный натуральный (минтай)</v>
      </c>
      <c r="C126" s="230" t="str">
        <f>'7-11л. МЕНЮ '!C441</f>
        <v>90 / 20</v>
      </c>
      <c r="D126" s="136"/>
      <c r="E126" s="2134" t="str">
        <f>'7-11л. МЕНЮ '!I495</f>
        <v>14 /17</v>
      </c>
      <c r="F126" s="402" t="str">
        <f>'7-11л. МЕНЮ '!B495</f>
        <v xml:space="preserve">Масло порциями </v>
      </c>
      <c r="G126" s="230">
        <f>'7-11л. МЕНЮ '!C495</f>
        <v>10</v>
      </c>
      <c r="H126" s="136"/>
      <c r="I126" s="141"/>
      <c r="J126" s="150"/>
      <c r="K126" s="141"/>
      <c r="L126" s="141"/>
      <c r="M126" s="141"/>
      <c r="N126" s="140"/>
      <c r="O126" s="141"/>
      <c r="P126" s="172"/>
      <c r="Q126" s="141"/>
      <c r="R126" s="141"/>
      <c r="S126" s="141"/>
      <c r="T126" s="136"/>
      <c r="U126" s="286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36"/>
      <c r="AK126" s="135"/>
      <c r="AL126" s="136"/>
      <c r="AM126" s="136"/>
      <c r="AN126" s="142"/>
      <c r="AO126" s="142"/>
      <c r="AP126" s="571"/>
      <c r="AQ126" s="571"/>
      <c r="AR126" s="136"/>
      <c r="AS126" s="136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  <c r="BJ126" s="141"/>
      <c r="BK126" s="141"/>
      <c r="BL126" s="141"/>
      <c r="BM126" s="141"/>
      <c r="BN126" s="141"/>
      <c r="BO126" s="141"/>
      <c r="BP126" s="141"/>
      <c r="BQ126" s="141"/>
      <c r="BR126" s="141"/>
      <c r="BS126" s="141"/>
      <c r="BT126" s="141"/>
      <c r="BU126" s="141"/>
      <c r="BV126" s="141"/>
      <c r="BW126" s="141"/>
      <c r="BX126" s="141"/>
      <c r="BY126" s="141"/>
      <c r="BZ126" s="141"/>
      <c r="CA126" s="141"/>
      <c r="CB126" s="141"/>
      <c r="CC126" s="141"/>
      <c r="CD126" s="141"/>
      <c r="CE126" s="141"/>
      <c r="CF126" s="141"/>
      <c r="CG126" s="141"/>
      <c r="CH126" s="141"/>
      <c r="CI126" s="141"/>
      <c r="CJ126" s="141"/>
    </row>
    <row r="127" spans="1:88" ht="15.75" customHeight="1">
      <c r="A127" s="2513" t="str">
        <f>'7-11л. МЕНЮ '!I442</f>
        <v>128/17</v>
      </c>
      <c r="B127" s="402" t="str">
        <f>'7-11л. МЕНЮ '!B442</f>
        <v xml:space="preserve">Картофель пюре / Капуста </v>
      </c>
      <c r="C127" s="230" t="str">
        <f>'7-11л. МЕНЮ '!C442</f>
        <v>120 / 30</v>
      </c>
      <c r="D127" s="136"/>
      <c r="E127" s="2134" t="str">
        <f>'7-11л. МЕНЮ '!I496</f>
        <v>54-2з /22г</v>
      </c>
      <c r="F127" s="402" t="str">
        <f>'7-11л. МЕНЮ '!B496</f>
        <v>Сыр твёрдых сортов в нарезке</v>
      </c>
      <c r="G127" s="230">
        <f>'7-11л. МЕНЮ '!C496</f>
        <v>15</v>
      </c>
      <c r="H127" s="136"/>
      <c r="I127" s="141"/>
      <c r="J127" s="150"/>
      <c r="K127" s="141"/>
      <c r="L127" s="141"/>
      <c r="M127" s="141"/>
      <c r="N127" s="136"/>
      <c r="O127" s="141"/>
      <c r="P127" s="196"/>
      <c r="Q127" s="141"/>
      <c r="R127" s="141"/>
      <c r="S127" s="141"/>
      <c r="T127" s="136"/>
      <c r="U127" s="286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36"/>
      <c r="AK127" s="139"/>
      <c r="AL127" s="136"/>
      <c r="AM127" s="136"/>
      <c r="AN127" s="142"/>
      <c r="AO127" s="142"/>
      <c r="AP127" s="571"/>
      <c r="AQ127" s="57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  <c r="BP127" s="141"/>
      <c r="BQ127" s="141"/>
      <c r="BR127" s="141"/>
      <c r="BS127" s="141"/>
      <c r="BT127" s="141"/>
      <c r="BU127" s="141"/>
      <c r="BV127" s="141"/>
      <c r="BW127" s="141"/>
      <c r="BX127" s="141"/>
      <c r="BY127" s="141"/>
      <c r="BZ127" s="141"/>
      <c r="CA127" s="141"/>
      <c r="CB127" s="141"/>
      <c r="CC127" s="141"/>
      <c r="CD127" s="141"/>
      <c r="CE127" s="141"/>
      <c r="CF127" s="141"/>
      <c r="CG127" s="141"/>
      <c r="CH127" s="141"/>
      <c r="CI127" s="141"/>
      <c r="CJ127" s="141"/>
    </row>
    <row r="128" spans="1:88" ht="15" customHeight="1">
      <c r="A128" s="2514" t="str">
        <f>'7-11л. МЕНЮ '!I443</f>
        <v>139/17</v>
      </c>
      <c r="B128" s="231" t="str">
        <f>'7-11л. МЕНЮ '!B443</f>
        <v>Тушёная   (комбинация сложного гарнира)</v>
      </c>
      <c r="C128" s="1051"/>
      <c r="D128" s="293"/>
      <c r="E128" s="2134" t="str">
        <f>'7-11л. МЕНЮ '!I497</f>
        <v>ТТК/502/21</v>
      </c>
      <c r="F128" s="402" t="str">
        <f>'7-11л. МЕНЮ '!B497</f>
        <v>Какао с молоком и витаминами</v>
      </c>
      <c r="G128" s="230">
        <f>'7-11л. МЕНЮ '!C497</f>
        <v>200</v>
      </c>
      <c r="H128" s="277"/>
      <c r="I128" s="141"/>
      <c r="J128" s="150"/>
      <c r="K128" s="141"/>
      <c r="L128" s="141"/>
      <c r="M128" s="141"/>
      <c r="N128" s="136"/>
      <c r="O128" s="141"/>
      <c r="P128" s="196"/>
      <c r="Q128" s="141"/>
      <c r="R128" s="141"/>
      <c r="S128" s="141"/>
      <c r="T128" s="136"/>
      <c r="U128" s="288"/>
      <c r="V128" s="141"/>
      <c r="W128" s="141"/>
      <c r="X128" s="141"/>
      <c r="Y128" s="429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36"/>
      <c r="AK128" s="135"/>
      <c r="AL128" s="136"/>
      <c r="AM128" s="136"/>
      <c r="AN128" s="142"/>
      <c r="AO128" s="142"/>
      <c r="AP128" s="571"/>
      <c r="AQ128" s="57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  <c r="BP128" s="141"/>
      <c r="BQ128" s="141"/>
      <c r="BR128" s="141"/>
      <c r="BS128" s="141"/>
      <c r="BT128" s="141"/>
      <c r="BU128" s="141"/>
      <c r="BV128" s="141"/>
      <c r="BW128" s="141"/>
      <c r="BX128" s="141"/>
      <c r="BY128" s="141"/>
      <c r="BZ128" s="141"/>
      <c r="CA128" s="141"/>
      <c r="CB128" s="141"/>
      <c r="CC128" s="141"/>
      <c r="CD128" s="141"/>
      <c r="CE128" s="141"/>
      <c r="CF128" s="141"/>
      <c r="CG128" s="141"/>
      <c r="CH128" s="141"/>
      <c r="CI128" s="141"/>
      <c r="CJ128" s="141"/>
    </row>
    <row r="129" spans="1:88" ht="15" customHeight="1">
      <c r="A129" s="2514" t="str">
        <f>'7-11л. МЕНЮ '!I444</f>
        <v>389/17</v>
      </c>
      <c r="B129" s="1564" t="str">
        <f>'7-11л. МЕНЮ '!B444</f>
        <v>Сок фруктовый (яблочный)</v>
      </c>
      <c r="C129" s="604">
        <f>'7-11л. МЕНЮ '!C444</f>
        <v>200</v>
      </c>
      <c r="D129" s="275"/>
      <c r="E129" s="2134" t="str">
        <f>'7-11л. МЕНЮ '!I498</f>
        <v>Пром.пр.</v>
      </c>
      <c r="F129" s="402" t="str">
        <f>'7-11л. МЕНЮ '!B498</f>
        <v>Хлеб пшеничный</v>
      </c>
      <c r="G129" s="230">
        <f>'7-11л. МЕНЮ '!C498</f>
        <v>40</v>
      </c>
      <c r="H129" s="291"/>
      <c r="I129" s="141"/>
      <c r="J129" s="150"/>
      <c r="K129" s="141"/>
      <c r="L129" s="141"/>
      <c r="M129" s="141"/>
      <c r="N129" s="150"/>
      <c r="O129" s="141"/>
      <c r="P129" s="196"/>
      <c r="Q129" s="141"/>
      <c r="R129" s="141"/>
      <c r="S129" s="141"/>
      <c r="T129" s="136"/>
      <c r="U129" s="141"/>
      <c r="V129" s="141"/>
      <c r="W129" s="141"/>
      <c r="X129" s="291"/>
      <c r="Y129" s="270"/>
      <c r="Z129" s="430"/>
      <c r="AA129" s="291"/>
      <c r="AB129" s="270"/>
      <c r="AC129" s="430"/>
      <c r="AD129" s="141"/>
      <c r="AE129" s="141"/>
      <c r="AF129" s="141"/>
      <c r="AG129" s="141"/>
      <c r="AH129" s="141"/>
      <c r="AI129" s="133"/>
      <c r="AJ129" s="136"/>
      <c r="AK129" s="135"/>
      <c r="AL129" s="139"/>
      <c r="AM129" s="139"/>
      <c r="AN129" s="142"/>
      <c r="AO129" s="142"/>
      <c r="AP129" s="571"/>
      <c r="AQ129" s="573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141"/>
      <c r="BW129" s="141"/>
      <c r="BX129" s="141"/>
      <c r="BY129" s="141"/>
      <c r="BZ129" s="141"/>
      <c r="CA129" s="141"/>
      <c r="CB129" s="141"/>
      <c r="CC129" s="141"/>
      <c r="CD129" s="141"/>
      <c r="CE129" s="141"/>
      <c r="CF129" s="141"/>
      <c r="CG129" s="141"/>
      <c r="CH129" s="141"/>
      <c r="CI129" s="141"/>
      <c r="CJ129" s="141"/>
    </row>
    <row r="130" spans="1:88" ht="12.75" customHeight="1">
      <c r="A130" s="355" t="str">
        <f>'7-11л. МЕНЮ '!I445</f>
        <v>Пром.пр.</v>
      </c>
      <c r="B130" s="402" t="str">
        <f>'7-11л. МЕНЮ '!B445</f>
        <v>Хлеб пшеничный</v>
      </c>
      <c r="C130" s="230">
        <f>'7-11л. МЕНЮ '!C445</f>
        <v>30</v>
      </c>
      <c r="D130" s="220"/>
      <c r="E130" s="2134" t="str">
        <f>'7-11л. МЕНЮ '!I499</f>
        <v>Пром.пр.</v>
      </c>
      <c r="F130" s="402" t="str">
        <f>'7-11л. МЕНЮ '!B499</f>
        <v>Хлеб ржаной</v>
      </c>
      <c r="G130" s="230">
        <f>'7-11л. МЕНЮ '!C499</f>
        <v>20</v>
      </c>
      <c r="H130" s="139"/>
      <c r="I130" s="141"/>
      <c r="J130" s="150"/>
      <c r="K130" s="141"/>
      <c r="L130" s="141"/>
      <c r="M130" s="141"/>
      <c r="N130" s="150"/>
      <c r="O130" s="141"/>
      <c r="P130" s="141"/>
      <c r="Q130" s="141"/>
      <c r="R130" s="141"/>
      <c r="S130" s="141"/>
      <c r="T130" s="136"/>
      <c r="U130" s="141"/>
      <c r="V130" s="141"/>
      <c r="W130" s="141"/>
      <c r="X130" s="136"/>
      <c r="Y130" s="144"/>
      <c r="Z130" s="431"/>
      <c r="AA130" s="136"/>
      <c r="AB130" s="135"/>
      <c r="AC130" s="189"/>
      <c r="AD130" s="141"/>
      <c r="AE130" s="141"/>
      <c r="AF130" s="141"/>
      <c r="AG130" s="141"/>
      <c r="AH130" s="141"/>
      <c r="AI130" s="141"/>
      <c r="AJ130" s="141"/>
      <c r="AK130" s="150"/>
      <c r="AL130" s="136"/>
      <c r="AM130" s="136"/>
      <c r="AN130" s="136"/>
      <c r="AO130" s="136"/>
      <c r="AP130" s="141"/>
      <c r="AQ130" s="141"/>
      <c r="AR130" s="275"/>
      <c r="AS130" s="139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  <c r="BP130" s="141"/>
      <c r="BQ130" s="141"/>
      <c r="BR130" s="141"/>
      <c r="BS130" s="141"/>
      <c r="BT130" s="141"/>
      <c r="BU130" s="141"/>
      <c r="BV130" s="141"/>
      <c r="BW130" s="141"/>
      <c r="BX130" s="141"/>
      <c r="BY130" s="141"/>
      <c r="BZ130" s="141"/>
      <c r="CA130" s="141"/>
      <c r="CB130" s="141"/>
      <c r="CC130" s="141"/>
      <c r="CD130" s="141"/>
      <c r="CE130" s="141"/>
      <c r="CF130" s="141"/>
      <c r="CG130" s="141"/>
      <c r="CH130" s="141"/>
      <c r="CI130" s="141"/>
      <c r="CJ130" s="141"/>
    </row>
    <row r="131" spans="1:88" ht="17.25" customHeight="1">
      <c r="A131" s="355" t="str">
        <f>'7-11л. МЕНЮ '!I446</f>
        <v>Пром.пр.</v>
      </c>
      <c r="B131" s="402" t="str">
        <f>'7-11л. МЕНЮ '!B446</f>
        <v>Хлеб ржаной</v>
      </c>
      <c r="C131" s="230">
        <f>'7-11л. МЕНЮ '!C446</f>
        <v>20</v>
      </c>
      <c r="D131" s="136"/>
      <c r="E131" s="2777" t="str">
        <f>'7-11л. МЕНЮ '!I500</f>
        <v>82 /21</v>
      </c>
      <c r="F131" s="402" t="str">
        <f>'7-11л. МЕНЮ '!B500</f>
        <v>Плоды свежие ( яблоко )</v>
      </c>
      <c r="G131" s="230">
        <f>'7-11л. МЕНЮ '!C500</f>
        <v>100</v>
      </c>
      <c r="H131" s="429"/>
      <c r="I131" s="141"/>
      <c r="J131" s="150"/>
      <c r="K131" s="141"/>
      <c r="L131" s="141"/>
      <c r="M131" s="141"/>
      <c r="N131" s="136"/>
      <c r="O131" s="141"/>
      <c r="P131" s="271"/>
      <c r="Q131" s="141"/>
      <c r="R131" s="141"/>
      <c r="S131" s="141"/>
      <c r="T131" s="136"/>
      <c r="U131" s="141"/>
      <c r="V131" s="141"/>
      <c r="W131" s="141"/>
      <c r="X131" s="136"/>
      <c r="Y131" s="135"/>
      <c r="Z131" s="196"/>
      <c r="AA131" s="136"/>
      <c r="AB131" s="140"/>
      <c r="AC131" s="172"/>
      <c r="AD131" s="141"/>
      <c r="AE131" s="141"/>
      <c r="AF131" s="141"/>
      <c r="AG131" s="141"/>
      <c r="AH131" s="141"/>
      <c r="AI131" s="141"/>
      <c r="AJ131" s="141"/>
      <c r="AK131" s="141"/>
      <c r="AL131" s="136"/>
      <c r="AM131" s="136"/>
      <c r="AN131" s="141"/>
      <c r="AO131" s="141"/>
      <c r="AP131" s="141"/>
      <c r="AQ131" s="141"/>
      <c r="AR131" s="139"/>
      <c r="AS131" s="574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1"/>
      <c r="BM131" s="141"/>
      <c r="BN131" s="141"/>
      <c r="BO131" s="141"/>
      <c r="BP131" s="141"/>
      <c r="BQ131" s="141"/>
      <c r="BR131" s="141"/>
      <c r="BS131" s="141"/>
      <c r="BT131" s="141"/>
      <c r="BU131" s="141"/>
      <c r="BV131" s="141"/>
      <c r="BW131" s="141"/>
      <c r="BX131" s="141"/>
      <c r="BY131" s="141"/>
      <c r="BZ131" s="141"/>
      <c r="CA131" s="141"/>
      <c r="CB131" s="141"/>
      <c r="CC131" s="141"/>
      <c r="CD131" s="141"/>
      <c r="CE131" s="141"/>
      <c r="CF131" s="141"/>
      <c r="CG131" s="141"/>
      <c r="CH131" s="141"/>
      <c r="CI131" s="141"/>
      <c r="CJ131" s="141"/>
    </row>
    <row r="132" spans="1:88" ht="14.25" customHeight="1" thickBot="1">
      <c r="A132" s="2303" t="s">
        <v>262</v>
      </c>
      <c r="B132" s="1212"/>
      <c r="C132" s="2652">
        <f>'7-11л. МЕНЮ '!C447</f>
        <v>570</v>
      </c>
      <c r="D132" s="136"/>
      <c r="E132" s="2303" t="s">
        <v>262</v>
      </c>
      <c r="F132" s="1212"/>
      <c r="G132" s="2652">
        <f>'7-11л. МЕНЮ '!C501</f>
        <v>585</v>
      </c>
      <c r="H132" s="291"/>
      <c r="I132" s="141"/>
      <c r="J132" s="150"/>
      <c r="K132" s="141"/>
      <c r="L132" s="141"/>
      <c r="M132" s="141"/>
      <c r="N132" s="141"/>
      <c r="O132" s="141"/>
      <c r="P132" s="196"/>
      <c r="Q132" s="141"/>
      <c r="R132" s="141"/>
      <c r="S132" s="141"/>
      <c r="T132" s="136"/>
      <c r="U132" s="141"/>
      <c r="V132" s="141"/>
      <c r="W132" s="141"/>
      <c r="X132" s="136"/>
      <c r="Y132" s="135"/>
      <c r="Z132" s="196"/>
      <c r="AA132" s="136"/>
      <c r="AB132" s="135"/>
      <c r="AC132" s="189"/>
      <c r="AD132" s="141"/>
      <c r="AE132" s="141"/>
      <c r="AF132" s="141"/>
      <c r="AG132" s="141"/>
      <c r="AH132" s="141"/>
      <c r="AI132" s="136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41"/>
      <c r="BM132" s="141"/>
      <c r="BN132" s="141"/>
      <c r="BO132" s="141"/>
      <c r="BP132" s="141"/>
      <c r="BQ132" s="141"/>
      <c r="BR132" s="141"/>
      <c r="BS132" s="141"/>
      <c r="BT132" s="141"/>
      <c r="BU132" s="141"/>
      <c r="BV132" s="141"/>
      <c r="BW132" s="141"/>
      <c r="BX132" s="141"/>
      <c r="BY132" s="141"/>
      <c r="BZ132" s="141"/>
      <c r="CA132" s="141"/>
      <c r="CB132" s="141"/>
      <c r="CC132" s="141"/>
      <c r="CD132" s="141"/>
      <c r="CE132" s="141"/>
      <c r="CF132" s="141"/>
      <c r="CG132" s="141"/>
      <c r="CH132" s="141"/>
      <c r="CI132" s="141"/>
      <c r="CJ132" s="141"/>
    </row>
    <row r="133" spans="1:88" ht="15" customHeight="1">
      <c r="A133" s="905"/>
      <c r="B133" s="506" t="s">
        <v>144</v>
      </c>
      <c r="C133" s="311"/>
      <c r="D133" s="136"/>
      <c r="E133" s="905"/>
      <c r="F133" s="506" t="s">
        <v>144</v>
      </c>
      <c r="G133" s="311"/>
      <c r="H133" s="136"/>
      <c r="I133" s="141"/>
      <c r="J133" s="150"/>
      <c r="K133" s="141"/>
      <c r="L133" s="141"/>
      <c r="M133" s="141"/>
      <c r="N133" s="214"/>
      <c r="O133" s="141"/>
      <c r="P133" s="189"/>
      <c r="Q133" s="141"/>
      <c r="R133" s="141"/>
      <c r="S133" s="141"/>
      <c r="T133" s="165"/>
      <c r="U133" s="141"/>
      <c r="V133" s="220"/>
      <c r="W133" s="141"/>
      <c r="X133" s="136"/>
      <c r="Y133" s="135"/>
      <c r="Z133" s="189"/>
      <c r="AA133" s="136"/>
      <c r="AB133" s="135"/>
      <c r="AC133" s="196"/>
      <c r="AD133" s="141"/>
      <c r="AE133" s="141"/>
      <c r="AF133" s="141"/>
      <c r="AG133" s="142"/>
      <c r="AH133" s="136"/>
      <c r="AI133" s="136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1"/>
      <c r="BM133" s="141"/>
      <c r="BN133" s="141"/>
      <c r="BO133" s="141"/>
      <c r="BP133" s="141"/>
      <c r="BQ133" s="141"/>
      <c r="BR133" s="141"/>
      <c r="BS133" s="141"/>
      <c r="BT133" s="141"/>
      <c r="BU133" s="141"/>
      <c r="BV133" s="141"/>
      <c r="BW133" s="141"/>
      <c r="BX133" s="141"/>
      <c r="BY133" s="141"/>
      <c r="BZ133" s="141"/>
      <c r="CA133" s="141"/>
      <c r="CB133" s="141"/>
      <c r="CC133" s="141"/>
      <c r="CD133" s="141"/>
      <c r="CE133" s="141"/>
      <c r="CF133" s="141"/>
      <c r="CG133" s="141"/>
      <c r="CH133" s="141"/>
      <c r="CI133" s="141"/>
      <c r="CJ133" s="141"/>
    </row>
    <row r="134" spans="1:88" ht="16.5" customHeight="1">
      <c r="A134" s="355" t="str">
        <f>'7-11л. МЕНЮ '!I451</f>
        <v>54-2з/22</v>
      </c>
      <c r="B134" s="346" t="str">
        <f>'7-11л. МЕНЮ '!B451</f>
        <v>Огурец  свежий в нарезке</v>
      </c>
      <c r="C134" s="230">
        <f>'7-11л. МЕНЮ '!C451</f>
        <v>60</v>
      </c>
      <c r="D134" s="136"/>
      <c r="E134" s="587" t="str">
        <f>'7-11л. МЕНЮ '!I505</f>
        <v>54-20з/22</v>
      </c>
      <c r="F134" s="1147" t="str">
        <f>'7-11л. МЕНЮ '!B505</f>
        <v>Горошек зелёный (консервированный)</v>
      </c>
      <c r="G134" s="519">
        <f>'7-11л. МЕНЮ '!C505</f>
        <v>60</v>
      </c>
      <c r="H134" s="136"/>
      <c r="I134" s="141"/>
      <c r="J134" s="150"/>
      <c r="K134" s="141"/>
      <c r="L134" s="141"/>
      <c r="M134" s="141"/>
      <c r="N134" s="136"/>
      <c r="O134" s="141"/>
      <c r="P134" s="196"/>
      <c r="Q134" s="141"/>
      <c r="R134" s="141"/>
      <c r="S134" s="141"/>
      <c r="T134" s="136"/>
      <c r="U134" s="141"/>
      <c r="V134" s="136"/>
      <c r="W134" s="141"/>
      <c r="X134" s="141"/>
      <c r="Y134" s="141"/>
      <c r="Z134" s="141"/>
      <c r="AA134" s="136"/>
      <c r="AB134" s="135"/>
      <c r="AC134" s="196"/>
      <c r="AD134" s="141"/>
      <c r="AE134" s="141"/>
      <c r="AF134" s="141"/>
      <c r="AG134" s="142"/>
      <c r="AH134" s="136"/>
      <c r="AI134" s="136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1"/>
      <c r="BM134" s="141"/>
      <c r="BN134" s="141"/>
      <c r="BO134" s="141"/>
      <c r="BP134" s="141"/>
      <c r="BQ134" s="141"/>
      <c r="BR134" s="141"/>
      <c r="BS134" s="141"/>
      <c r="BT134" s="141"/>
      <c r="BU134" s="141"/>
      <c r="BV134" s="141"/>
      <c r="BW134" s="141"/>
      <c r="BX134" s="141"/>
      <c r="BY134" s="141"/>
      <c r="BZ134" s="141"/>
      <c r="CA134" s="141"/>
      <c r="CB134" s="141"/>
      <c r="CC134" s="141"/>
      <c r="CD134" s="141"/>
      <c r="CE134" s="141"/>
      <c r="CF134" s="141"/>
      <c r="CG134" s="141"/>
      <c r="CH134" s="141"/>
      <c r="CI134" s="141"/>
      <c r="CJ134" s="141"/>
    </row>
    <row r="135" spans="1:88" ht="16.5" customHeight="1">
      <c r="A135" s="355" t="str">
        <f>'7-11л. МЕНЮ '!I452</f>
        <v>ТТК/ 83 /17</v>
      </c>
      <c r="B135" s="346" t="str">
        <f>'7-11л. МЕНЮ '!B452</f>
        <v>Борщ с картофелем</v>
      </c>
      <c r="C135" s="230">
        <f>'7-11л. МЕНЮ '!C452</f>
        <v>204</v>
      </c>
      <c r="D135" s="136"/>
      <c r="E135" s="587" t="str">
        <f>'7-11л. МЕНЮ '!I506</f>
        <v>Пром.пр.</v>
      </c>
      <c r="F135" s="1619" t="str">
        <f>'7-11л. МЕНЮ '!B506</f>
        <v xml:space="preserve">Печенье </v>
      </c>
      <c r="G135" s="519">
        <f>'7-11л. МЕНЮ '!C506</f>
        <v>15</v>
      </c>
      <c r="H135" s="136"/>
      <c r="I135" s="141"/>
      <c r="J135" s="150"/>
      <c r="K135" s="141"/>
      <c r="L135" s="141"/>
      <c r="M135" s="141"/>
      <c r="N135" s="164"/>
      <c r="O135" s="141"/>
      <c r="P135" s="193"/>
      <c r="Q135" s="141"/>
      <c r="R135" s="141"/>
      <c r="S135" s="141"/>
      <c r="T135" s="141"/>
      <c r="U135" s="141"/>
      <c r="V135" s="293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2"/>
      <c r="AH135" s="136"/>
      <c r="AI135" s="136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  <c r="BS135" s="141"/>
      <c r="BT135" s="141"/>
      <c r="BU135" s="141"/>
      <c r="BV135" s="141"/>
      <c r="BW135" s="141"/>
      <c r="BX135" s="141"/>
      <c r="BY135" s="141"/>
      <c r="BZ135" s="141"/>
      <c r="CA135" s="141"/>
      <c r="CB135" s="141"/>
      <c r="CC135" s="141"/>
      <c r="CD135" s="141"/>
      <c r="CE135" s="141"/>
      <c r="CF135" s="141"/>
      <c r="CG135" s="141"/>
      <c r="CH135" s="141"/>
      <c r="CI135" s="141"/>
      <c r="CJ135" s="141"/>
    </row>
    <row r="136" spans="1:88" ht="15.75" customHeight="1">
      <c r="A136" s="355" t="str">
        <f>'7-11л. МЕНЮ '!I453</f>
        <v>265/17</v>
      </c>
      <c r="B136" s="346" t="str">
        <f>'7-11л. МЕНЮ '!B453</f>
        <v>Плов с говядиной</v>
      </c>
      <c r="C136" s="230">
        <f>'7-11л. МЕНЮ '!C453</f>
        <v>180</v>
      </c>
      <c r="D136" s="136"/>
      <c r="E136" s="587" t="str">
        <f>'7-11л. МЕНЮ '!I507</f>
        <v>ТТК/114/17</v>
      </c>
      <c r="F136" s="1619" t="str">
        <f>'7-11л. МЕНЮ '!B507</f>
        <v>Суп  с лапшой</v>
      </c>
      <c r="G136" s="519">
        <f>'7-11л. МЕНЮ '!C507</f>
        <v>200</v>
      </c>
      <c r="H136" s="136"/>
      <c r="I136" s="141"/>
      <c r="J136" s="735"/>
      <c r="K136" s="141"/>
      <c r="L136" s="141"/>
      <c r="M136" s="141"/>
      <c r="N136" s="141"/>
      <c r="O136" s="141"/>
      <c r="P136" s="196"/>
      <c r="Q136" s="141"/>
      <c r="R136" s="141"/>
      <c r="S136" s="141"/>
      <c r="T136" s="141"/>
      <c r="U136" s="141"/>
      <c r="V136" s="220"/>
      <c r="W136" s="556"/>
      <c r="X136" s="290"/>
      <c r="Y136" s="172"/>
      <c r="Z136" s="141"/>
      <c r="AA136" s="293"/>
      <c r="AB136" s="141"/>
      <c r="AC136" s="141"/>
      <c r="AD136" s="141"/>
      <c r="AE136" s="141"/>
      <c r="AF136" s="141"/>
      <c r="AG136" s="141"/>
      <c r="AH136" s="141"/>
      <c r="AI136" s="136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  <c r="BJ136" s="141"/>
      <c r="BK136" s="141"/>
      <c r="BL136" s="141"/>
      <c r="BM136" s="141"/>
      <c r="BN136" s="141"/>
      <c r="BO136" s="141"/>
      <c r="BP136" s="141"/>
      <c r="BQ136" s="141"/>
      <c r="BR136" s="141"/>
      <c r="BS136" s="141"/>
      <c r="BT136" s="141"/>
      <c r="BU136" s="141"/>
      <c r="BV136" s="141"/>
      <c r="BW136" s="141"/>
      <c r="BX136" s="141"/>
      <c r="BY136" s="141"/>
      <c r="BZ136" s="141"/>
      <c r="CA136" s="141"/>
      <c r="CB136" s="141"/>
      <c r="CC136" s="141"/>
      <c r="CD136" s="141"/>
      <c r="CE136" s="141"/>
      <c r="CF136" s="141"/>
      <c r="CG136" s="141"/>
      <c r="CH136" s="141"/>
      <c r="CI136" s="141"/>
      <c r="CJ136" s="141"/>
    </row>
    <row r="137" spans="1:88" ht="13.5" customHeight="1">
      <c r="A137" s="355" t="str">
        <f>'7-11л. МЕНЮ '!I454</f>
        <v>ТТК/352/17</v>
      </c>
      <c r="B137" s="346" t="str">
        <f>'7-11л. МЕНЮ '!B454</f>
        <v>Кисель из яблок</v>
      </c>
      <c r="C137" s="230">
        <f>'7-11л. МЕНЮ '!C454</f>
        <v>200</v>
      </c>
      <c r="D137" s="136"/>
      <c r="E137" s="587" t="str">
        <f>'7-11л. МЕНЮ '!I508</f>
        <v>294/17</v>
      </c>
      <c r="F137" s="1619" t="str">
        <f>'7-11л. МЕНЮ '!B508</f>
        <v>Котлета рубленая из птицы</v>
      </c>
      <c r="G137" s="519">
        <f>'7-11л. МЕНЮ '!C508</f>
        <v>90</v>
      </c>
      <c r="H137" s="142"/>
      <c r="I137" s="141"/>
      <c r="J137" s="150"/>
      <c r="K137" s="437"/>
      <c r="L137" s="141"/>
      <c r="M137" s="141"/>
      <c r="N137" s="238"/>
      <c r="O137" s="141"/>
      <c r="P137" s="196"/>
      <c r="Q137" s="141"/>
      <c r="R137" s="141"/>
      <c r="S137" s="141"/>
      <c r="T137" s="141"/>
      <c r="U137" s="141"/>
      <c r="V137" s="180"/>
      <c r="W137" s="136"/>
      <c r="X137" s="135"/>
      <c r="Y137" s="196"/>
      <c r="Z137" s="141"/>
      <c r="AA137" s="291"/>
      <c r="AB137" s="270"/>
      <c r="AC137" s="271"/>
      <c r="AD137" s="141"/>
      <c r="AE137" s="154"/>
      <c r="AF137" s="153"/>
      <c r="AG137" s="135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141"/>
      <c r="BN137" s="141"/>
      <c r="BO137" s="141"/>
      <c r="BP137" s="141"/>
      <c r="BQ137" s="141"/>
      <c r="BR137" s="141"/>
      <c r="BS137" s="141"/>
      <c r="BT137" s="141"/>
      <c r="BU137" s="141"/>
      <c r="BV137" s="141"/>
      <c r="BW137" s="141"/>
      <c r="BX137" s="141"/>
      <c r="BY137" s="141"/>
      <c r="BZ137" s="141"/>
      <c r="CA137" s="141"/>
      <c r="CB137" s="141"/>
      <c r="CC137" s="141"/>
      <c r="CD137" s="141"/>
      <c r="CE137" s="141"/>
      <c r="CF137" s="141"/>
      <c r="CG137" s="141"/>
      <c r="CH137" s="141"/>
      <c r="CI137" s="141"/>
      <c r="CJ137" s="141"/>
    </row>
    <row r="138" spans="1:88" ht="17.25" customHeight="1">
      <c r="A138" s="355" t="str">
        <f>'7-11л. МЕНЮ '!I455</f>
        <v>Пром.пр.</v>
      </c>
      <c r="B138" s="346" t="str">
        <f>'7-11л. МЕНЮ '!B455</f>
        <v>Хлеб пшеничный</v>
      </c>
      <c r="C138" s="230">
        <f>'7-11л. МЕНЮ '!C455</f>
        <v>50</v>
      </c>
      <c r="D138" s="142"/>
      <c r="E138" s="587" t="str">
        <f>'7-11л. МЕНЮ '!I509</f>
        <v>125/17</v>
      </c>
      <c r="F138" s="1619" t="str">
        <f>'7-11л. МЕНЮ '!B509</f>
        <v>Картофель отварной /</v>
      </c>
      <c r="G138" s="519">
        <f>'7-11л. МЕНЮ '!C509</f>
        <v>150</v>
      </c>
      <c r="H138" s="142"/>
      <c r="I138" s="214"/>
      <c r="J138" s="214"/>
      <c r="K138" s="438"/>
      <c r="L138" s="141"/>
      <c r="M138" s="141"/>
      <c r="N138" s="149"/>
      <c r="O138" s="141"/>
      <c r="P138" s="196"/>
      <c r="Q138" s="141"/>
      <c r="R138" s="141"/>
      <c r="S138" s="141"/>
      <c r="T138" s="136"/>
      <c r="U138" s="135"/>
      <c r="V138" s="141"/>
      <c r="W138" s="139"/>
      <c r="X138" s="140"/>
      <c r="Y138" s="172"/>
      <c r="Z138" s="141"/>
      <c r="AA138" s="136"/>
      <c r="AB138" s="149"/>
      <c r="AC138" s="193"/>
      <c r="AD138" s="151"/>
      <c r="AE138" s="141"/>
      <c r="AF138" s="141"/>
      <c r="AG138" s="136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141"/>
      <c r="BN138" s="141"/>
      <c r="BO138" s="141"/>
      <c r="BP138" s="141"/>
      <c r="BQ138" s="141"/>
      <c r="BR138" s="141"/>
      <c r="BS138" s="141"/>
      <c r="BT138" s="141"/>
      <c r="BU138" s="141"/>
      <c r="BV138" s="141"/>
      <c r="BW138" s="141"/>
      <c r="BX138" s="141"/>
      <c r="BY138" s="141"/>
      <c r="BZ138" s="141"/>
      <c r="CA138" s="141"/>
      <c r="CB138" s="141"/>
      <c r="CC138" s="141"/>
      <c r="CD138" s="141"/>
      <c r="CE138" s="141"/>
      <c r="CF138" s="141"/>
      <c r="CG138" s="141"/>
      <c r="CH138" s="141"/>
      <c r="CI138" s="141"/>
      <c r="CJ138" s="141"/>
    </row>
    <row r="139" spans="1:88" ht="18" customHeight="1">
      <c r="A139" s="355" t="str">
        <f>'7-11л. МЕНЮ '!I456</f>
        <v>Пром.пр.</v>
      </c>
      <c r="B139" s="346" t="str">
        <f>'7-11л. МЕНЮ '!B456</f>
        <v>Хлеб ржаной</v>
      </c>
      <c r="C139" s="230">
        <f>'7-11л. МЕНЮ '!C456</f>
        <v>30</v>
      </c>
      <c r="D139" s="136"/>
      <c r="E139" s="1699" t="str">
        <f>'7-11л. МЕНЮ '!I510</f>
        <v>330/17</v>
      </c>
      <c r="F139" s="1278" t="str">
        <f>'7-11л. МЕНЮ '!B510</f>
        <v>и соус сметанный</v>
      </c>
      <c r="G139" s="2782">
        <f>'7-11л. МЕНЮ '!C510</f>
        <v>30</v>
      </c>
      <c r="H139" s="136"/>
      <c r="I139" s="151"/>
      <c r="J139" s="136"/>
      <c r="K139" s="135"/>
      <c r="L139" s="141"/>
      <c r="M139" s="141"/>
      <c r="N139" s="150"/>
      <c r="O139" s="141"/>
      <c r="P139" s="196"/>
      <c r="Q139" s="141"/>
      <c r="R139" s="141"/>
      <c r="S139" s="141"/>
      <c r="T139" s="141"/>
      <c r="U139" s="141"/>
      <c r="V139" s="141"/>
      <c r="W139" s="139"/>
      <c r="X139" s="162"/>
      <c r="Y139" s="196"/>
      <c r="Z139" s="141"/>
      <c r="AA139" s="136"/>
      <c r="AB139" s="387"/>
      <c r="AC139" s="189"/>
      <c r="AD139" s="141"/>
      <c r="AE139" s="136"/>
      <c r="AF139" s="136"/>
      <c r="AG139" s="141"/>
      <c r="AH139" s="265"/>
      <c r="AI139" s="141"/>
      <c r="AJ139" s="136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  <c r="BP139" s="141"/>
      <c r="BQ139" s="141"/>
      <c r="BR139" s="141"/>
      <c r="BS139" s="141"/>
      <c r="BT139" s="141"/>
      <c r="BU139" s="141"/>
      <c r="BV139" s="141"/>
      <c r="BW139" s="141"/>
      <c r="BX139" s="141"/>
      <c r="BY139" s="141"/>
      <c r="BZ139" s="141"/>
      <c r="CA139" s="141"/>
      <c r="CB139" s="141"/>
      <c r="CC139" s="141"/>
      <c r="CD139" s="141"/>
      <c r="CE139" s="141"/>
      <c r="CF139" s="141"/>
      <c r="CG139" s="141"/>
      <c r="CH139" s="141"/>
      <c r="CI139" s="141"/>
      <c r="CJ139" s="141"/>
    </row>
    <row r="140" spans="1:88" ht="18" customHeight="1">
      <c r="A140" s="355" t="str">
        <f>'7-11л. МЕНЮ '!I457</f>
        <v>82 / 21</v>
      </c>
      <c r="B140" s="346" t="str">
        <f>'7-11л. МЕНЮ '!B457</f>
        <v>Плоды  свежие ( яблоко )</v>
      </c>
      <c r="C140" s="230">
        <f>'7-11л. МЕНЮ '!C457</f>
        <v>105</v>
      </c>
      <c r="D140" s="139"/>
      <c r="E140" s="509" t="str">
        <f>'7-11л. МЕНЮ '!I511</f>
        <v>54-1хн/22</v>
      </c>
      <c r="F140" s="2780" t="str">
        <f>'7-11л. МЕНЮ '!B511</f>
        <v>Компот из смеси сухофруктов</v>
      </c>
      <c r="G140" s="2781">
        <f>'7-11л. МЕНЮ '!C511</f>
        <v>200</v>
      </c>
      <c r="H140" s="146"/>
      <c r="I140" s="151"/>
      <c r="J140" s="141"/>
      <c r="K140" s="135"/>
      <c r="L140" s="141"/>
      <c r="M140" s="141"/>
      <c r="N140" s="136"/>
      <c r="O140" s="141"/>
      <c r="P140" s="141"/>
      <c r="Q140" s="141"/>
      <c r="R140" s="141"/>
      <c r="S140" s="141"/>
      <c r="T140" s="141"/>
      <c r="U140" s="141"/>
      <c r="V140" s="141"/>
      <c r="W140" s="139"/>
      <c r="X140" s="140"/>
      <c r="Y140" s="194"/>
      <c r="Z140" s="141"/>
      <c r="AA140" s="136"/>
      <c r="AB140" s="135"/>
      <c r="AC140" s="172"/>
      <c r="AD140" s="141"/>
      <c r="AE140" s="141"/>
      <c r="AF140" s="141"/>
      <c r="AG140" s="139"/>
      <c r="AH140" s="265"/>
      <c r="AI140" s="141"/>
      <c r="AJ140" s="136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1"/>
      <c r="BD140" s="141"/>
      <c r="BE140" s="141"/>
      <c r="BF140" s="141"/>
      <c r="BG140" s="141"/>
      <c r="BH140" s="141"/>
      <c r="BI140" s="141"/>
      <c r="BJ140" s="141"/>
      <c r="BK140" s="141"/>
      <c r="BL140" s="141"/>
      <c r="BM140" s="141"/>
      <c r="BN140" s="141"/>
      <c r="BO140" s="141"/>
      <c r="BP140" s="141"/>
      <c r="BQ140" s="141"/>
      <c r="BR140" s="141"/>
      <c r="BS140" s="141"/>
      <c r="BT140" s="141"/>
      <c r="BU140" s="141"/>
      <c r="BV140" s="141"/>
      <c r="BW140" s="141"/>
      <c r="BX140" s="141"/>
      <c r="BY140" s="141"/>
      <c r="BZ140" s="141"/>
      <c r="CA140" s="141"/>
      <c r="CB140" s="141"/>
      <c r="CC140" s="141"/>
      <c r="CD140" s="141"/>
      <c r="CE140" s="141"/>
      <c r="CF140" s="141"/>
      <c r="CG140" s="141"/>
      <c r="CH140" s="141"/>
      <c r="CI140" s="141"/>
      <c r="CJ140" s="141"/>
    </row>
    <row r="141" spans="1:88" ht="15" customHeight="1" thickBot="1">
      <c r="A141" s="2303" t="s">
        <v>249</v>
      </c>
      <c r="B141" s="1427"/>
      <c r="C141" s="2652">
        <f>'7-11л. МЕНЮ '!C458</f>
        <v>829</v>
      </c>
      <c r="D141" s="136"/>
      <c r="E141" s="587" t="str">
        <f>'7-11л. МЕНЮ '!I512</f>
        <v>Пром.пр.</v>
      </c>
      <c r="F141" s="1619" t="str">
        <f>'7-11л. МЕНЮ '!B512</f>
        <v>Хлеб пшеничный</v>
      </c>
      <c r="G141" s="519">
        <f>'7-11л. МЕНЮ '!C512</f>
        <v>50</v>
      </c>
      <c r="H141" s="391"/>
      <c r="L141" s="141"/>
      <c r="M141" s="141"/>
      <c r="N141" s="150"/>
      <c r="O141" s="141"/>
      <c r="P141" s="271"/>
      <c r="Q141" s="141"/>
      <c r="R141" s="141"/>
      <c r="S141" s="141"/>
      <c r="T141" s="141"/>
      <c r="U141" s="141"/>
      <c r="V141" s="141"/>
      <c r="W141" s="139"/>
      <c r="X141" s="140"/>
      <c r="Y141" s="194"/>
      <c r="Z141" s="141"/>
      <c r="AA141" s="136"/>
      <c r="AB141" s="135"/>
      <c r="AC141" s="172"/>
      <c r="AD141" s="136"/>
      <c r="AE141" s="149"/>
      <c r="AF141" s="266"/>
      <c r="AG141" s="141"/>
      <c r="AH141" s="141"/>
      <c r="AI141" s="141"/>
      <c r="AJ141" s="165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  <c r="BA141" s="141"/>
      <c r="BB141" s="141"/>
      <c r="BC141" s="141"/>
      <c r="BD141" s="141"/>
      <c r="BE141" s="141"/>
      <c r="BF141" s="141"/>
      <c r="BG141" s="141"/>
      <c r="BH141" s="141"/>
      <c r="BI141" s="141"/>
      <c r="BJ141" s="141"/>
      <c r="BK141" s="141"/>
      <c r="BL141" s="141"/>
      <c r="BM141" s="141"/>
      <c r="BN141" s="141"/>
      <c r="BO141" s="141"/>
      <c r="BP141" s="141"/>
      <c r="BQ141" s="141"/>
      <c r="BR141" s="141"/>
      <c r="BS141" s="141"/>
      <c r="BT141" s="141"/>
      <c r="BU141" s="141"/>
      <c r="BV141" s="141"/>
      <c r="BW141" s="141"/>
      <c r="BX141" s="141"/>
      <c r="BY141" s="141"/>
      <c r="BZ141" s="141"/>
      <c r="CA141" s="141"/>
      <c r="CB141" s="141"/>
      <c r="CC141" s="141"/>
      <c r="CD141" s="141"/>
      <c r="CE141" s="141"/>
      <c r="CF141" s="141"/>
      <c r="CG141" s="141"/>
      <c r="CH141" s="141"/>
      <c r="CI141" s="141"/>
      <c r="CJ141" s="141"/>
    </row>
    <row r="142" spans="1:88" ht="15.75" customHeight="1">
      <c r="A142" s="905"/>
      <c r="B142" s="506" t="s">
        <v>304</v>
      </c>
      <c r="C142" s="1210"/>
      <c r="D142" s="141"/>
      <c r="E142" s="2783" t="str">
        <f>'7-11л. МЕНЮ '!I513</f>
        <v>Пром.пр.</v>
      </c>
      <c r="F142" s="380" t="str">
        <f>'7-11л. МЕНЮ '!B513</f>
        <v>Хлеб ржаной</v>
      </c>
      <c r="G142" s="519">
        <f>'7-11л. МЕНЮ '!C513</f>
        <v>20</v>
      </c>
      <c r="H142" s="136"/>
      <c r="L142" s="141"/>
      <c r="M142" s="141"/>
      <c r="N142" s="150"/>
      <c r="O142" s="141"/>
      <c r="P142" s="196"/>
      <c r="Q142" s="141"/>
      <c r="R142" s="141"/>
      <c r="S142" s="141"/>
      <c r="T142" s="141"/>
      <c r="U142" s="141"/>
      <c r="V142" s="141"/>
      <c r="W142" s="142"/>
      <c r="X142" s="143"/>
      <c r="Y142" s="194"/>
      <c r="Z142" s="141"/>
      <c r="AA142" s="136"/>
      <c r="AB142" s="135"/>
      <c r="AC142" s="172"/>
      <c r="AD142" s="136"/>
      <c r="AE142" s="144"/>
      <c r="AF142" s="157"/>
      <c r="AG142" s="141"/>
      <c r="AH142" s="141"/>
      <c r="AI142" s="141"/>
      <c r="AJ142" s="139"/>
      <c r="AK142" s="140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  <c r="BN142" s="141"/>
      <c r="BO142" s="141"/>
      <c r="BP142" s="141"/>
      <c r="BQ142" s="141"/>
      <c r="BR142" s="141"/>
      <c r="BS142" s="141"/>
      <c r="BT142" s="141"/>
      <c r="BU142" s="141"/>
      <c r="BV142" s="141"/>
      <c r="BW142" s="141"/>
      <c r="BX142" s="141"/>
      <c r="BY142" s="141"/>
      <c r="BZ142" s="141"/>
      <c r="CA142" s="141"/>
      <c r="CB142" s="141"/>
      <c r="CC142" s="141"/>
      <c r="CD142" s="141"/>
      <c r="CE142" s="141"/>
      <c r="CF142" s="141"/>
      <c r="CG142" s="141"/>
      <c r="CH142" s="141"/>
      <c r="CI142" s="141"/>
      <c r="CJ142" s="141"/>
    </row>
    <row r="143" spans="1:88" ht="15.75" customHeight="1" thickBot="1">
      <c r="A143" s="1692" t="str">
        <f>'7-11л. МЕНЮ '!I462</f>
        <v>54-3гн/22</v>
      </c>
      <c r="B143" s="373" t="str">
        <f>'7-11л. МЕНЮ '!B462</f>
        <v>Чай с лимоном и сахаром</v>
      </c>
      <c r="C143" s="1140">
        <f>'7-11л. МЕНЮ '!C462</f>
        <v>200</v>
      </c>
      <c r="D143" s="141"/>
      <c r="E143" s="2303" t="s">
        <v>249</v>
      </c>
      <c r="F143" s="1697"/>
      <c r="G143" s="2720">
        <f>'7-11л. МЕНЮ '!C514</f>
        <v>810</v>
      </c>
      <c r="H143" s="146"/>
      <c r="L143" s="141"/>
      <c r="M143" s="141"/>
      <c r="N143" s="150"/>
      <c r="O143" s="141"/>
      <c r="P143" s="196"/>
      <c r="Q143" s="141"/>
      <c r="R143" s="141"/>
      <c r="S143" s="141"/>
      <c r="T143" s="141"/>
      <c r="U143" s="141"/>
      <c r="V143" s="141"/>
      <c r="W143" s="139"/>
      <c r="X143" s="140"/>
      <c r="Y143" s="194"/>
      <c r="Z143" s="141"/>
      <c r="AA143" s="136"/>
      <c r="AB143" s="151"/>
      <c r="AC143" s="196"/>
      <c r="AD143" s="141"/>
      <c r="AE143" s="141"/>
      <c r="AF143" s="141"/>
      <c r="AG143" s="141"/>
      <c r="AH143" s="141"/>
      <c r="AI143" s="140"/>
      <c r="AJ143" s="139"/>
      <c r="AK143" s="139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  <c r="BJ143" s="141"/>
      <c r="BK143" s="141"/>
      <c r="BL143" s="141"/>
      <c r="BM143" s="141"/>
      <c r="BN143" s="141"/>
      <c r="BO143" s="141"/>
      <c r="BP143" s="141"/>
      <c r="BQ143" s="141"/>
      <c r="BR143" s="141"/>
      <c r="BS143" s="141"/>
      <c r="BT143" s="141"/>
      <c r="BU143" s="141"/>
      <c r="BV143" s="141"/>
      <c r="BW143" s="141"/>
      <c r="BX143" s="141"/>
      <c r="BY143" s="141"/>
      <c r="BZ143" s="141"/>
      <c r="CA143" s="141"/>
      <c r="CB143" s="141"/>
      <c r="CC143" s="141"/>
      <c r="CD143" s="141"/>
      <c r="CE143" s="141"/>
      <c r="CF143" s="141"/>
      <c r="CG143" s="141"/>
      <c r="CH143" s="141"/>
      <c r="CI143" s="141"/>
      <c r="CJ143" s="141"/>
    </row>
    <row r="144" spans="1:88" ht="18" customHeight="1">
      <c r="A144" s="1692" t="str">
        <f>'7-11л. МЕНЮ '!I463</f>
        <v>150/17</v>
      </c>
      <c r="B144" s="373" t="str">
        <f>'7-11л. МЕНЮ '!B463</f>
        <v>Зразы картофельные</v>
      </c>
      <c r="C144" s="1140" t="str">
        <f>'7-11л. МЕНЮ '!C463</f>
        <v>90 / 20</v>
      </c>
      <c r="D144" s="141"/>
      <c r="E144" s="905"/>
      <c r="F144" s="506" t="s">
        <v>304</v>
      </c>
      <c r="G144" s="1210"/>
      <c r="H144" s="136"/>
      <c r="L144" s="141"/>
      <c r="M144" s="141"/>
      <c r="N144" s="238"/>
      <c r="O144" s="141"/>
      <c r="P144" s="196"/>
      <c r="Q144" s="141"/>
      <c r="R144" s="150"/>
      <c r="S144" s="141"/>
      <c r="T144" s="141"/>
      <c r="U144" s="141"/>
      <c r="V144" s="136"/>
      <c r="W144" s="136"/>
      <c r="X144" s="135"/>
      <c r="Y144" s="196"/>
      <c r="Z144" s="141"/>
      <c r="AA144" s="136"/>
      <c r="AB144" s="135"/>
      <c r="AC144" s="172"/>
      <c r="AD144" s="141"/>
      <c r="AE144" s="141"/>
      <c r="AF144" s="141"/>
      <c r="AG144" s="141"/>
      <c r="AH144" s="141"/>
      <c r="AI144" s="300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1"/>
      <c r="AY144" s="141"/>
      <c r="AZ144" s="141"/>
      <c r="BA144" s="141"/>
      <c r="BB144" s="141"/>
      <c r="BC144" s="141"/>
      <c r="BD144" s="141"/>
      <c r="BE144" s="141"/>
      <c r="BF144" s="141"/>
      <c r="BG144" s="141"/>
      <c r="BH144" s="141"/>
      <c r="BI144" s="141"/>
      <c r="BJ144" s="141"/>
      <c r="BK144" s="141"/>
      <c r="BL144" s="141"/>
      <c r="BM144" s="141"/>
      <c r="BN144" s="141"/>
      <c r="BO144" s="141"/>
      <c r="BP144" s="141"/>
      <c r="BQ144" s="141"/>
      <c r="BR144" s="141"/>
      <c r="BS144" s="141"/>
      <c r="BT144" s="141"/>
      <c r="BU144" s="141"/>
      <c r="BV144" s="141"/>
      <c r="BW144" s="141"/>
      <c r="BX144" s="141"/>
      <c r="BY144" s="141"/>
      <c r="BZ144" s="141"/>
      <c r="CA144" s="141"/>
      <c r="CB144" s="141"/>
      <c r="CC144" s="141"/>
      <c r="CD144" s="141"/>
      <c r="CE144" s="141"/>
      <c r="CF144" s="141"/>
      <c r="CG144" s="141"/>
      <c r="CH144" s="141"/>
      <c r="CI144" s="141"/>
      <c r="CJ144" s="141"/>
    </row>
    <row r="145" spans="1:88" ht="15" customHeight="1">
      <c r="A145" s="1692" t="str">
        <f>'7-11л. МЕНЮ '!I464</f>
        <v>Пром.пр.</v>
      </c>
      <c r="B145" s="325" t="str">
        <f>'7-11л. МЕНЮ '!B464</f>
        <v>Хлеб пшеничный</v>
      </c>
      <c r="C145" s="1140">
        <f>'7-11л. МЕНЮ '!C464</f>
        <v>30</v>
      </c>
      <c r="D145" s="141"/>
      <c r="E145" s="221" t="str">
        <f>'7-11л. МЕНЮ '!I518</f>
        <v>389/17</v>
      </c>
      <c r="F145" s="402" t="str">
        <f>'7-11л. МЕНЮ '!B518</f>
        <v>Сок фруктовый (яблочный)</v>
      </c>
      <c r="G145" s="230">
        <f>'7-11л. МЕНЮ '!C518</f>
        <v>200</v>
      </c>
      <c r="H145" s="146"/>
      <c r="L145" s="141"/>
      <c r="M145" s="141"/>
      <c r="N145" s="136"/>
      <c r="O145" s="141"/>
      <c r="P145" s="196"/>
      <c r="Q145" s="141"/>
      <c r="R145" s="150"/>
      <c r="S145" s="141"/>
      <c r="T145" s="141"/>
      <c r="U145" s="141"/>
      <c r="V145" s="141"/>
      <c r="W145" s="151"/>
      <c r="X145" s="136"/>
      <c r="Y145" s="133"/>
      <c r="Z145" s="141"/>
      <c r="AA145" s="136"/>
      <c r="AB145" s="135"/>
      <c r="AC145" s="172"/>
      <c r="AD145" s="141"/>
      <c r="AE145" s="141"/>
      <c r="AF145" s="141"/>
      <c r="AG145" s="141"/>
      <c r="AH145" s="141"/>
      <c r="AI145" s="140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  <c r="AY145" s="141"/>
      <c r="AZ145" s="141"/>
      <c r="BA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  <c r="BM145" s="141"/>
      <c r="BN145" s="141"/>
      <c r="BO145" s="141"/>
      <c r="BP145" s="141"/>
      <c r="BQ145" s="141"/>
      <c r="BR145" s="141"/>
      <c r="BS145" s="141"/>
      <c r="BT145" s="141"/>
      <c r="BU145" s="141"/>
      <c r="BV145" s="141"/>
      <c r="BW145" s="141"/>
      <c r="BX145" s="141"/>
      <c r="BY145" s="141"/>
      <c r="BZ145" s="141"/>
      <c r="CA145" s="141"/>
      <c r="CB145" s="141"/>
      <c r="CC145" s="141"/>
      <c r="CD145" s="141"/>
      <c r="CE145" s="141"/>
      <c r="CF145" s="141"/>
      <c r="CG145" s="141"/>
      <c r="CH145" s="141"/>
      <c r="CI145" s="141"/>
      <c r="CJ145" s="141"/>
    </row>
    <row r="146" spans="1:88" ht="15.75" customHeight="1" thickBot="1">
      <c r="A146" s="2303" t="s">
        <v>332</v>
      </c>
      <c r="B146" s="1427"/>
      <c r="C146" s="2702">
        <f>'7-11л. МЕНЮ '!C465</f>
        <v>340</v>
      </c>
      <c r="D146" s="291"/>
      <c r="E146" s="221" t="str">
        <f>'7-11л. МЕНЮ '!I519</f>
        <v>ТТК/54-3м/22</v>
      </c>
      <c r="F146" s="402" t="str">
        <f>'7-11л. МЕНЮ '!B519</f>
        <v>Голубцы ленивые</v>
      </c>
      <c r="G146" s="230" t="str">
        <f>'7-11л. МЕНЮ '!C519</f>
        <v>75 / 15</v>
      </c>
      <c r="H146" s="278"/>
      <c r="L146" s="141"/>
      <c r="M146" s="141"/>
      <c r="N146" s="136"/>
      <c r="O146" s="141"/>
      <c r="P146" s="196"/>
      <c r="Q146" s="141"/>
      <c r="R146" s="150"/>
      <c r="S146" s="141"/>
      <c r="T146" s="133"/>
      <c r="U146" s="141"/>
      <c r="V146" s="220"/>
      <c r="W146" s="165"/>
      <c r="X146" s="141"/>
      <c r="Y146" s="141"/>
      <c r="Z146" s="141"/>
      <c r="AA146" s="136"/>
      <c r="AB146" s="143"/>
      <c r="AC146" s="194"/>
      <c r="AD146" s="136"/>
      <c r="AE146" s="135"/>
      <c r="AF146" s="189"/>
      <c r="AG146" s="141"/>
      <c r="AH146" s="141"/>
      <c r="AI146" s="140"/>
      <c r="AJ146" s="141"/>
      <c r="AK146" s="141"/>
      <c r="AL146" s="139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41"/>
      <c r="BC146" s="141"/>
      <c r="BD146" s="141"/>
      <c r="BE146" s="141"/>
      <c r="BF146" s="141"/>
      <c r="BG146" s="141"/>
      <c r="BH146" s="141"/>
      <c r="BI146" s="141"/>
      <c r="BJ146" s="141"/>
      <c r="BK146" s="141"/>
      <c r="BL146" s="141"/>
      <c r="BM146" s="141"/>
      <c r="BN146" s="141"/>
      <c r="BO146" s="141"/>
      <c r="BP146" s="141"/>
      <c r="BQ146" s="141"/>
      <c r="BR146" s="141"/>
      <c r="BS146" s="141"/>
      <c r="BT146" s="141"/>
      <c r="BU146" s="141"/>
      <c r="BV146" s="141"/>
      <c r="BW146" s="141"/>
      <c r="BX146" s="141"/>
      <c r="BY146" s="141"/>
      <c r="BZ146" s="141"/>
      <c r="CA146" s="141"/>
      <c r="CB146" s="141"/>
      <c r="CC146" s="141"/>
      <c r="CD146" s="141"/>
      <c r="CE146" s="141"/>
      <c r="CF146" s="141"/>
      <c r="CG146" s="141"/>
      <c r="CH146" s="141"/>
      <c r="CI146" s="141"/>
      <c r="CJ146" s="141"/>
    </row>
    <row r="147" spans="1:88" ht="14.25" customHeight="1" thickBot="1">
      <c r="A147" s="151"/>
      <c r="B147" s="141"/>
      <c r="C147" s="135"/>
      <c r="D147" s="142"/>
      <c r="E147" s="261" t="str">
        <f>'7-11л. МЕНЮ '!I520</f>
        <v>Пром.пр.</v>
      </c>
      <c r="F147" s="346" t="str">
        <f>'7-11л. МЕНЮ '!B520</f>
        <v>Хлеб ржаной</v>
      </c>
      <c r="G147" s="324">
        <f>'7-11л. МЕНЮ '!C520</f>
        <v>20</v>
      </c>
      <c r="H147" s="291"/>
      <c r="L147" s="141"/>
      <c r="M147" s="141"/>
      <c r="N147" s="150"/>
      <c r="O147" s="141"/>
      <c r="P147" s="141"/>
      <c r="Q147" s="141"/>
      <c r="R147" s="141"/>
      <c r="S147" s="141"/>
      <c r="T147" s="139"/>
      <c r="U147" s="141"/>
      <c r="V147" s="141"/>
      <c r="W147" s="136"/>
      <c r="X147" s="135"/>
      <c r="Y147" s="196"/>
      <c r="Z147" s="141"/>
      <c r="AA147" s="141"/>
      <c r="AB147" s="141"/>
      <c r="AC147" s="141"/>
      <c r="AD147" s="136"/>
      <c r="AE147" s="135"/>
      <c r="AF147" s="189"/>
      <c r="AG147" s="141"/>
      <c r="AH147" s="141"/>
      <c r="AI147" s="157"/>
      <c r="AJ147" s="141"/>
      <c r="AK147" s="141"/>
      <c r="AL147" s="141"/>
      <c r="AM147" s="270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  <c r="AX147" s="141"/>
      <c r="AY147" s="141"/>
      <c r="AZ147" s="141"/>
      <c r="BA147" s="141"/>
      <c r="BB147" s="141"/>
      <c r="BC147" s="141"/>
      <c r="BD147" s="141"/>
      <c r="BE147" s="141"/>
      <c r="BF147" s="141"/>
      <c r="BG147" s="141"/>
      <c r="BH147" s="141"/>
      <c r="BI147" s="141"/>
      <c r="BJ147" s="141"/>
      <c r="BK147" s="141"/>
      <c r="BL147" s="141"/>
      <c r="BM147" s="141"/>
      <c r="BN147" s="141"/>
      <c r="BO147" s="141"/>
      <c r="BP147" s="141"/>
      <c r="BQ147" s="141"/>
      <c r="BR147" s="141"/>
      <c r="BS147" s="141"/>
      <c r="BT147" s="141"/>
      <c r="BU147" s="141"/>
      <c r="BV147" s="141"/>
      <c r="BW147" s="141"/>
      <c r="BX147" s="141"/>
      <c r="BY147" s="141"/>
      <c r="BZ147" s="141"/>
      <c r="CA147" s="141"/>
      <c r="CB147" s="141"/>
      <c r="CC147" s="141"/>
      <c r="CD147" s="141"/>
      <c r="CE147" s="141"/>
      <c r="CF147" s="141"/>
      <c r="CG147" s="141"/>
      <c r="CH147" s="141"/>
      <c r="CI147" s="141"/>
      <c r="CJ147" s="141"/>
    </row>
    <row r="148" spans="1:88" ht="15.75" customHeight="1" thickBot="1">
      <c r="A148" s="1014" t="s">
        <v>406</v>
      </c>
      <c r="B148" s="148"/>
      <c r="C148" s="1037"/>
      <c r="D148" s="142"/>
      <c r="E148" s="2303" t="s">
        <v>332</v>
      </c>
      <c r="F148" s="1283"/>
      <c r="G148" s="2707">
        <f>'7-11л. МЕНЮ '!C521</f>
        <v>310</v>
      </c>
      <c r="H148" s="139"/>
      <c r="L148" s="141"/>
      <c r="M148" s="141"/>
      <c r="N148" s="150"/>
      <c r="O148" s="141"/>
      <c r="P148" s="141"/>
      <c r="Q148" s="141"/>
      <c r="R148" s="141"/>
      <c r="S148" s="141"/>
      <c r="T148" s="139"/>
      <c r="U148" s="141"/>
      <c r="V148" s="141"/>
      <c r="W148" s="136"/>
      <c r="X148" s="135"/>
      <c r="Y148" s="196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53"/>
      <c r="AM148" s="139"/>
      <c r="AN148" s="139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41"/>
      <c r="BC148" s="141"/>
      <c r="BD148" s="141"/>
      <c r="BE148" s="141"/>
      <c r="BF148" s="141"/>
      <c r="BG148" s="141"/>
      <c r="BH148" s="141"/>
      <c r="BI148" s="141"/>
      <c r="BJ148" s="141"/>
      <c r="BK148" s="141"/>
      <c r="BL148" s="141"/>
      <c r="BM148" s="141"/>
      <c r="BN148" s="141"/>
      <c r="BO148" s="141"/>
      <c r="BP148" s="141"/>
      <c r="BQ148" s="141"/>
      <c r="BR148" s="141"/>
      <c r="BS148" s="141"/>
      <c r="BT148" s="141"/>
      <c r="BU148" s="141"/>
      <c r="BV148" s="141"/>
      <c r="BW148" s="141"/>
      <c r="BX148" s="141"/>
      <c r="BY148" s="141"/>
      <c r="BZ148" s="141"/>
      <c r="CA148" s="141"/>
      <c r="CB148" s="141"/>
      <c r="CC148" s="141"/>
      <c r="CD148" s="141"/>
      <c r="CE148" s="141"/>
      <c r="CF148" s="141"/>
      <c r="CG148" s="141"/>
      <c r="CH148" s="141"/>
      <c r="CI148" s="141"/>
      <c r="CJ148" s="141"/>
    </row>
    <row r="149" spans="1:88" ht="18" customHeight="1">
      <c r="A149" s="327"/>
      <c r="B149" s="506" t="s">
        <v>189</v>
      </c>
      <c r="C149" s="311"/>
      <c r="D149" s="142"/>
      <c r="E149" s="1"/>
      <c r="F149" s="1"/>
      <c r="G149" s="1"/>
      <c r="H149" s="139"/>
      <c r="L149" s="141"/>
      <c r="M149" s="141"/>
      <c r="N149" s="150"/>
      <c r="O149" s="141"/>
      <c r="P149" s="141"/>
      <c r="Q149" s="141"/>
      <c r="R149" s="141"/>
      <c r="S149" s="141"/>
      <c r="T149" s="139"/>
      <c r="U149" s="141"/>
      <c r="V149" s="141"/>
      <c r="W149" s="136"/>
      <c r="X149" s="135"/>
      <c r="Y149" s="196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36"/>
      <c r="AJ149" s="136"/>
      <c r="AK149" s="136"/>
      <c r="AL149" s="136"/>
      <c r="AM149" s="136"/>
      <c r="AN149" s="136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41"/>
      <c r="BC149" s="141"/>
      <c r="BD149" s="141"/>
      <c r="BE149" s="141"/>
      <c r="BF149" s="141"/>
      <c r="BG149" s="141"/>
      <c r="BH149" s="141"/>
      <c r="BI149" s="141"/>
      <c r="BJ149" s="141"/>
      <c r="BK149" s="141"/>
      <c r="BL149" s="141"/>
      <c r="BM149" s="141"/>
      <c r="BN149" s="141"/>
      <c r="BO149" s="141"/>
      <c r="BP149" s="141"/>
      <c r="BQ149" s="141"/>
      <c r="BR149" s="141"/>
      <c r="BS149" s="141"/>
      <c r="BT149" s="141"/>
      <c r="BU149" s="141"/>
      <c r="BV149" s="141"/>
      <c r="BW149" s="141"/>
      <c r="BX149" s="141"/>
      <c r="BY149" s="141"/>
      <c r="BZ149" s="141"/>
      <c r="CA149" s="141"/>
      <c r="CB149" s="141"/>
      <c r="CC149" s="141"/>
      <c r="CD149" s="141"/>
      <c r="CE149" s="141"/>
      <c r="CF149" s="141"/>
      <c r="CG149" s="141"/>
      <c r="CH149" s="141"/>
      <c r="CI149" s="141"/>
      <c r="CJ149" s="141"/>
    </row>
    <row r="150" spans="1:88" ht="16.5" customHeight="1">
      <c r="A150" s="355" t="str">
        <f>'7-11л. МЕНЮ '!I546</f>
        <v>54-2з/22</v>
      </c>
      <c r="B150" s="402" t="str">
        <f>'7-11л. МЕНЮ '!B546</f>
        <v>Огурец  свежий в нарезке</v>
      </c>
      <c r="C150" s="324">
        <f>'7-11л. МЕНЮ '!C546</f>
        <v>60</v>
      </c>
      <c r="D150" s="142"/>
      <c r="E150" s="1"/>
      <c r="F150" s="1"/>
      <c r="G150" s="1"/>
      <c r="H150" s="141"/>
      <c r="L150" s="141"/>
      <c r="M150" s="141"/>
      <c r="N150" s="150"/>
      <c r="O150" s="141"/>
      <c r="P150" s="141"/>
      <c r="Q150" s="141"/>
      <c r="R150" s="141"/>
      <c r="S150" s="141"/>
      <c r="T150" s="136"/>
      <c r="U150" s="141"/>
      <c r="V150" s="141"/>
      <c r="W150" s="136"/>
      <c r="X150" s="135"/>
      <c r="Y150" s="196"/>
      <c r="Z150" s="141"/>
      <c r="AA150" s="141"/>
      <c r="AB150" s="141"/>
      <c r="AC150" s="141"/>
      <c r="AD150" s="136"/>
      <c r="AE150" s="387"/>
      <c r="AF150" s="189"/>
      <c r="AG150" s="141"/>
      <c r="AH150" s="141"/>
      <c r="AI150" s="136"/>
      <c r="AJ150" s="136"/>
      <c r="AK150" s="136"/>
      <c r="AL150" s="136"/>
      <c r="AM150" s="139"/>
      <c r="AN150" s="140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  <c r="BB150" s="141"/>
      <c r="BC150" s="141"/>
      <c r="BD150" s="141"/>
      <c r="BE150" s="141"/>
      <c r="BF150" s="141"/>
      <c r="BG150" s="141"/>
      <c r="BH150" s="141"/>
      <c r="BI150" s="141"/>
      <c r="BJ150" s="141"/>
      <c r="BK150" s="141"/>
      <c r="BL150" s="141"/>
      <c r="BM150" s="141"/>
      <c r="BN150" s="141"/>
      <c r="BO150" s="141"/>
      <c r="BP150" s="141"/>
      <c r="BQ150" s="141"/>
      <c r="BR150" s="141"/>
      <c r="BS150" s="141"/>
      <c r="BT150" s="141"/>
      <c r="BU150" s="141"/>
      <c r="BV150" s="141"/>
      <c r="BW150" s="141"/>
      <c r="BX150" s="141"/>
      <c r="BY150" s="141"/>
      <c r="BZ150" s="141"/>
      <c r="CA150" s="141"/>
      <c r="CB150" s="141"/>
      <c r="CC150" s="141"/>
      <c r="CD150" s="141"/>
      <c r="CE150" s="141"/>
      <c r="CF150" s="141"/>
      <c r="CG150" s="141"/>
      <c r="CH150" s="141"/>
      <c r="CI150" s="141"/>
      <c r="CJ150" s="141"/>
    </row>
    <row r="151" spans="1:88" ht="15" customHeight="1">
      <c r="A151" s="355" t="str">
        <f>'7-11л. МЕНЮ '!I547</f>
        <v>259/17</v>
      </c>
      <c r="B151" s="402" t="str">
        <f>'7-11л. МЕНЮ '!B547</f>
        <v>Жаркое по - дормашнему</v>
      </c>
      <c r="C151" s="324">
        <f>'7-11л. МЕНЮ '!C547</f>
        <v>190</v>
      </c>
      <c r="D151" s="142"/>
      <c r="E151" s="1"/>
      <c r="F151" s="1"/>
      <c r="G151" s="1"/>
      <c r="H151" s="141"/>
      <c r="L151" s="141"/>
      <c r="M151" s="141"/>
      <c r="N151" s="136"/>
      <c r="O151" s="141"/>
      <c r="P151" s="141"/>
      <c r="Q151" s="141"/>
      <c r="R151" s="150"/>
      <c r="S151" s="141"/>
      <c r="T151" s="136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2"/>
      <c r="AJ151" s="142"/>
      <c r="AK151" s="136"/>
      <c r="AL151" s="136"/>
      <c r="AM151" s="136"/>
      <c r="AN151" s="135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41"/>
      <c r="BN151" s="141"/>
      <c r="BO151" s="141"/>
      <c r="BP151" s="141"/>
      <c r="BQ151" s="141"/>
      <c r="BR151" s="141"/>
      <c r="BS151" s="141"/>
      <c r="BT151" s="141"/>
      <c r="BU151" s="141"/>
      <c r="BV151" s="141"/>
      <c r="BW151" s="141"/>
      <c r="BX151" s="141"/>
      <c r="BY151" s="141"/>
      <c r="BZ151" s="141"/>
      <c r="CA151" s="141"/>
      <c r="CB151" s="141"/>
      <c r="CC151" s="141"/>
      <c r="CD151" s="141"/>
      <c r="CE151" s="141"/>
      <c r="CF151" s="141"/>
      <c r="CG151" s="141"/>
      <c r="CH151" s="141"/>
      <c r="CI151" s="141"/>
      <c r="CJ151" s="141"/>
    </row>
    <row r="152" spans="1:88" ht="17.25" customHeight="1">
      <c r="A152" s="355" t="str">
        <f>'7-11л. МЕНЮ '!I548</f>
        <v>54-3гн/22</v>
      </c>
      <c r="B152" s="402" t="str">
        <f>'7-11л. МЕНЮ '!B548</f>
        <v>Чай с лимоном и сахаром</v>
      </c>
      <c r="C152" s="324">
        <f>'7-11л. МЕНЮ '!C548</f>
        <v>200</v>
      </c>
      <c r="D152" s="141"/>
      <c r="E152" s="1"/>
      <c r="F152" s="1"/>
      <c r="G152" s="1"/>
      <c r="H152" s="291"/>
      <c r="L152" s="141"/>
      <c r="M152" s="141"/>
      <c r="N152" s="136"/>
      <c r="O152" s="141"/>
      <c r="P152" s="141"/>
      <c r="Q152" s="141"/>
      <c r="R152" s="150"/>
      <c r="S152" s="141"/>
      <c r="T152" s="136"/>
      <c r="U152" s="141"/>
      <c r="V152" s="141"/>
      <c r="W152" s="270"/>
      <c r="X152" s="430"/>
      <c r="Y152" s="270"/>
      <c r="Z152" s="430"/>
      <c r="AA152" s="141"/>
      <c r="AB152" s="139"/>
      <c r="AC152" s="265"/>
      <c r="AD152" s="141"/>
      <c r="AE152" s="141"/>
      <c r="AF152" s="141"/>
      <c r="AG152" s="141"/>
      <c r="AH152" s="141"/>
      <c r="AI152" s="142"/>
      <c r="AJ152" s="301"/>
      <c r="AK152" s="141"/>
      <c r="AL152" s="141"/>
      <c r="AM152" s="136"/>
      <c r="AN152" s="135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1"/>
      <c r="AY152" s="141"/>
      <c r="AZ152" s="141"/>
      <c r="BA152" s="141"/>
      <c r="BB152" s="141"/>
      <c r="BC152" s="141"/>
      <c r="BD152" s="141"/>
      <c r="BE152" s="141"/>
      <c r="BF152" s="141"/>
      <c r="BG152" s="141"/>
      <c r="BH152" s="141"/>
      <c r="BI152" s="141"/>
      <c r="BJ152" s="141"/>
      <c r="BK152" s="141"/>
      <c r="BL152" s="141"/>
      <c r="BM152" s="141"/>
      <c r="BN152" s="141"/>
      <c r="BO152" s="141"/>
      <c r="BP152" s="141"/>
      <c r="BQ152" s="141"/>
      <c r="BR152" s="141"/>
      <c r="BS152" s="141"/>
      <c r="BT152" s="141"/>
      <c r="BU152" s="141"/>
      <c r="BV152" s="141"/>
      <c r="BW152" s="141"/>
      <c r="BX152" s="141"/>
      <c r="BY152" s="141"/>
      <c r="BZ152" s="141"/>
      <c r="CA152" s="141"/>
      <c r="CB152" s="141"/>
      <c r="CC152" s="141"/>
      <c r="CD152" s="141"/>
      <c r="CE152" s="141"/>
      <c r="CF152" s="141"/>
      <c r="CG152" s="141"/>
      <c r="CH152" s="141"/>
      <c r="CI152" s="141"/>
      <c r="CJ152" s="141"/>
    </row>
    <row r="153" spans="1:88" ht="17.25" customHeight="1">
      <c r="A153" s="355" t="str">
        <f>'7-11л. МЕНЮ '!I549</f>
        <v>Пром.пр.</v>
      </c>
      <c r="B153" s="402" t="str">
        <f>'7-11л. МЕНЮ '!B549</f>
        <v>Хлеб пшеничный</v>
      </c>
      <c r="C153" s="324">
        <f>'7-11л. МЕНЮ '!C549</f>
        <v>40</v>
      </c>
      <c r="D153" s="730"/>
      <c r="E153" s="1"/>
      <c r="F153" s="1"/>
      <c r="G153" s="1"/>
      <c r="H153" s="139"/>
      <c r="L153" s="141"/>
      <c r="M153" s="141"/>
      <c r="N153" s="136"/>
      <c r="O153" s="141"/>
      <c r="P153" s="141"/>
      <c r="Q153" s="141"/>
      <c r="R153" s="150"/>
      <c r="S153" s="141"/>
      <c r="T153" s="136"/>
      <c r="U153" s="141"/>
      <c r="V153" s="136"/>
      <c r="W153" s="135"/>
      <c r="X153" s="189"/>
      <c r="Y153" s="564"/>
      <c r="Z153" s="562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36"/>
      <c r="AN153" s="135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/>
      <c r="BA153" s="141"/>
      <c r="BB153" s="141"/>
      <c r="BC153" s="141"/>
      <c r="BD153" s="141"/>
      <c r="BE153" s="141"/>
      <c r="BF153" s="141"/>
      <c r="BG153" s="141"/>
      <c r="BH153" s="141"/>
      <c r="BI153" s="141"/>
      <c r="BJ153" s="141"/>
      <c r="BK153" s="141"/>
      <c r="BL153" s="141"/>
      <c r="BM153" s="141"/>
      <c r="BN153" s="141"/>
      <c r="BO153" s="141"/>
      <c r="BP153" s="141"/>
      <c r="BQ153" s="141"/>
      <c r="BR153" s="141"/>
      <c r="BS153" s="141"/>
      <c r="BT153" s="141"/>
      <c r="BU153" s="141"/>
      <c r="BV153" s="141"/>
      <c r="BW153" s="141"/>
      <c r="BX153" s="141"/>
      <c r="BY153" s="141"/>
      <c r="BZ153" s="141"/>
      <c r="CA153" s="141"/>
      <c r="CB153" s="141"/>
      <c r="CC153" s="141"/>
      <c r="CD153" s="141"/>
      <c r="CE153" s="141"/>
      <c r="CF153" s="141"/>
      <c r="CG153" s="141"/>
      <c r="CH153" s="141"/>
      <c r="CI153" s="141"/>
      <c r="CJ153" s="141"/>
    </row>
    <row r="154" spans="1:88" ht="16.5" customHeight="1">
      <c r="A154" s="355" t="str">
        <f>'7-11л. МЕНЮ '!I550</f>
        <v>Пром.пр.</v>
      </c>
      <c r="B154" s="346" t="str">
        <f>'7-11л. МЕНЮ '!B550</f>
        <v>Хлеб ржаной</v>
      </c>
      <c r="C154" s="324">
        <f>'7-11л. МЕНЮ '!C550</f>
        <v>30</v>
      </c>
      <c r="D154" s="291"/>
      <c r="E154" s="141"/>
      <c r="F154" s="150"/>
      <c r="G154" s="141"/>
      <c r="H154" s="136"/>
      <c r="L154" s="141"/>
      <c r="M154" s="141"/>
      <c r="N154" s="150"/>
      <c r="O154" s="141"/>
      <c r="P154" s="141"/>
      <c r="Q154" s="141"/>
      <c r="R154" s="150"/>
      <c r="S154" s="141"/>
      <c r="T154" s="136"/>
      <c r="U154" s="141"/>
      <c r="V154" s="136"/>
      <c r="W154" s="135"/>
      <c r="X154" s="189"/>
      <c r="Y154" s="238"/>
      <c r="Z154" s="562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6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41"/>
      <c r="BG154" s="141"/>
      <c r="BH154" s="141"/>
      <c r="BI154" s="141"/>
      <c r="BJ154" s="141"/>
      <c r="BK154" s="141"/>
      <c r="BL154" s="141"/>
      <c r="BM154" s="141"/>
      <c r="BN154" s="141"/>
      <c r="BO154" s="141"/>
      <c r="BP154" s="141"/>
      <c r="BQ154" s="141"/>
      <c r="BR154" s="141"/>
      <c r="BS154" s="141"/>
      <c r="BT154" s="141"/>
      <c r="BU154" s="141"/>
      <c r="BV154" s="141"/>
      <c r="BW154" s="141"/>
      <c r="BX154" s="141"/>
      <c r="BY154" s="141"/>
      <c r="BZ154" s="141"/>
      <c r="CA154" s="141"/>
      <c r="CB154" s="141"/>
      <c r="CC154" s="141"/>
      <c r="CD154" s="141"/>
      <c r="CE154" s="141"/>
      <c r="CF154" s="141"/>
      <c r="CG154" s="141"/>
      <c r="CH154" s="141"/>
      <c r="CI154" s="141"/>
      <c r="CJ154" s="141"/>
    </row>
    <row r="155" spans="1:88" ht="13.5" customHeight="1" thickBot="1">
      <c r="A155" s="2303" t="s">
        <v>262</v>
      </c>
      <c r="B155" s="1151"/>
      <c r="C155" s="2652">
        <f>'7-11л. МЕНЮ '!C551</f>
        <v>520</v>
      </c>
      <c r="D155" s="136"/>
      <c r="E155" s="141"/>
      <c r="F155" s="150"/>
      <c r="G155" s="141"/>
      <c r="H155" s="136"/>
      <c r="L155" s="141"/>
      <c r="M155" s="141"/>
      <c r="N155" s="150"/>
      <c r="O155" s="141"/>
      <c r="P155" s="141"/>
      <c r="Q155" s="141"/>
      <c r="R155" s="150"/>
      <c r="S155" s="141"/>
      <c r="T155" s="136"/>
      <c r="U155" s="141"/>
      <c r="V155" s="136"/>
      <c r="W155" s="135"/>
      <c r="X155" s="189"/>
      <c r="Y155" s="238"/>
      <c r="Z155" s="562"/>
      <c r="AA155" s="141"/>
      <c r="AB155" s="141"/>
      <c r="AC155" s="141"/>
      <c r="AD155" s="136"/>
      <c r="AE155" s="135"/>
      <c r="AF155" s="196"/>
      <c r="AG155" s="141"/>
      <c r="AH155" s="141"/>
      <c r="AI155" s="135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BC155" s="141"/>
      <c r="BD155" s="141"/>
      <c r="BE155" s="141"/>
      <c r="BF155" s="141"/>
      <c r="BG155" s="141"/>
      <c r="BH155" s="141"/>
      <c r="BI155" s="141"/>
      <c r="BJ155" s="141"/>
      <c r="BK155" s="141"/>
      <c r="BL155" s="141"/>
      <c r="BM155" s="141"/>
      <c r="BN155" s="141"/>
      <c r="BO155" s="141"/>
      <c r="BP155" s="141"/>
      <c r="BQ155" s="141"/>
      <c r="BR155" s="141"/>
      <c r="BS155" s="141"/>
      <c r="BT155" s="141"/>
      <c r="BU155" s="141"/>
      <c r="BV155" s="141"/>
      <c r="BW155" s="141"/>
      <c r="BX155" s="141"/>
      <c r="BY155" s="141"/>
      <c r="BZ155" s="141"/>
      <c r="CA155" s="141"/>
      <c r="CB155" s="141"/>
      <c r="CC155" s="141"/>
      <c r="CD155" s="141"/>
      <c r="CE155" s="141"/>
      <c r="CF155" s="141"/>
      <c r="CG155" s="141"/>
      <c r="CH155" s="141"/>
      <c r="CI155" s="141"/>
      <c r="CJ155" s="141"/>
    </row>
    <row r="156" spans="1:88" ht="16.5" customHeight="1">
      <c r="A156" s="905"/>
      <c r="B156" s="506" t="s">
        <v>144</v>
      </c>
      <c r="C156" s="311"/>
      <c r="D156" s="136"/>
      <c r="E156" s="5"/>
      <c r="F156" s="49"/>
      <c r="G156" s="215"/>
      <c r="H156" s="141"/>
      <c r="L156" s="141"/>
      <c r="M156" s="141"/>
      <c r="N156" s="150"/>
      <c r="O156" s="141"/>
      <c r="P156" s="141"/>
      <c r="Q156" s="141"/>
      <c r="R156" s="150"/>
      <c r="S156" s="141"/>
      <c r="T156" s="136"/>
      <c r="U156" s="141"/>
      <c r="V156" s="136"/>
      <c r="W156" s="434"/>
      <c r="X156" s="435"/>
      <c r="Y156" s="238"/>
      <c r="Z156" s="562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  <c r="BB156" s="141"/>
      <c r="BC156" s="141"/>
      <c r="BD156" s="141"/>
      <c r="BE156" s="141"/>
      <c r="BF156" s="141"/>
      <c r="BG156" s="141"/>
      <c r="BH156" s="141"/>
      <c r="BI156" s="141"/>
      <c r="BJ156" s="141"/>
      <c r="BK156" s="141"/>
      <c r="BL156" s="141"/>
      <c r="BM156" s="141"/>
      <c r="BN156" s="141"/>
      <c r="BO156" s="141"/>
      <c r="BP156" s="141"/>
      <c r="BQ156" s="141"/>
      <c r="BR156" s="141"/>
      <c r="BS156" s="141"/>
      <c r="BT156" s="141"/>
      <c r="BU156" s="141"/>
      <c r="BV156" s="141"/>
      <c r="BW156" s="141"/>
      <c r="BX156" s="141"/>
      <c r="BY156" s="141"/>
      <c r="BZ156" s="141"/>
      <c r="CA156" s="141"/>
      <c r="CB156" s="141"/>
      <c r="CC156" s="141"/>
      <c r="CD156" s="141"/>
      <c r="CE156" s="141"/>
      <c r="CF156" s="141"/>
      <c r="CG156" s="141"/>
      <c r="CH156" s="141"/>
      <c r="CI156" s="141"/>
      <c r="CJ156" s="141"/>
    </row>
    <row r="157" spans="1:88" ht="14.25" customHeight="1">
      <c r="A157" s="355" t="str">
        <f>'7-11л. МЕНЮ '!I555</f>
        <v>54-3з/22</v>
      </c>
      <c r="B157" s="325" t="str">
        <f>'7-11л. МЕНЮ '!B555</f>
        <v>Помидор  свежий  в нарезке</v>
      </c>
      <c r="C157" s="324">
        <f>'7-11л. МЕНЮ '!C555</f>
        <v>60</v>
      </c>
      <c r="D157" s="136"/>
      <c r="E157" s="1"/>
      <c r="F157" s="1"/>
      <c r="G157" s="1"/>
      <c r="H157" s="192"/>
      <c r="L157" s="141"/>
      <c r="M157" s="141"/>
      <c r="N157" s="150"/>
      <c r="O157" s="141"/>
      <c r="P157" s="141"/>
      <c r="Q157" s="141"/>
      <c r="R157" s="150"/>
      <c r="S157" s="141"/>
      <c r="T157" s="136"/>
      <c r="U157" s="286"/>
      <c r="V157" s="136"/>
      <c r="W157" s="434"/>
      <c r="X157" s="435"/>
      <c r="Y157" s="238"/>
      <c r="Z157" s="562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1"/>
      <c r="AY157" s="141"/>
      <c r="AZ157" s="141"/>
      <c r="BA157" s="141"/>
      <c r="BB157" s="141"/>
      <c r="BC157" s="141"/>
      <c r="BD157" s="141"/>
      <c r="BE157" s="141"/>
      <c r="BF157" s="141"/>
      <c r="BG157" s="141"/>
      <c r="BH157" s="141"/>
      <c r="BI157" s="141"/>
      <c r="BJ157" s="141"/>
      <c r="BK157" s="141"/>
      <c r="BL157" s="141"/>
      <c r="BM157" s="141"/>
      <c r="BN157" s="141"/>
      <c r="BO157" s="141"/>
      <c r="BP157" s="141"/>
      <c r="BQ157" s="141"/>
      <c r="BR157" s="141"/>
      <c r="BS157" s="141"/>
      <c r="BT157" s="141"/>
      <c r="BU157" s="141"/>
      <c r="BV157" s="141"/>
      <c r="BW157" s="141"/>
      <c r="BX157" s="141"/>
      <c r="BY157" s="141"/>
      <c r="BZ157" s="141"/>
      <c r="CA157" s="141"/>
      <c r="CB157" s="141"/>
      <c r="CC157" s="141"/>
      <c r="CD157" s="141"/>
      <c r="CE157" s="141"/>
      <c r="CF157" s="141"/>
      <c r="CG157" s="141"/>
      <c r="CH157" s="141"/>
      <c r="CI157" s="141"/>
      <c r="CJ157" s="141"/>
    </row>
    <row r="158" spans="1:88" ht="17.25" customHeight="1">
      <c r="A158" s="355" t="str">
        <f>'7-11л. МЕНЮ '!I556</f>
        <v>ТТК/88/17</v>
      </c>
      <c r="B158" s="325" t="str">
        <f>'7-11л. МЕНЮ '!B556</f>
        <v>Щи из свежей. капусты с картофелем</v>
      </c>
      <c r="C158" s="324">
        <f>'7-11л. МЕНЮ '!C556</f>
        <v>200</v>
      </c>
      <c r="D158" s="136"/>
      <c r="E158" s="1"/>
      <c r="F158" s="1"/>
      <c r="G158" s="1"/>
      <c r="H158" s="192"/>
      <c r="L158" s="141"/>
      <c r="M158" s="141"/>
      <c r="N158" s="150"/>
      <c r="O158" s="135"/>
      <c r="P158" s="141"/>
      <c r="Q158" s="141"/>
      <c r="R158" s="150"/>
      <c r="S158" s="141"/>
      <c r="T158" s="165"/>
      <c r="U158" s="141"/>
      <c r="V158" s="136"/>
      <c r="W158" s="387"/>
      <c r="X158" s="189"/>
      <c r="Y158" s="238"/>
      <c r="Z158" s="562"/>
      <c r="AA158" s="141"/>
      <c r="AB158" s="141"/>
      <c r="AC158" s="141"/>
      <c r="AD158" s="136"/>
      <c r="AE158" s="143"/>
      <c r="AF158" s="194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1"/>
      <c r="AY158" s="141"/>
      <c r="AZ158" s="141"/>
      <c r="BA158" s="141"/>
      <c r="BB158" s="141"/>
      <c r="BC158" s="141"/>
      <c r="BD158" s="141"/>
      <c r="BE158" s="141"/>
      <c r="BF158" s="141"/>
      <c r="BG158" s="141"/>
      <c r="BH158" s="141"/>
      <c r="BI158" s="141"/>
      <c r="BJ158" s="141"/>
      <c r="BK158" s="141"/>
      <c r="BL158" s="141"/>
      <c r="BM158" s="141"/>
      <c r="BN158" s="141"/>
      <c r="BO158" s="141"/>
      <c r="BP158" s="141"/>
      <c r="BQ158" s="141"/>
      <c r="BR158" s="141"/>
      <c r="BS158" s="141"/>
      <c r="BT158" s="141"/>
      <c r="BU158" s="141"/>
      <c r="BV158" s="141"/>
      <c r="BW158" s="141"/>
      <c r="BX158" s="141"/>
      <c r="BY158" s="141"/>
      <c r="BZ158" s="141"/>
      <c r="CA158" s="141"/>
      <c r="CB158" s="141"/>
      <c r="CC158" s="141"/>
      <c r="CD158" s="141"/>
      <c r="CE158" s="141"/>
      <c r="CF158" s="141"/>
      <c r="CG158" s="141"/>
      <c r="CH158" s="141"/>
      <c r="CI158" s="141"/>
      <c r="CJ158" s="141"/>
    </row>
    <row r="159" spans="1:88" ht="15" customHeight="1">
      <c r="A159" s="355" t="str">
        <f>'7-11л. МЕНЮ '!I557</f>
        <v>234/17</v>
      </c>
      <c r="B159" s="325" t="str">
        <f>'7-11л. МЕНЮ '!B557</f>
        <v>Биточек рыбный (минтай)</v>
      </c>
      <c r="C159" s="324" t="str">
        <f>'7-11л. МЕНЮ '!C557</f>
        <v>80 / 20</v>
      </c>
      <c r="D159" s="136"/>
      <c r="E159" s="1"/>
      <c r="F159" s="1"/>
      <c r="G159" s="1"/>
      <c r="H159" s="291"/>
      <c r="L159" s="141"/>
      <c r="M159" s="141"/>
      <c r="N159" s="150"/>
      <c r="O159" s="141"/>
      <c r="P159" s="141"/>
      <c r="Q159" s="141"/>
      <c r="R159" s="150"/>
      <c r="S159" s="141"/>
      <c r="T159" s="141"/>
      <c r="U159" s="141"/>
      <c r="V159" s="136"/>
      <c r="W159" s="135"/>
      <c r="X159" s="189"/>
      <c r="Y159" s="238"/>
      <c r="Z159" s="562"/>
      <c r="AA159" s="141"/>
      <c r="AB159" s="141"/>
      <c r="AC159" s="141"/>
      <c r="AD159" s="136"/>
      <c r="AE159" s="143"/>
      <c r="AF159" s="194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  <c r="AV159" s="141"/>
      <c r="AW159" s="141"/>
      <c r="AX159" s="141"/>
      <c r="AY159" s="141"/>
      <c r="AZ159" s="141"/>
      <c r="BA159" s="141"/>
      <c r="BB159" s="141"/>
      <c r="BC159" s="141"/>
      <c r="BD159" s="141"/>
      <c r="BE159" s="141"/>
      <c r="BF159" s="141"/>
      <c r="BG159" s="141"/>
      <c r="BH159" s="141"/>
      <c r="BI159" s="141"/>
      <c r="BJ159" s="141"/>
      <c r="BK159" s="141"/>
      <c r="BL159" s="141"/>
      <c r="BM159" s="141"/>
      <c r="BN159" s="141"/>
      <c r="BO159" s="141"/>
      <c r="BP159" s="141"/>
      <c r="BQ159" s="141"/>
      <c r="BR159" s="141"/>
      <c r="BS159" s="141"/>
      <c r="BT159" s="141"/>
      <c r="BU159" s="141"/>
      <c r="BV159" s="141"/>
      <c r="BW159" s="141"/>
      <c r="BX159" s="141"/>
      <c r="BY159" s="141"/>
      <c r="BZ159" s="141"/>
      <c r="CA159" s="141"/>
      <c r="CB159" s="141"/>
      <c r="CC159" s="141"/>
      <c r="CD159" s="141"/>
      <c r="CE159" s="141"/>
      <c r="CF159" s="141"/>
      <c r="CG159" s="141"/>
      <c r="CH159" s="141"/>
      <c r="CI159" s="141"/>
      <c r="CJ159" s="141"/>
    </row>
    <row r="160" spans="1:88" ht="12.75" customHeight="1">
      <c r="A160" s="355" t="str">
        <f>'7-11л. МЕНЮ '!I558</f>
        <v>303/17</v>
      </c>
      <c r="B160" s="325" t="str">
        <f>'7-11л. МЕНЮ '!B558</f>
        <v>Каша вязкая ( пшённая )</v>
      </c>
      <c r="C160" s="324">
        <f>'7-11л. МЕНЮ '!C558</f>
        <v>150</v>
      </c>
      <c r="D160" s="136"/>
      <c r="E160" s="1"/>
      <c r="F160" s="1"/>
      <c r="G160" s="1"/>
      <c r="H160" s="136"/>
      <c r="L160" s="141"/>
      <c r="M160" s="141"/>
      <c r="N160" s="150"/>
      <c r="O160" s="141"/>
      <c r="P160" s="141"/>
      <c r="Q160" s="141"/>
      <c r="R160" s="150"/>
      <c r="S160" s="141"/>
      <c r="T160" s="141"/>
      <c r="U160" s="141"/>
      <c r="V160" s="139"/>
      <c r="W160" s="135"/>
      <c r="X160" s="172"/>
      <c r="Y160" s="238"/>
      <c r="Z160" s="562"/>
      <c r="AA160" s="141"/>
      <c r="AB160" s="141"/>
      <c r="AC160" s="141"/>
      <c r="AD160" s="141"/>
      <c r="AE160" s="141"/>
      <c r="AF160" s="136"/>
      <c r="AG160" s="135"/>
      <c r="AH160" s="136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  <c r="AV160" s="141"/>
      <c r="AW160" s="141"/>
      <c r="AX160" s="141"/>
      <c r="AY160" s="141"/>
      <c r="AZ160" s="141"/>
      <c r="BA160" s="141"/>
      <c r="BB160" s="141"/>
      <c r="BC160" s="141"/>
      <c r="BD160" s="141"/>
      <c r="BE160" s="141"/>
      <c r="BF160" s="141"/>
      <c r="BG160" s="141"/>
      <c r="BH160" s="141"/>
      <c r="BI160" s="141"/>
      <c r="BJ160" s="141"/>
      <c r="BK160" s="141"/>
      <c r="BL160" s="141"/>
      <c r="BM160" s="141"/>
      <c r="BN160" s="141"/>
      <c r="BO160" s="141"/>
      <c r="BP160" s="141"/>
      <c r="BQ160" s="141"/>
      <c r="BR160" s="141"/>
      <c r="BS160" s="141"/>
      <c r="BT160" s="141"/>
      <c r="BU160" s="141"/>
      <c r="BV160" s="141"/>
      <c r="BW160" s="141"/>
      <c r="BX160" s="141"/>
      <c r="BY160" s="141"/>
      <c r="BZ160" s="141"/>
      <c r="CA160" s="141"/>
      <c r="CB160" s="141"/>
      <c r="CC160" s="141"/>
      <c r="CD160" s="141"/>
      <c r="CE160" s="141"/>
      <c r="CF160" s="141"/>
      <c r="CG160" s="141"/>
      <c r="CH160" s="141"/>
      <c r="CI160" s="141"/>
      <c r="CJ160" s="141"/>
    </row>
    <row r="161" spans="1:88" ht="12.75" customHeight="1">
      <c r="A161" s="355" t="str">
        <f>'7-11л. МЕНЮ '!I559</f>
        <v>389 / 17</v>
      </c>
      <c r="B161" s="325" t="str">
        <f>'7-11л. МЕНЮ '!B559</f>
        <v>Сок фруктовый (персиковый)</v>
      </c>
      <c r="C161" s="324">
        <f>'7-11л. МЕНЮ '!C559</f>
        <v>200</v>
      </c>
      <c r="D161" s="136"/>
      <c r="E161" s="1"/>
      <c r="F161" s="1"/>
      <c r="G161" s="1"/>
      <c r="H161" s="136"/>
      <c r="L161" s="141"/>
      <c r="M161" s="141"/>
      <c r="N161" s="150"/>
      <c r="O161" s="141"/>
      <c r="P161" s="141"/>
      <c r="Q161" s="141"/>
      <c r="R161" s="150"/>
      <c r="S161" s="141"/>
      <c r="T161" s="141"/>
      <c r="U161" s="141"/>
      <c r="V161" s="136"/>
      <c r="W161" s="135"/>
      <c r="X161" s="196"/>
      <c r="Y161" s="564"/>
      <c r="Z161" s="562"/>
      <c r="AA161" s="141"/>
      <c r="AB161" s="141"/>
      <c r="AC161" s="141"/>
      <c r="AD161" s="248"/>
      <c r="AE161" s="141"/>
      <c r="AF161" s="141"/>
      <c r="AG161" s="135"/>
      <c r="AH161" s="139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  <c r="AV161" s="141"/>
      <c r="AW161" s="141"/>
      <c r="AX161" s="141"/>
      <c r="AY161" s="141"/>
      <c r="AZ161" s="141"/>
      <c r="BA161" s="141"/>
      <c r="BB161" s="141"/>
      <c r="BC161" s="141"/>
      <c r="BD161" s="141"/>
      <c r="BE161" s="141"/>
      <c r="BF161" s="141"/>
      <c r="BG161" s="141"/>
      <c r="BH161" s="141"/>
      <c r="BI161" s="141"/>
      <c r="BJ161" s="141"/>
      <c r="BK161" s="141"/>
      <c r="BL161" s="141"/>
      <c r="BM161" s="141"/>
      <c r="BN161" s="141"/>
      <c r="BO161" s="141"/>
      <c r="BP161" s="141"/>
      <c r="BQ161" s="141"/>
      <c r="BR161" s="141"/>
      <c r="BS161" s="141"/>
      <c r="BT161" s="141"/>
      <c r="BU161" s="141"/>
      <c r="BV161" s="141"/>
      <c r="BW161" s="141"/>
      <c r="BX161" s="141"/>
      <c r="BY161" s="141"/>
      <c r="BZ161" s="141"/>
      <c r="CA161" s="141"/>
      <c r="CB161" s="141"/>
      <c r="CC161" s="141"/>
      <c r="CD161" s="141"/>
      <c r="CE161" s="141"/>
      <c r="CF161" s="141"/>
      <c r="CG161" s="141"/>
      <c r="CH161" s="141"/>
      <c r="CI161" s="141"/>
      <c r="CJ161" s="141"/>
    </row>
    <row r="162" spans="1:88" ht="15" customHeight="1">
      <c r="A162" s="355" t="str">
        <f>'7-11л. МЕНЮ '!I560</f>
        <v>Пром.пр.</v>
      </c>
      <c r="B162" s="325" t="str">
        <f>'7-11л. МЕНЮ '!B560</f>
        <v xml:space="preserve">Печенье </v>
      </c>
      <c r="C162" s="324">
        <f>'7-11л. МЕНЮ '!C560</f>
        <v>15</v>
      </c>
      <c r="D162" s="142"/>
      <c r="E162" s="1"/>
      <c r="F162" s="1"/>
      <c r="G162" s="1"/>
      <c r="H162" s="136"/>
      <c r="L162" s="141"/>
      <c r="M162" s="141"/>
      <c r="N162" s="150"/>
      <c r="O162" s="141"/>
      <c r="P162" s="141"/>
      <c r="Q162" s="141"/>
      <c r="R162" s="150"/>
      <c r="S162" s="141"/>
      <c r="T162" s="141"/>
      <c r="U162" s="141"/>
      <c r="V162" s="136"/>
      <c r="W162" s="135"/>
      <c r="X162" s="196"/>
      <c r="Y162" s="238"/>
      <c r="Z162" s="562"/>
      <c r="AA162" s="141"/>
      <c r="AB162" s="141"/>
      <c r="AC162" s="141"/>
      <c r="AD162" s="220"/>
      <c r="AE162" s="270"/>
      <c r="AF162" s="430"/>
      <c r="AG162" s="135"/>
      <c r="AH162" s="141"/>
      <c r="AI162" s="141"/>
      <c r="AJ162" s="268"/>
      <c r="AK162" s="268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1"/>
      <c r="AX162" s="141"/>
      <c r="AY162" s="141"/>
      <c r="AZ162" s="141"/>
      <c r="BA162" s="141"/>
      <c r="BB162" s="141"/>
      <c r="BC162" s="141"/>
      <c r="BD162" s="141"/>
      <c r="BE162" s="141"/>
      <c r="BF162" s="141"/>
      <c r="BG162" s="141"/>
      <c r="BH162" s="141"/>
      <c r="BI162" s="141"/>
      <c r="BJ162" s="141"/>
      <c r="BK162" s="141"/>
      <c r="BL162" s="141"/>
      <c r="BM162" s="141"/>
      <c r="BN162" s="141"/>
      <c r="BO162" s="141"/>
      <c r="BP162" s="141"/>
      <c r="BQ162" s="141"/>
      <c r="BR162" s="141"/>
      <c r="BS162" s="141"/>
      <c r="BT162" s="141"/>
      <c r="BU162" s="141"/>
      <c r="BV162" s="141"/>
      <c r="BW162" s="141"/>
      <c r="BX162" s="141"/>
      <c r="BY162" s="141"/>
      <c r="BZ162" s="141"/>
      <c r="CA162" s="141"/>
      <c r="CB162" s="141"/>
      <c r="CC162" s="141"/>
      <c r="CD162" s="141"/>
      <c r="CE162" s="141"/>
      <c r="CF162" s="141"/>
      <c r="CG162" s="141"/>
      <c r="CH162" s="141"/>
      <c r="CI162" s="141"/>
      <c r="CJ162" s="141"/>
    </row>
    <row r="163" spans="1:88" ht="14.25" customHeight="1">
      <c r="A163" s="355" t="str">
        <f>'7-11л. МЕНЮ '!I561</f>
        <v>Пром.пр.</v>
      </c>
      <c r="B163" s="325" t="str">
        <f>'7-11л. МЕНЮ '!B561</f>
        <v>Хлеб пшеничный</v>
      </c>
      <c r="C163" s="324">
        <f>'7-11л. МЕНЮ '!C561</f>
        <v>40</v>
      </c>
      <c r="D163" s="139"/>
      <c r="E163" s="1"/>
      <c r="F163" s="1"/>
      <c r="G163" s="1"/>
      <c r="H163" s="136"/>
      <c r="L163" s="141"/>
      <c r="M163" s="141"/>
      <c r="N163" s="150"/>
      <c r="O163" s="141"/>
      <c r="P163" s="141"/>
      <c r="Q163" s="141"/>
      <c r="R163" s="150"/>
      <c r="S163" s="141"/>
      <c r="T163" s="136"/>
      <c r="U163" s="135"/>
      <c r="V163" s="136"/>
      <c r="W163" s="135"/>
      <c r="X163" s="196"/>
      <c r="Y163" s="238"/>
      <c r="Z163" s="562"/>
      <c r="AA163" s="141"/>
      <c r="AB163" s="141"/>
      <c r="AC163" s="141"/>
      <c r="AD163" s="136"/>
      <c r="AE163" s="135"/>
      <c r="AF163" s="189"/>
      <c r="AG163" s="135"/>
      <c r="AH163" s="141"/>
      <c r="AI163" s="141"/>
      <c r="AJ163" s="268"/>
      <c r="AK163" s="268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  <c r="AV163" s="141"/>
      <c r="AW163" s="141"/>
      <c r="AX163" s="141"/>
      <c r="AY163" s="141"/>
      <c r="AZ163" s="141"/>
      <c r="BA163" s="141"/>
      <c r="BB163" s="141"/>
      <c r="BC163" s="141"/>
      <c r="BD163" s="141"/>
      <c r="BE163" s="141"/>
      <c r="BF163" s="141"/>
      <c r="BG163" s="141"/>
      <c r="BH163" s="141"/>
      <c r="BI163" s="141"/>
      <c r="BJ163" s="141"/>
      <c r="BK163" s="141"/>
      <c r="BL163" s="141"/>
      <c r="BM163" s="141"/>
      <c r="BN163" s="141"/>
      <c r="BO163" s="141"/>
      <c r="BP163" s="141"/>
      <c r="BQ163" s="141"/>
      <c r="BR163" s="141"/>
      <c r="BS163" s="141"/>
      <c r="BT163" s="141"/>
      <c r="BU163" s="141"/>
      <c r="BV163" s="141"/>
      <c r="BW163" s="141"/>
      <c r="BX163" s="141"/>
      <c r="BY163" s="141"/>
      <c r="BZ163" s="141"/>
      <c r="CA163" s="141"/>
      <c r="CB163" s="141"/>
      <c r="CC163" s="141"/>
      <c r="CD163" s="141"/>
      <c r="CE163" s="141"/>
      <c r="CF163" s="141"/>
      <c r="CG163" s="141"/>
      <c r="CH163" s="141"/>
      <c r="CI163" s="141"/>
      <c r="CJ163" s="141"/>
    </row>
    <row r="164" spans="1:88" ht="13.5" customHeight="1">
      <c r="A164" s="355" t="str">
        <f>'7-11л. МЕНЮ '!I562</f>
        <v>Пром.пр.</v>
      </c>
      <c r="B164" s="325" t="str">
        <f>'7-11л. МЕНЮ '!B562</f>
        <v>Хлеб ржаной</v>
      </c>
      <c r="C164" s="324">
        <f>'7-11л. МЕНЮ '!C562</f>
        <v>30</v>
      </c>
      <c r="D164" s="136"/>
      <c r="E164" s="1"/>
      <c r="F164" s="1"/>
      <c r="G164" s="1"/>
      <c r="H164" s="142"/>
      <c r="L164" s="141"/>
      <c r="M164" s="141"/>
      <c r="N164" s="150"/>
      <c r="O164" s="141"/>
      <c r="P164" s="141"/>
      <c r="Q164" s="141"/>
      <c r="R164" s="150"/>
      <c r="S164" s="141"/>
      <c r="T164" s="141"/>
      <c r="U164" s="141"/>
      <c r="V164" s="136"/>
      <c r="W164" s="140"/>
      <c r="X164" s="172"/>
      <c r="Y164" s="238"/>
      <c r="Z164" s="562"/>
      <c r="AA164" s="141"/>
      <c r="AB164" s="141"/>
      <c r="AC164" s="141"/>
      <c r="AD164" s="141"/>
      <c r="AE164" s="141"/>
      <c r="AF164" s="141"/>
      <c r="AG164" s="136"/>
      <c r="AH164" s="136"/>
      <c r="AI164" s="141"/>
      <c r="AJ164" s="268"/>
      <c r="AK164" s="268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  <c r="AV164" s="141"/>
      <c r="AW164" s="141"/>
      <c r="AX164" s="141"/>
      <c r="AY164" s="141"/>
      <c r="AZ164" s="141"/>
      <c r="BA164" s="141"/>
      <c r="BB164" s="141"/>
      <c r="BC164" s="141"/>
      <c r="BD164" s="141"/>
      <c r="BE164" s="141"/>
      <c r="BF164" s="141"/>
      <c r="BG164" s="141"/>
      <c r="BH164" s="141"/>
      <c r="BI164" s="141"/>
      <c r="BJ164" s="141"/>
      <c r="BK164" s="141"/>
      <c r="BL164" s="141"/>
      <c r="BM164" s="141"/>
      <c r="BN164" s="141"/>
      <c r="BO164" s="141"/>
      <c r="BP164" s="141"/>
      <c r="BQ164" s="141"/>
      <c r="BR164" s="141"/>
      <c r="BS164" s="141"/>
      <c r="BT164" s="141"/>
      <c r="BU164" s="141"/>
      <c r="BV164" s="141"/>
      <c r="BW164" s="141"/>
      <c r="BX164" s="141"/>
      <c r="BY164" s="141"/>
      <c r="BZ164" s="141"/>
      <c r="CA164" s="141"/>
      <c r="CB164" s="141"/>
      <c r="CC164" s="141"/>
      <c r="CD164" s="141"/>
      <c r="CE164" s="141"/>
      <c r="CF164" s="141"/>
      <c r="CG164" s="141"/>
      <c r="CH164" s="141"/>
      <c r="CI164" s="141"/>
      <c r="CJ164" s="141"/>
    </row>
    <row r="165" spans="1:88" ht="13.5" customHeight="1">
      <c r="A165" s="355" t="str">
        <f>'7-11л. МЕНЮ '!I563</f>
        <v>82 / 21</v>
      </c>
      <c r="B165" s="325" t="str">
        <f>'7-11л. МЕНЮ '!B563</f>
        <v>Плоды свежие (яблоко)</v>
      </c>
      <c r="C165" s="324">
        <f>'7-11л. МЕНЮ '!C563</f>
        <v>110</v>
      </c>
      <c r="D165" s="142"/>
      <c r="E165" s="1"/>
      <c r="F165" s="1"/>
      <c r="G165" s="1"/>
      <c r="H165" s="142"/>
      <c r="I165" s="141"/>
      <c r="J165" s="150"/>
      <c r="K165" s="141"/>
      <c r="L165" s="141"/>
      <c r="M165" s="141"/>
      <c r="N165" s="150"/>
      <c r="O165" s="141"/>
      <c r="P165" s="136"/>
      <c r="Q165" s="141"/>
      <c r="R165" s="150"/>
      <c r="S165" s="141"/>
      <c r="T165" s="141"/>
      <c r="U165" s="141"/>
      <c r="V165" s="136"/>
      <c r="W165" s="297"/>
      <c r="X165" s="436"/>
      <c r="Y165" s="238"/>
      <c r="Z165" s="562"/>
      <c r="AA165" s="141"/>
      <c r="AB165" s="141"/>
      <c r="AC165" s="141"/>
      <c r="AD165" s="141"/>
      <c r="AE165" s="141"/>
      <c r="AF165" s="141"/>
      <c r="AG165" s="136"/>
      <c r="AH165" s="136"/>
      <c r="AI165" s="141"/>
      <c r="AJ165" s="136"/>
      <c r="AK165" s="136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1"/>
      <c r="BB165" s="141"/>
      <c r="BC165" s="141"/>
      <c r="BD165" s="141"/>
      <c r="BE165" s="141"/>
      <c r="BF165" s="141"/>
      <c r="BG165" s="141"/>
      <c r="BH165" s="141"/>
      <c r="BI165" s="141"/>
      <c r="BJ165" s="141"/>
      <c r="BK165" s="141"/>
      <c r="BL165" s="141"/>
      <c r="BM165" s="141"/>
      <c r="BN165" s="141"/>
      <c r="BO165" s="141"/>
      <c r="BP165" s="141"/>
      <c r="BQ165" s="141"/>
      <c r="BR165" s="141"/>
      <c r="BS165" s="141"/>
      <c r="BT165" s="141"/>
      <c r="BU165" s="141"/>
      <c r="BV165" s="141"/>
      <c r="BW165" s="141"/>
      <c r="BX165" s="141"/>
      <c r="BY165" s="141"/>
      <c r="BZ165" s="141"/>
      <c r="CA165" s="141"/>
      <c r="CB165" s="141"/>
      <c r="CC165" s="141"/>
      <c r="CD165" s="141"/>
      <c r="CE165" s="141"/>
      <c r="CF165" s="141"/>
      <c r="CG165" s="141"/>
      <c r="CH165" s="141"/>
      <c r="CI165" s="141"/>
      <c r="CJ165" s="141"/>
    </row>
    <row r="166" spans="1:88" ht="12.75" customHeight="1" thickBot="1">
      <c r="A166" s="2303" t="s">
        <v>249</v>
      </c>
      <c r="B166" s="1427"/>
      <c r="C166" s="2652">
        <f>'7-11л. МЕНЮ '!C564</f>
        <v>905</v>
      </c>
      <c r="D166" s="142"/>
      <c r="E166" s="1"/>
      <c r="F166" s="1"/>
      <c r="G166" s="1"/>
      <c r="H166" s="142"/>
      <c r="I166" s="141"/>
      <c r="J166" s="150"/>
      <c r="K166" s="141"/>
      <c r="L166" s="141"/>
      <c r="M166" s="141"/>
      <c r="N166" s="150"/>
      <c r="O166" s="141"/>
      <c r="P166" s="430"/>
      <c r="Q166" s="141"/>
      <c r="R166" s="150"/>
      <c r="S166" s="141"/>
      <c r="T166" s="141"/>
      <c r="U166" s="141"/>
      <c r="V166" s="136"/>
      <c r="W166" s="252"/>
      <c r="X166" s="563"/>
      <c r="Y166" s="238"/>
      <c r="Z166" s="562"/>
      <c r="AA166" s="141"/>
      <c r="AB166" s="141"/>
      <c r="AC166" s="141"/>
      <c r="AD166" s="141"/>
      <c r="AE166" s="141"/>
      <c r="AF166" s="141"/>
      <c r="AG166" s="248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  <c r="BA166" s="141"/>
      <c r="BB166" s="141"/>
      <c r="BC166" s="141"/>
      <c r="BD166" s="141"/>
      <c r="BE166" s="141"/>
      <c r="BF166" s="141"/>
      <c r="BG166" s="141"/>
      <c r="BH166" s="141"/>
      <c r="BI166" s="141"/>
      <c r="BJ166" s="141"/>
      <c r="BK166" s="141"/>
      <c r="BL166" s="141"/>
      <c r="BM166" s="141"/>
      <c r="BN166" s="141"/>
      <c r="BO166" s="141"/>
      <c r="BP166" s="141"/>
      <c r="BQ166" s="141"/>
      <c r="BR166" s="141"/>
      <c r="BS166" s="141"/>
      <c r="BT166" s="141"/>
      <c r="BU166" s="141"/>
      <c r="BV166" s="141"/>
      <c r="BW166" s="141"/>
      <c r="BX166" s="141"/>
      <c r="BY166" s="141"/>
      <c r="BZ166" s="141"/>
      <c r="CA166" s="141"/>
      <c r="CB166" s="141"/>
      <c r="CC166" s="141"/>
      <c r="CD166" s="141"/>
      <c r="CE166" s="141"/>
      <c r="CF166" s="141"/>
      <c r="CG166" s="141"/>
      <c r="CH166" s="141"/>
      <c r="CI166" s="141"/>
      <c r="CJ166" s="141"/>
    </row>
    <row r="167" spans="1:88" ht="14.25" customHeight="1">
      <c r="A167" s="905"/>
      <c r="B167" s="506" t="s">
        <v>304</v>
      </c>
      <c r="C167" s="1210"/>
      <c r="D167" s="136"/>
      <c r="E167" s="1"/>
      <c r="F167" s="1"/>
      <c r="G167" s="1"/>
      <c r="H167" s="139"/>
      <c r="I167" s="141"/>
      <c r="J167" s="150"/>
      <c r="K167" s="141"/>
      <c r="L167" s="141"/>
      <c r="M167" s="141"/>
      <c r="N167" s="150"/>
      <c r="O167" s="141"/>
      <c r="P167" s="196"/>
      <c r="Q167" s="141"/>
      <c r="R167" s="150"/>
      <c r="S167" s="141"/>
      <c r="T167" s="141"/>
      <c r="U167" s="141"/>
      <c r="V167" s="139"/>
      <c r="W167" s="252"/>
      <c r="X167" s="563"/>
      <c r="Y167" s="238"/>
      <c r="Z167" s="562"/>
      <c r="AA167" s="141"/>
      <c r="AB167" s="141"/>
      <c r="AC167" s="141"/>
      <c r="AD167" s="141"/>
      <c r="AE167" s="141"/>
      <c r="AF167" s="141"/>
      <c r="AG167" s="136"/>
      <c r="AH167" s="135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1"/>
      <c r="AY167" s="141"/>
      <c r="AZ167" s="141"/>
      <c r="BA167" s="141"/>
      <c r="BB167" s="141"/>
      <c r="BC167" s="141"/>
      <c r="BD167" s="141"/>
      <c r="BE167" s="141"/>
      <c r="BF167" s="141"/>
      <c r="BG167" s="141"/>
      <c r="BH167" s="141"/>
      <c r="BI167" s="141"/>
      <c r="BJ167" s="141"/>
      <c r="BK167" s="141"/>
      <c r="BL167" s="141"/>
      <c r="BM167" s="141"/>
      <c r="BN167" s="141"/>
      <c r="BO167" s="141"/>
      <c r="BP167" s="141"/>
      <c r="BQ167" s="141"/>
      <c r="BR167" s="141"/>
      <c r="BS167" s="141"/>
      <c r="BT167" s="141"/>
      <c r="BU167" s="141"/>
      <c r="BV167" s="141"/>
      <c r="BW167" s="141"/>
      <c r="BX167" s="141"/>
      <c r="BY167" s="141"/>
      <c r="BZ167" s="141"/>
      <c r="CA167" s="141"/>
      <c r="CB167" s="141"/>
      <c r="CC167" s="141"/>
      <c r="CD167" s="141"/>
      <c r="CE167" s="141"/>
      <c r="CF167" s="141"/>
      <c r="CG167" s="141"/>
      <c r="CH167" s="141"/>
      <c r="CI167" s="141"/>
      <c r="CJ167" s="141"/>
    </row>
    <row r="168" spans="1:88" ht="14.25" customHeight="1">
      <c r="A168" s="221" t="str">
        <f>'7-11л. МЕНЮ '!I568</f>
        <v>ТТК/54-34гн/22</v>
      </c>
      <c r="B168" s="402" t="str">
        <f>'7-11л. МЕНЮ '!B568</f>
        <v>Чай фруктовый</v>
      </c>
      <c r="C168" s="230">
        <f>'7-11л. МЕНЮ '!C568</f>
        <v>200</v>
      </c>
      <c r="D168" s="141"/>
      <c r="E168" s="1"/>
      <c r="F168" s="1"/>
      <c r="G168" s="1"/>
      <c r="H168" s="136"/>
      <c r="I168" s="141"/>
      <c r="J168" s="150"/>
      <c r="K168" s="141"/>
      <c r="L168" s="141"/>
      <c r="M168" s="141"/>
      <c r="N168" s="150"/>
      <c r="O168" s="141"/>
      <c r="P168" s="172"/>
      <c r="Q168" s="141"/>
      <c r="R168" s="150"/>
      <c r="S168" s="141"/>
      <c r="T168" s="141"/>
      <c r="U168" s="141"/>
      <c r="V168" s="139"/>
      <c r="W168" s="252"/>
      <c r="X168" s="563"/>
      <c r="Y168" s="238"/>
      <c r="Z168" s="562"/>
      <c r="AA168" s="141"/>
      <c r="AB168" s="141"/>
      <c r="AC168" s="141"/>
      <c r="AD168" s="164"/>
      <c r="AE168" s="135"/>
      <c r="AF168" s="273"/>
      <c r="AG168" s="136"/>
      <c r="AH168" s="135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1"/>
      <c r="BB168" s="141"/>
      <c r="BC168" s="141"/>
      <c r="BD168" s="141"/>
      <c r="BE168" s="141"/>
      <c r="BF168" s="141"/>
      <c r="BG168" s="141"/>
      <c r="BH168" s="141"/>
      <c r="BI168" s="141"/>
      <c r="BJ168" s="141"/>
      <c r="BK168" s="141"/>
      <c r="BL168" s="141"/>
      <c r="BM168" s="141"/>
      <c r="BN168" s="141"/>
      <c r="BO168" s="141"/>
      <c r="BP168" s="141"/>
      <c r="BQ168" s="141"/>
      <c r="BR168" s="141"/>
      <c r="BS168" s="141"/>
      <c r="BT168" s="141"/>
      <c r="BU168" s="141"/>
      <c r="BV168" s="141"/>
      <c r="BW168" s="141"/>
      <c r="BX168" s="141"/>
      <c r="BY168" s="141"/>
      <c r="BZ168" s="141"/>
      <c r="CA168" s="141"/>
      <c r="CB168" s="141"/>
      <c r="CC168" s="141"/>
      <c r="CD168" s="141"/>
      <c r="CE168" s="141"/>
      <c r="CF168" s="141"/>
      <c r="CG168" s="141"/>
      <c r="CH168" s="141"/>
      <c r="CI168" s="141"/>
      <c r="CJ168" s="141"/>
    </row>
    <row r="169" spans="1:88" ht="15" customHeight="1">
      <c r="A169" s="221" t="str">
        <f>'7-11л. МЕНЮ '!I569</f>
        <v>ТТК/165/17</v>
      </c>
      <c r="B169" s="402" t="str">
        <f>'7-11л. МЕНЮ '!B569</f>
        <v>Запеканка овощная</v>
      </c>
      <c r="C169" s="230" t="str">
        <f>'7-11л. МЕНЮ '!C569</f>
        <v>120 /30</v>
      </c>
      <c r="D169" s="141"/>
      <c r="E169" s="1"/>
      <c r="F169" s="1"/>
      <c r="G169" s="1"/>
      <c r="H169" s="275"/>
      <c r="I169" s="5"/>
      <c r="J169" s="7"/>
      <c r="K169" s="2044"/>
      <c r="L169" s="141"/>
      <c r="M169" s="141"/>
      <c r="N169" s="150"/>
      <c r="O169" s="141"/>
      <c r="P169" s="196"/>
      <c r="Q169" s="141"/>
      <c r="R169" s="735"/>
      <c r="S169" s="141"/>
      <c r="T169" s="141"/>
      <c r="U169" s="141"/>
      <c r="V169" s="139"/>
      <c r="W169" s="252"/>
      <c r="X169" s="563"/>
      <c r="Y169" s="238"/>
      <c r="Z169" s="562"/>
      <c r="AA169" s="141"/>
      <c r="AB169" s="141"/>
      <c r="AC169" s="141"/>
      <c r="AD169" s="139"/>
      <c r="AE169" s="135"/>
      <c r="AF169" s="189"/>
      <c r="AG169" s="136"/>
      <c r="AH169" s="135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1"/>
      <c r="BB169" s="141"/>
      <c r="BC169" s="141"/>
      <c r="BD169" s="141"/>
      <c r="BE169" s="141"/>
      <c r="BF169" s="141"/>
      <c r="BG169" s="141"/>
      <c r="BH169" s="141"/>
      <c r="BI169" s="141"/>
      <c r="BJ169" s="141"/>
      <c r="BK169" s="141"/>
      <c r="BL169" s="141"/>
      <c r="BM169" s="141"/>
      <c r="BN169" s="141"/>
      <c r="BO169" s="141"/>
      <c r="BP169" s="141"/>
      <c r="BQ169" s="141"/>
      <c r="BR169" s="141"/>
      <c r="BS169" s="141"/>
      <c r="BT169" s="141"/>
      <c r="BU169" s="141"/>
      <c r="BV169" s="141"/>
      <c r="BW169" s="141"/>
      <c r="BX169" s="141"/>
      <c r="BY169" s="141"/>
      <c r="BZ169" s="141"/>
      <c r="CA169" s="141"/>
      <c r="CB169" s="141"/>
      <c r="CC169" s="141"/>
      <c r="CD169" s="141"/>
      <c r="CE169" s="141"/>
      <c r="CF169" s="141"/>
      <c r="CG169" s="141"/>
      <c r="CH169" s="141"/>
      <c r="CI169" s="141"/>
      <c r="CJ169" s="141"/>
    </row>
    <row r="170" spans="1:88" ht="15" customHeight="1">
      <c r="A170" s="1236" t="str">
        <f>'7-11л. МЕНЮ '!I570</f>
        <v>Пром.пр.</v>
      </c>
      <c r="B170" s="402" t="str">
        <f>'7-11л. МЕНЮ '!B570</f>
        <v>Хлеб ржаной</v>
      </c>
      <c r="C170" s="230">
        <f>'7-11л. МЕНЮ '!C570</f>
        <v>20</v>
      </c>
      <c r="D170" s="141"/>
      <c r="E170" s="1"/>
      <c r="F170" s="1"/>
      <c r="G170" s="1"/>
      <c r="H170" s="136"/>
      <c r="I170" s="5"/>
      <c r="J170" s="5"/>
      <c r="K170" s="5"/>
      <c r="L170" s="141"/>
      <c r="M170" s="141"/>
      <c r="N170" s="150"/>
      <c r="O170" s="141"/>
      <c r="P170" s="196"/>
      <c r="Q170" s="141"/>
      <c r="R170" s="150"/>
      <c r="S170" s="141"/>
      <c r="T170" s="141"/>
      <c r="U170" s="141"/>
      <c r="V170" s="139"/>
      <c r="W170" s="252"/>
      <c r="X170" s="563"/>
      <c r="Y170" s="238"/>
      <c r="Z170" s="562"/>
      <c r="AA170" s="141"/>
      <c r="AB170" s="141"/>
      <c r="AC170" s="141"/>
      <c r="AD170" s="141"/>
      <c r="AE170" s="141"/>
      <c r="AF170" s="141"/>
      <c r="AG170" s="136"/>
      <c r="AH170" s="135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  <c r="BA170" s="141"/>
      <c r="BB170" s="141"/>
      <c r="BC170" s="141"/>
      <c r="BD170" s="141"/>
      <c r="BE170" s="141"/>
      <c r="BF170" s="141"/>
      <c r="BG170" s="141"/>
      <c r="BH170" s="141"/>
      <c r="BI170" s="141"/>
      <c r="BJ170" s="141"/>
      <c r="BK170" s="141"/>
      <c r="BL170" s="141"/>
      <c r="BM170" s="141"/>
      <c r="BN170" s="141"/>
      <c r="BO170" s="141"/>
      <c r="BP170" s="141"/>
      <c r="BQ170" s="141"/>
      <c r="BR170" s="141"/>
      <c r="BS170" s="141"/>
      <c r="BT170" s="141"/>
      <c r="BU170" s="141"/>
      <c r="BV170" s="141"/>
      <c r="BW170" s="141"/>
      <c r="BX170" s="141"/>
      <c r="BY170" s="141"/>
      <c r="BZ170" s="141"/>
      <c r="CA170" s="141"/>
      <c r="CB170" s="141"/>
      <c r="CC170" s="141"/>
      <c r="CD170" s="141"/>
      <c r="CE170" s="141"/>
      <c r="CF170" s="141"/>
      <c r="CG170" s="141"/>
      <c r="CH170" s="141"/>
      <c r="CI170" s="141"/>
      <c r="CJ170" s="141"/>
    </row>
    <row r="171" spans="1:88" ht="15" customHeight="1" thickBot="1">
      <c r="A171" s="2308" t="s">
        <v>332</v>
      </c>
      <c r="B171" s="1212"/>
      <c r="C171" s="2652">
        <f>'7-11л. МЕНЮ '!C571</f>
        <v>370</v>
      </c>
      <c r="D171" s="141"/>
      <c r="E171" s="1"/>
      <c r="F171" s="1"/>
      <c r="G171" s="1"/>
      <c r="H171" s="139"/>
      <c r="I171" s="5"/>
      <c r="J171" s="5"/>
      <c r="K171" s="5"/>
      <c r="L171" s="141"/>
      <c r="M171" s="141"/>
      <c r="N171" s="150"/>
      <c r="O171" s="141"/>
      <c r="P171" s="272"/>
      <c r="Q171" s="141"/>
      <c r="R171" s="150"/>
      <c r="S171" s="437"/>
      <c r="T171" s="141"/>
      <c r="U171" s="141"/>
      <c r="V171" s="139"/>
      <c r="W171" s="252"/>
      <c r="X171" s="563"/>
      <c r="Y171" s="238"/>
      <c r="Z171" s="562"/>
      <c r="AA171" s="141"/>
      <c r="AB171" s="141"/>
      <c r="AC171" s="141"/>
      <c r="AD171" s="136"/>
      <c r="AE171" s="135"/>
      <c r="AF171" s="135"/>
      <c r="AG171" s="142"/>
      <c r="AH171" s="143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1"/>
      <c r="AY171" s="141"/>
      <c r="AZ171" s="141"/>
      <c r="BA171" s="141"/>
      <c r="BB171" s="141"/>
      <c r="BC171" s="141"/>
      <c r="BD171" s="141"/>
      <c r="BE171" s="141"/>
      <c r="BF171" s="141"/>
      <c r="BG171" s="141"/>
      <c r="BH171" s="141"/>
      <c r="BI171" s="141"/>
      <c r="BJ171" s="141"/>
      <c r="BK171" s="141"/>
      <c r="BL171" s="141"/>
      <c r="BM171" s="141"/>
      <c r="BN171" s="141"/>
      <c r="BO171" s="141"/>
      <c r="BP171" s="141"/>
      <c r="BQ171" s="141"/>
      <c r="BR171" s="141"/>
      <c r="BS171" s="141"/>
      <c r="BT171" s="141"/>
      <c r="BU171" s="141"/>
      <c r="BV171" s="141"/>
      <c r="BW171" s="141"/>
      <c r="BX171" s="141"/>
      <c r="BY171" s="141"/>
      <c r="BZ171" s="141"/>
      <c r="CA171" s="141"/>
      <c r="CB171" s="141"/>
      <c r="CC171" s="141"/>
      <c r="CD171" s="141"/>
      <c r="CE171" s="141"/>
      <c r="CF171" s="141"/>
      <c r="CG171" s="141"/>
      <c r="CH171" s="141"/>
      <c r="CI171" s="141"/>
      <c r="CJ171" s="141"/>
    </row>
    <row r="172" spans="1:88" ht="18" customHeight="1">
      <c r="A172" s="1"/>
      <c r="B172" s="1"/>
      <c r="C172" s="1"/>
      <c r="D172" s="141"/>
      <c r="E172" s="1"/>
      <c r="F172" s="1"/>
      <c r="G172" s="1"/>
      <c r="H172" s="136"/>
      <c r="I172" s="5"/>
      <c r="J172" s="5"/>
      <c r="K172" s="5"/>
      <c r="L172" s="141"/>
      <c r="M172" s="141"/>
      <c r="N172" s="150"/>
      <c r="O172" s="141"/>
      <c r="P172" s="194"/>
      <c r="Q172" s="141"/>
      <c r="R172" s="150"/>
      <c r="S172" s="141"/>
      <c r="T172" s="141"/>
      <c r="U172" s="141"/>
      <c r="V172" s="139"/>
      <c r="W172" s="140"/>
      <c r="X172" s="172"/>
      <c r="Y172" s="139"/>
      <c r="Z172" s="131"/>
      <c r="AA172" s="141"/>
      <c r="AB172" s="141"/>
      <c r="AC172" s="141"/>
      <c r="AD172" s="141"/>
      <c r="AE172" s="141"/>
      <c r="AF172" s="140"/>
      <c r="AG172" s="142"/>
      <c r="AH172" s="143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  <c r="BA172" s="141"/>
      <c r="BB172" s="141"/>
      <c r="BC172" s="141"/>
      <c r="BD172" s="141"/>
      <c r="BE172" s="141"/>
      <c r="BF172" s="141"/>
      <c r="BG172" s="141"/>
      <c r="BH172" s="141"/>
      <c r="BI172" s="141"/>
      <c r="BJ172" s="141"/>
      <c r="BK172" s="141"/>
      <c r="BL172" s="141"/>
      <c r="BM172" s="141"/>
      <c r="BN172" s="141"/>
      <c r="BO172" s="141"/>
      <c r="BP172" s="141"/>
      <c r="BQ172" s="141"/>
      <c r="BR172" s="141"/>
      <c r="BS172" s="141"/>
      <c r="BT172" s="141"/>
      <c r="BU172" s="141"/>
      <c r="BV172" s="141"/>
      <c r="BW172" s="141"/>
      <c r="BX172" s="141"/>
      <c r="BY172" s="141"/>
      <c r="BZ172" s="141"/>
      <c r="CA172" s="141"/>
      <c r="CB172" s="141"/>
      <c r="CC172" s="141"/>
      <c r="CD172" s="141"/>
      <c r="CE172" s="141"/>
      <c r="CF172" s="141"/>
      <c r="CG172" s="141"/>
      <c r="CH172" s="141"/>
      <c r="CI172" s="141"/>
      <c r="CJ172" s="141"/>
    </row>
    <row r="173" spans="1:88" ht="14.25" customHeight="1">
      <c r="A173" s="151"/>
      <c r="B173" s="136"/>
      <c r="C173" s="135"/>
      <c r="D173" s="141"/>
      <c r="E173" s="141"/>
      <c r="F173" s="150"/>
      <c r="G173" s="437"/>
      <c r="H173" s="141"/>
      <c r="I173" s="5"/>
      <c r="J173" s="5"/>
      <c r="K173" s="5"/>
      <c r="L173" s="141"/>
      <c r="M173" s="141"/>
      <c r="N173" s="150"/>
      <c r="O173" s="141"/>
      <c r="P173" s="196"/>
      <c r="Q173" s="214"/>
      <c r="R173" s="214"/>
      <c r="S173" s="438"/>
      <c r="T173" s="141"/>
      <c r="U173" s="141"/>
      <c r="V173" s="139"/>
      <c r="W173" s="140"/>
      <c r="X173" s="172"/>
      <c r="Y173" s="139"/>
      <c r="Z173" s="140"/>
      <c r="AA173" s="172"/>
      <c r="AB173" s="141"/>
      <c r="AC173" s="141"/>
      <c r="AD173" s="248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1"/>
      <c r="AY173" s="141"/>
      <c r="AZ173" s="141"/>
      <c r="BA173" s="141"/>
      <c r="BB173" s="141"/>
      <c r="BC173" s="141"/>
      <c r="BD173" s="141"/>
      <c r="BE173" s="141"/>
      <c r="BF173" s="141"/>
      <c r="BG173" s="141"/>
      <c r="BH173" s="141"/>
      <c r="BI173" s="141"/>
      <c r="BJ173" s="141"/>
      <c r="BK173" s="141"/>
      <c r="BL173" s="141"/>
      <c r="BM173" s="141"/>
      <c r="BN173" s="141"/>
      <c r="BO173" s="141"/>
      <c r="BP173" s="141"/>
      <c r="BQ173" s="141"/>
      <c r="BR173" s="141"/>
      <c r="BS173" s="141"/>
      <c r="BT173" s="141"/>
      <c r="BU173" s="141"/>
      <c r="BV173" s="141"/>
      <c r="BW173" s="141"/>
      <c r="BX173" s="141"/>
      <c r="BY173" s="141"/>
      <c r="BZ173" s="141"/>
      <c r="CA173" s="141"/>
      <c r="CB173" s="141"/>
      <c r="CC173" s="141"/>
      <c r="CD173" s="141"/>
      <c r="CE173" s="141"/>
      <c r="CF173" s="141"/>
      <c r="CG173" s="141"/>
      <c r="CH173" s="141"/>
      <c r="CI173" s="141"/>
      <c r="CJ173" s="141"/>
    </row>
    <row r="174" spans="1:88" ht="15" customHeight="1">
      <c r="A174" s="151"/>
      <c r="B174" s="141"/>
      <c r="C174" s="135"/>
      <c r="D174" s="141"/>
      <c r="E174" s="141"/>
      <c r="F174" s="150"/>
      <c r="G174" s="141"/>
      <c r="H174" s="141"/>
      <c r="I174" s="141"/>
      <c r="J174" s="150"/>
      <c r="K174" s="141"/>
      <c r="L174" s="141"/>
      <c r="M174" s="141"/>
      <c r="N174" s="150"/>
      <c r="O174" s="141"/>
      <c r="P174" s="196"/>
      <c r="Q174" s="141"/>
      <c r="R174" s="150"/>
      <c r="S174" s="141"/>
      <c r="T174" s="141"/>
      <c r="U174" s="141"/>
      <c r="V174" s="139"/>
      <c r="W174" s="140"/>
      <c r="X174" s="172"/>
      <c r="Y174" s="139"/>
      <c r="Z174" s="140"/>
      <c r="AA174" s="172"/>
      <c r="AB174" s="141"/>
      <c r="AC174" s="141"/>
      <c r="AD174" s="220"/>
      <c r="AE174" s="270"/>
      <c r="AF174" s="430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41"/>
      <c r="BC174" s="141"/>
      <c r="BD174" s="141"/>
      <c r="BE174" s="141"/>
      <c r="BF174" s="141"/>
      <c r="BG174" s="141"/>
      <c r="BH174" s="141"/>
      <c r="BI174" s="141"/>
      <c r="BJ174" s="141"/>
      <c r="BK174" s="141"/>
      <c r="BL174" s="141"/>
      <c r="BM174" s="141"/>
      <c r="BN174" s="141"/>
      <c r="BO174" s="141"/>
      <c r="BP174" s="141"/>
      <c r="BQ174" s="141"/>
      <c r="BR174" s="141"/>
      <c r="BS174" s="141"/>
      <c r="BT174" s="141"/>
      <c r="BU174" s="141"/>
      <c r="BV174" s="141"/>
      <c r="BW174" s="141"/>
      <c r="BX174" s="141"/>
      <c r="BY174" s="141"/>
      <c r="BZ174" s="141"/>
      <c r="CA174" s="141"/>
      <c r="CB174" s="141"/>
      <c r="CC174" s="141"/>
      <c r="CD174" s="141"/>
      <c r="CE174" s="141"/>
      <c r="CF174" s="141"/>
      <c r="CG174" s="141"/>
      <c r="CH174" s="141"/>
      <c r="CI174" s="141"/>
      <c r="CJ174" s="141"/>
    </row>
    <row r="175" spans="1:88" ht="14.25" customHeight="1">
      <c r="A175" s="11"/>
      <c r="B175" s="49"/>
      <c r="C175" s="11"/>
      <c r="D175" s="11"/>
      <c r="E175" s="214"/>
      <c r="F175" s="214"/>
      <c r="G175" s="438"/>
      <c r="H175" s="141"/>
      <c r="I175" s="141"/>
      <c r="J175" s="150"/>
      <c r="K175" s="141"/>
      <c r="L175" s="141"/>
      <c r="M175" s="141"/>
      <c r="N175" s="150"/>
      <c r="O175" s="149"/>
      <c r="P175" s="196"/>
      <c r="Q175" s="151"/>
      <c r="R175" s="136"/>
      <c r="S175" s="135"/>
      <c r="T175" s="141"/>
      <c r="U175" s="141"/>
      <c r="V175" s="139"/>
      <c r="W175" s="140"/>
      <c r="X175" s="172"/>
      <c r="Y175" s="141"/>
      <c r="Z175" s="141"/>
      <c r="AA175" s="141"/>
      <c r="AB175" s="141"/>
      <c r="AC175" s="141"/>
      <c r="AD175" s="136"/>
      <c r="AE175" s="135"/>
      <c r="AF175" s="189"/>
      <c r="AG175" s="151"/>
      <c r="AH175" s="136"/>
      <c r="AI175" s="133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1"/>
      <c r="AX175" s="141"/>
      <c r="AY175" s="141"/>
      <c r="AZ175" s="141"/>
      <c r="BA175" s="141"/>
      <c r="BB175" s="141"/>
      <c r="BC175" s="141"/>
      <c r="BD175" s="141"/>
      <c r="BE175" s="141"/>
      <c r="BF175" s="141"/>
      <c r="BG175" s="141"/>
      <c r="BH175" s="141"/>
      <c r="BI175" s="141"/>
      <c r="BJ175" s="141"/>
      <c r="BK175" s="141"/>
      <c r="BL175" s="141"/>
      <c r="BM175" s="141"/>
      <c r="BN175" s="141"/>
      <c r="BO175" s="141"/>
      <c r="BP175" s="141"/>
      <c r="BQ175" s="141"/>
      <c r="BR175" s="141"/>
      <c r="BS175" s="141"/>
      <c r="BT175" s="141"/>
      <c r="BU175" s="141"/>
      <c r="BV175" s="141"/>
      <c r="BW175" s="141"/>
      <c r="BX175" s="141"/>
      <c r="BY175" s="141"/>
      <c r="BZ175" s="141"/>
      <c r="CA175" s="141"/>
      <c r="CB175" s="141"/>
      <c r="CC175" s="141"/>
      <c r="CD175" s="141"/>
      <c r="CE175" s="141"/>
      <c r="CF175" s="141"/>
      <c r="CG175" s="141"/>
      <c r="CH175" s="141"/>
      <c r="CI175" s="141"/>
      <c r="CJ175" s="141"/>
    </row>
    <row r="176" spans="1:88" ht="17.25" customHeight="1">
      <c r="A176" s="11"/>
      <c r="B176" s="49"/>
      <c r="C176" s="11"/>
      <c r="D176" s="11"/>
      <c r="E176" s="141"/>
      <c r="F176" s="150"/>
      <c r="G176" s="141"/>
      <c r="H176" s="141"/>
      <c r="I176" s="5"/>
      <c r="J176" s="7"/>
      <c r="K176" s="2044"/>
      <c r="L176" s="141"/>
      <c r="M176" s="141"/>
      <c r="N176" s="150"/>
      <c r="O176" s="135"/>
      <c r="P176" s="272"/>
      <c r="Q176" s="151"/>
      <c r="R176" s="141"/>
      <c r="S176" s="135"/>
      <c r="T176" s="141"/>
      <c r="U176" s="141"/>
      <c r="V176" s="136"/>
      <c r="W176" s="140"/>
      <c r="X176" s="172"/>
      <c r="Y176" s="277"/>
      <c r="Z176" s="141"/>
      <c r="AA176" s="141"/>
      <c r="AB176" s="141"/>
      <c r="AC176" s="141"/>
      <c r="AD176" s="136"/>
      <c r="AE176" s="135"/>
      <c r="AF176" s="196"/>
      <c r="AG176" s="153"/>
      <c r="AH176" s="136"/>
      <c r="AI176" s="213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  <c r="AV176" s="141"/>
      <c r="AW176" s="141"/>
      <c r="AX176" s="141"/>
      <c r="AY176" s="141"/>
      <c r="AZ176" s="141"/>
      <c r="BA176" s="141"/>
      <c r="BB176" s="141"/>
      <c r="BC176" s="141"/>
      <c r="BD176" s="141"/>
      <c r="BE176" s="141"/>
      <c r="BF176" s="141"/>
      <c r="BG176" s="141"/>
      <c r="BH176" s="141"/>
      <c r="BI176" s="141"/>
      <c r="BJ176" s="141"/>
      <c r="BK176" s="141"/>
      <c r="BL176" s="141"/>
      <c r="BM176" s="141"/>
      <c r="BN176" s="141"/>
      <c r="BO176" s="141"/>
      <c r="BP176" s="141"/>
      <c r="BQ176" s="141"/>
      <c r="BR176" s="141"/>
      <c r="BS176" s="141"/>
      <c r="BT176" s="141"/>
      <c r="BU176" s="141"/>
      <c r="BV176" s="141"/>
      <c r="BW176" s="141"/>
      <c r="BX176" s="141"/>
      <c r="BY176" s="141"/>
      <c r="BZ176" s="141"/>
      <c r="CA176" s="141"/>
      <c r="CB176" s="141"/>
      <c r="CC176" s="141"/>
      <c r="CD176" s="141"/>
      <c r="CE176" s="141"/>
      <c r="CF176" s="141"/>
      <c r="CG176" s="141"/>
      <c r="CH176" s="141"/>
      <c r="CI176" s="141"/>
      <c r="CJ176" s="141"/>
    </row>
    <row r="177" spans="1:88">
      <c r="A177" s="11"/>
      <c r="B177" s="49"/>
      <c r="C177" s="11"/>
      <c r="D177" s="11"/>
      <c r="E177" s="151"/>
      <c r="F177" s="136"/>
      <c r="G177" s="135"/>
      <c r="H177" s="141"/>
      <c r="I177" s="141"/>
      <c r="J177" s="150"/>
      <c r="K177" s="141"/>
      <c r="L177" s="141"/>
      <c r="M177" s="141"/>
      <c r="N177" s="150"/>
      <c r="O177" s="135"/>
      <c r="P177" s="196"/>
      <c r="Q177" s="141"/>
      <c r="R177" s="141"/>
      <c r="S177" s="141"/>
      <c r="T177" s="133"/>
      <c r="U177" s="141"/>
      <c r="V177" s="142"/>
      <c r="W177" s="143"/>
      <c r="X177" s="194"/>
      <c r="Y177" s="220"/>
      <c r="Z177" s="270"/>
      <c r="AA177" s="291"/>
      <c r="AB177" s="141"/>
      <c r="AC177" s="141"/>
      <c r="AD177" s="136"/>
      <c r="AE177" s="135"/>
      <c r="AF177" s="196"/>
      <c r="AG177" s="136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  <c r="AX177" s="141"/>
      <c r="AY177" s="141"/>
      <c r="AZ177" s="141"/>
      <c r="BA177" s="141"/>
      <c r="BB177" s="141"/>
      <c r="BC177" s="141"/>
      <c r="BD177" s="141"/>
      <c r="BE177" s="141"/>
      <c r="BF177" s="141"/>
      <c r="BG177" s="141"/>
      <c r="BH177" s="141"/>
      <c r="BI177" s="141"/>
      <c r="BJ177" s="141"/>
      <c r="BK177" s="141"/>
      <c r="BL177" s="141"/>
      <c r="BM177" s="141"/>
      <c r="BN177" s="141"/>
      <c r="BO177" s="141"/>
      <c r="BP177" s="141"/>
      <c r="BQ177" s="141"/>
      <c r="BR177" s="141"/>
      <c r="BS177" s="141"/>
      <c r="BT177" s="141"/>
      <c r="BU177" s="141"/>
      <c r="BV177" s="141"/>
      <c r="BW177" s="141"/>
      <c r="BX177" s="141"/>
      <c r="BY177" s="141"/>
      <c r="BZ177" s="141"/>
      <c r="CA177" s="141"/>
      <c r="CB177" s="141"/>
      <c r="CC177" s="141"/>
      <c r="CD177" s="141"/>
      <c r="CE177" s="141"/>
      <c r="CF177" s="141"/>
      <c r="CG177" s="141"/>
      <c r="CH177" s="141"/>
      <c r="CI177" s="141"/>
      <c r="CJ177" s="141"/>
    </row>
    <row r="178" spans="1:88" ht="12.75" customHeight="1">
      <c r="A178" s="11"/>
      <c r="B178" s="49"/>
      <c r="C178" s="11"/>
      <c r="D178" s="11"/>
      <c r="H178" s="141"/>
      <c r="I178" s="141"/>
      <c r="J178" s="150"/>
      <c r="K178" s="141"/>
      <c r="L178" s="141"/>
      <c r="M178" s="141"/>
      <c r="N178" s="150"/>
      <c r="O178" s="135"/>
      <c r="P178" s="141"/>
      <c r="Q178" s="141"/>
      <c r="R178" s="141"/>
      <c r="S178" s="141"/>
      <c r="T178" s="139"/>
      <c r="U178" s="141"/>
      <c r="V178" s="136"/>
      <c r="W178" s="135"/>
      <c r="X178" s="189"/>
      <c r="Y178" s="139"/>
      <c r="Z178" s="140"/>
      <c r="AA178" s="172"/>
      <c r="AB178" s="141"/>
      <c r="AC178" s="141"/>
      <c r="AD178" s="136"/>
      <c r="AE178" s="135"/>
      <c r="AF178" s="196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1"/>
      <c r="AY178" s="141"/>
      <c r="AZ178" s="141"/>
      <c r="BA178" s="141"/>
      <c r="BB178" s="141"/>
      <c r="BC178" s="141"/>
      <c r="BD178" s="141"/>
      <c r="BE178" s="141"/>
      <c r="BF178" s="141"/>
      <c r="BG178" s="141"/>
      <c r="BH178" s="141"/>
      <c r="BI178" s="141"/>
      <c r="BJ178" s="141"/>
      <c r="BK178" s="141"/>
      <c r="BL178" s="141"/>
      <c r="BM178" s="141"/>
      <c r="BN178" s="141"/>
      <c r="BO178" s="141"/>
      <c r="BP178" s="141"/>
      <c r="BQ178" s="141"/>
      <c r="BR178" s="141"/>
      <c r="BS178" s="141"/>
      <c r="BT178" s="141"/>
      <c r="BU178" s="141"/>
      <c r="BV178" s="141"/>
      <c r="BW178" s="141"/>
      <c r="BX178" s="141"/>
      <c r="BY178" s="141"/>
      <c r="BZ178" s="141"/>
      <c r="CA178" s="141"/>
      <c r="CB178" s="141"/>
      <c r="CC178" s="141"/>
      <c r="CD178" s="141"/>
      <c r="CE178" s="141"/>
      <c r="CF178" s="141"/>
      <c r="CG178" s="141"/>
      <c r="CH178" s="141"/>
      <c r="CI178" s="141"/>
      <c r="CJ178" s="141"/>
    </row>
    <row r="179" spans="1:88" ht="15" customHeight="1">
      <c r="A179" s="11"/>
      <c r="B179" s="49"/>
      <c r="C179" s="11"/>
      <c r="D179" s="11"/>
      <c r="H179" s="141"/>
      <c r="I179" s="141"/>
      <c r="J179" s="150"/>
      <c r="K179" s="141"/>
      <c r="L179" s="141"/>
      <c r="M179" s="141"/>
      <c r="N179" s="150"/>
      <c r="O179" s="135"/>
      <c r="P179" s="271"/>
      <c r="Q179" s="141"/>
      <c r="R179" s="141"/>
      <c r="S179" s="141"/>
      <c r="T179" s="139"/>
      <c r="U179" s="141"/>
      <c r="V179" s="141"/>
      <c r="W179" s="141"/>
      <c r="X179" s="141"/>
      <c r="Y179" s="139"/>
      <c r="Z179" s="135"/>
      <c r="AA179" s="196"/>
      <c r="AB179" s="131"/>
      <c r="AC179" s="141"/>
      <c r="AD179" s="136"/>
      <c r="AE179" s="135"/>
      <c r="AF179" s="189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  <c r="AX179" s="141"/>
      <c r="AY179" s="141"/>
      <c r="AZ179" s="141"/>
      <c r="BA179" s="141"/>
      <c r="BB179" s="141"/>
      <c r="BC179" s="141"/>
      <c r="BD179" s="141"/>
      <c r="BE179" s="141"/>
      <c r="BF179" s="141"/>
      <c r="BG179" s="141"/>
      <c r="BH179" s="141"/>
      <c r="BI179" s="141"/>
      <c r="BJ179" s="141"/>
      <c r="BK179" s="141"/>
      <c r="BL179" s="141"/>
      <c r="BM179" s="141"/>
      <c r="BN179" s="141"/>
      <c r="BO179" s="141"/>
      <c r="BP179" s="141"/>
      <c r="BQ179" s="141"/>
      <c r="BR179" s="141"/>
      <c r="BS179" s="141"/>
      <c r="BT179" s="141"/>
      <c r="BU179" s="141"/>
      <c r="BV179" s="141"/>
      <c r="BW179" s="141"/>
      <c r="BX179" s="141"/>
      <c r="BY179" s="141"/>
      <c r="BZ179" s="141"/>
      <c r="CA179" s="141"/>
      <c r="CB179" s="141"/>
      <c r="CC179" s="141"/>
      <c r="CD179" s="141"/>
      <c r="CE179" s="141"/>
      <c r="CF179" s="141"/>
      <c r="CG179" s="141"/>
      <c r="CH179" s="141"/>
      <c r="CI179" s="141"/>
      <c r="CJ179" s="141"/>
    </row>
    <row r="180" spans="1:88" ht="15.75" customHeight="1">
      <c r="A180" s="11"/>
      <c r="B180" s="49"/>
      <c r="C180" s="11"/>
      <c r="D180" s="11"/>
      <c r="H180" s="141"/>
      <c r="I180" s="141"/>
      <c r="J180" s="150"/>
      <c r="K180" s="141"/>
      <c r="L180" s="141"/>
      <c r="M180" s="141"/>
      <c r="N180" s="150"/>
      <c r="O180" s="141"/>
      <c r="P180" s="141"/>
      <c r="Q180" s="141"/>
      <c r="R180" s="141"/>
      <c r="S180" s="141"/>
      <c r="T180" s="139"/>
      <c r="U180" s="141"/>
      <c r="V180" s="139"/>
      <c r="W180" s="140"/>
      <c r="X180" s="172"/>
      <c r="Y180" s="141"/>
      <c r="Z180" s="280"/>
      <c r="AA180" s="157"/>
      <c r="AB180" s="157"/>
      <c r="AC180" s="141"/>
      <c r="AD180" s="164"/>
      <c r="AE180" s="135"/>
      <c r="AF180" s="273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  <c r="AX180" s="141"/>
      <c r="AY180" s="141"/>
      <c r="AZ180" s="141"/>
      <c r="BA180" s="141"/>
      <c r="BB180" s="141"/>
      <c r="BC180" s="141"/>
      <c r="BD180" s="141"/>
      <c r="BE180" s="141"/>
      <c r="BF180" s="141"/>
      <c r="BG180" s="141"/>
      <c r="BH180" s="141"/>
      <c r="BI180" s="141"/>
      <c r="BJ180" s="141"/>
      <c r="BK180" s="141"/>
      <c r="BL180" s="141"/>
      <c r="BM180" s="141"/>
      <c r="BN180" s="141"/>
      <c r="BO180" s="141"/>
      <c r="BP180" s="141"/>
      <c r="BQ180" s="141"/>
      <c r="BR180" s="141"/>
      <c r="BS180" s="141"/>
      <c r="BT180" s="141"/>
      <c r="BU180" s="141"/>
      <c r="BV180" s="141"/>
      <c r="BW180" s="141"/>
      <c r="BX180" s="141"/>
      <c r="BY180" s="141"/>
      <c r="BZ180" s="141"/>
      <c r="CA180" s="141"/>
      <c r="CB180" s="141"/>
      <c r="CC180" s="141"/>
      <c r="CD180" s="141"/>
      <c r="CE180" s="141"/>
      <c r="CF180" s="141"/>
      <c r="CG180" s="141"/>
      <c r="CH180" s="141"/>
      <c r="CI180" s="141"/>
      <c r="CJ180" s="141"/>
    </row>
    <row r="181" spans="1:88" ht="15" customHeight="1">
      <c r="A181" s="11"/>
      <c r="B181" s="49"/>
      <c r="C181" s="11"/>
      <c r="D181" s="11"/>
      <c r="H181" s="141"/>
      <c r="I181" s="141"/>
      <c r="J181" s="150"/>
      <c r="K181" s="141"/>
      <c r="L181" s="141"/>
      <c r="M181" s="141"/>
      <c r="N181" s="150"/>
      <c r="O181" s="141"/>
      <c r="P181" s="141"/>
      <c r="Q181" s="141"/>
      <c r="R181" s="141"/>
      <c r="S181" s="141"/>
      <c r="T181" s="136"/>
      <c r="U181" s="141"/>
      <c r="V181" s="139"/>
      <c r="W181" s="140"/>
      <c r="X181" s="172"/>
      <c r="Y181" s="141"/>
      <c r="Z181" s="291"/>
      <c r="AA181" s="270"/>
      <c r="AB181" s="271"/>
      <c r="AC181" s="141"/>
      <c r="AD181" s="139"/>
      <c r="AE181" s="135"/>
      <c r="AF181" s="189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  <c r="AX181" s="141"/>
      <c r="AY181" s="141"/>
      <c r="AZ181" s="141"/>
      <c r="BA181" s="141"/>
      <c r="BB181" s="141"/>
      <c r="BC181" s="141"/>
      <c r="BD181" s="141"/>
      <c r="BE181" s="141"/>
      <c r="BF181" s="141"/>
      <c r="BG181" s="141"/>
      <c r="BH181" s="141"/>
      <c r="BI181" s="141"/>
      <c r="BJ181" s="141"/>
      <c r="BK181" s="141"/>
      <c r="BL181" s="141"/>
      <c r="BM181" s="141"/>
      <c r="BN181" s="141"/>
      <c r="BO181" s="141"/>
      <c r="BP181" s="141"/>
      <c r="BQ181" s="141"/>
      <c r="BR181" s="141"/>
      <c r="BS181" s="141"/>
      <c r="BT181" s="141"/>
      <c r="BU181" s="141"/>
      <c r="BV181" s="141"/>
      <c r="BW181" s="141"/>
      <c r="BX181" s="141"/>
      <c r="BY181" s="141"/>
      <c r="BZ181" s="141"/>
      <c r="CA181" s="141"/>
      <c r="CB181" s="141"/>
      <c r="CC181" s="141"/>
      <c r="CD181" s="141"/>
      <c r="CE181" s="141"/>
      <c r="CF181" s="141"/>
      <c r="CG181" s="141"/>
      <c r="CH181" s="141"/>
      <c r="CI181" s="141"/>
      <c r="CJ181" s="141"/>
    </row>
    <row r="182" spans="1:88" ht="15.75" customHeight="1">
      <c r="A182" s="11"/>
      <c r="B182" s="49"/>
      <c r="C182" s="11"/>
      <c r="D182" s="11"/>
      <c r="H182" s="141"/>
      <c r="I182" s="141"/>
      <c r="J182" s="150"/>
      <c r="K182" s="141"/>
      <c r="L182" s="141"/>
      <c r="M182" s="141"/>
      <c r="N182" s="150"/>
      <c r="O182" s="131"/>
      <c r="P182" s="141"/>
      <c r="Q182" s="141"/>
      <c r="R182" s="141"/>
      <c r="S182" s="141"/>
      <c r="T182" s="136"/>
      <c r="U182" s="141"/>
      <c r="V182" s="139"/>
      <c r="W182" s="140"/>
      <c r="X182" s="172"/>
      <c r="Y182" s="141"/>
      <c r="Z182" s="139"/>
      <c r="AA182" s="140"/>
      <c r="AB182" s="172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  <c r="AX182" s="141"/>
      <c r="AY182" s="141"/>
      <c r="AZ182" s="141"/>
      <c r="BA182" s="141"/>
      <c r="BB182" s="141"/>
      <c r="BC182" s="141"/>
      <c r="BD182" s="141"/>
      <c r="BE182" s="141"/>
      <c r="BF182" s="141"/>
      <c r="BG182" s="141"/>
      <c r="BH182" s="141"/>
      <c r="BI182" s="141"/>
      <c r="BJ182" s="141"/>
      <c r="BK182" s="141"/>
      <c r="BL182" s="141"/>
      <c r="BM182" s="141"/>
      <c r="BN182" s="141"/>
      <c r="BO182" s="141"/>
      <c r="BP182" s="141"/>
      <c r="BQ182" s="141"/>
      <c r="BR182" s="141"/>
      <c r="BS182" s="141"/>
      <c r="BT182" s="141"/>
      <c r="BU182" s="141"/>
      <c r="BV182" s="141"/>
      <c r="BW182" s="141"/>
      <c r="BX182" s="141"/>
      <c r="BY182" s="141"/>
      <c r="BZ182" s="141"/>
      <c r="CA182" s="141"/>
      <c r="CB182" s="141"/>
      <c r="CC182" s="141"/>
      <c r="CD182" s="141"/>
      <c r="CE182" s="141"/>
      <c r="CF182" s="141"/>
      <c r="CG182" s="141"/>
      <c r="CH182" s="141"/>
      <c r="CI182" s="141"/>
      <c r="CJ182" s="141"/>
    </row>
    <row r="183" spans="1:88">
      <c r="A183" s="11"/>
      <c r="B183" s="49"/>
      <c r="C183" s="11"/>
      <c r="D183" s="11"/>
      <c r="H183" s="141"/>
      <c r="I183" s="141"/>
      <c r="J183" s="150"/>
      <c r="K183" s="141"/>
      <c r="L183" s="141"/>
      <c r="M183" s="141"/>
      <c r="N183" s="150"/>
      <c r="O183" s="131"/>
      <c r="P183" s="141"/>
      <c r="Q183" s="141"/>
      <c r="R183" s="141"/>
      <c r="S183" s="141"/>
      <c r="T183" s="136"/>
      <c r="U183" s="141"/>
      <c r="V183" s="139"/>
      <c r="W183" s="140"/>
      <c r="X183" s="172"/>
      <c r="Y183" s="141"/>
      <c r="Z183" s="139"/>
      <c r="AA183" s="140"/>
      <c r="AB183" s="172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  <c r="AX183" s="141"/>
      <c r="AY183" s="141"/>
      <c r="AZ183" s="141"/>
      <c r="BA183" s="141"/>
      <c r="BB183" s="141"/>
      <c r="BC183" s="141"/>
      <c r="BD183" s="141"/>
      <c r="BE183" s="141"/>
      <c r="BF183" s="141"/>
      <c r="BG183" s="141"/>
      <c r="BH183" s="141"/>
      <c r="BI183" s="141"/>
      <c r="BJ183" s="141"/>
      <c r="BK183" s="141"/>
      <c r="BL183" s="141"/>
      <c r="BM183" s="141"/>
      <c r="BN183" s="141"/>
      <c r="BO183" s="141"/>
      <c r="BP183" s="141"/>
      <c r="BQ183" s="141"/>
      <c r="BR183" s="141"/>
      <c r="BS183" s="141"/>
      <c r="BT183" s="141"/>
      <c r="BU183" s="141"/>
      <c r="BV183" s="141"/>
      <c r="BW183" s="141"/>
      <c r="BX183" s="141"/>
      <c r="BY183" s="141"/>
      <c r="BZ183" s="141"/>
      <c r="CA183" s="141"/>
      <c r="CB183" s="141"/>
      <c r="CC183" s="141"/>
      <c r="CD183" s="141"/>
      <c r="CE183" s="141"/>
      <c r="CF183" s="141"/>
      <c r="CG183" s="141"/>
      <c r="CH183" s="141"/>
      <c r="CI183" s="141"/>
      <c r="CJ183" s="141"/>
    </row>
    <row r="184" spans="1:88" ht="12.75" customHeight="1">
      <c r="A184" s="11"/>
      <c r="B184" s="49"/>
      <c r="C184" s="11"/>
      <c r="D184" s="11"/>
      <c r="H184" s="141"/>
      <c r="I184" s="141"/>
      <c r="J184" s="150"/>
      <c r="K184" s="141"/>
      <c r="L184" s="141"/>
      <c r="M184" s="141"/>
      <c r="N184" s="150"/>
      <c r="O184" s="133"/>
      <c r="P184" s="141"/>
      <c r="Q184" s="141"/>
      <c r="R184" s="141"/>
      <c r="S184" s="141"/>
      <c r="T184" s="136"/>
      <c r="U184" s="141"/>
      <c r="V184" s="136"/>
      <c r="W184" s="140"/>
      <c r="X184" s="172"/>
      <c r="Y184" s="141"/>
      <c r="Z184" s="139"/>
      <c r="AA184" s="140"/>
      <c r="AB184" s="172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  <c r="AX184" s="141"/>
      <c r="AY184" s="141"/>
      <c r="AZ184" s="141"/>
      <c r="BA184" s="141"/>
      <c r="BB184" s="141"/>
      <c r="BC184" s="141"/>
      <c r="BD184" s="141"/>
      <c r="BE184" s="141"/>
      <c r="BF184" s="141"/>
      <c r="BG184" s="141"/>
      <c r="BH184" s="141"/>
      <c r="BI184" s="141"/>
      <c r="BJ184" s="141"/>
      <c r="BK184" s="141"/>
      <c r="BL184" s="141"/>
      <c r="BM184" s="141"/>
      <c r="BN184" s="141"/>
      <c r="BO184" s="141"/>
      <c r="BP184" s="141"/>
      <c r="BQ184" s="141"/>
      <c r="BR184" s="141"/>
      <c r="BS184" s="141"/>
      <c r="BT184" s="141"/>
      <c r="BU184" s="141"/>
      <c r="BV184" s="141"/>
      <c r="BW184" s="141"/>
      <c r="BX184" s="141"/>
      <c r="BY184" s="141"/>
      <c r="BZ184" s="141"/>
      <c r="CA184" s="141"/>
      <c r="CB184" s="141"/>
      <c r="CC184" s="141"/>
      <c r="CD184" s="141"/>
      <c r="CE184" s="141"/>
      <c r="CF184" s="141"/>
      <c r="CG184" s="141"/>
      <c r="CH184" s="141"/>
      <c r="CI184" s="141"/>
      <c r="CJ184" s="141"/>
    </row>
    <row r="185" spans="1:88" ht="15.75" customHeight="1">
      <c r="A185" s="11"/>
      <c r="B185" s="49"/>
      <c r="C185" s="11"/>
      <c r="D185" s="11"/>
      <c r="H185" s="291"/>
      <c r="I185" s="141"/>
      <c r="J185" s="150"/>
      <c r="K185" s="141"/>
      <c r="L185" s="141"/>
      <c r="M185" s="141"/>
      <c r="N185" s="150"/>
      <c r="O185" s="141"/>
      <c r="P185" s="141"/>
      <c r="Q185" s="141"/>
      <c r="R185" s="141"/>
      <c r="S185" s="141"/>
      <c r="T185" s="136"/>
      <c r="U185" s="141"/>
      <c r="V185" s="142"/>
      <c r="W185" s="143"/>
      <c r="X185" s="194"/>
      <c r="Y185" s="141"/>
      <c r="Z185" s="139"/>
      <c r="AA185" s="140"/>
      <c r="AB185" s="172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1"/>
      <c r="AY185" s="141"/>
      <c r="AZ185" s="141"/>
      <c r="BA185" s="141"/>
      <c r="BB185" s="141"/>
      <c r="BC185" s="141"/>
      <c r="BD185" s="141"/>
      <c r="BE185" s="141"/>
      <c r="BF185" s="141"/>
      <c r="BG185" s="141"/>
      <c r="BH185" s="141"/>
      <c r="BI185" s="141"/>
      <c r="BJ185" s="141"/>
      <c r="BK185" s="141"/>
      <c r="BL185" s="141"/>
      <c r="BM185" s="141"/>
      <c r="BN185" s="141"/>
      <c r="BO185" s="141"/>
      <c r="BP185" s="141"/>
      <c r="BQ185" s="141"/>
      <c r="BR185" s="141"/>
      <c r="BS185" s="141"/>
      <c r="BT185" s="141"/>
      <c r="BU185" s="141"/>
      <c r="BV185" s="141"/>
      <c r="BW185" s="141"/>
      <c r="BX185" s="141"/>
      <c r="BY185" s="141"/>
      <c r="BZ185" s="141"/>
      <c r="CA185" s="141"/>
      <c r="CB185" s="141"/>
      <c r="CC185" s="141"/>
      <c r="CD185" s="141"/>
      <c r="CE185" s="141"/>
      <c r="CF185" s="141"/>
      <c r="CG185" s="141"/>
      <c r="CH185" s="141"/>
      <c r="CI185" s="141"/>
      <c r="CJ185" s="141"/>
    </row>
    <row r="186" spans="1:88" ht="13.5" customHeight="1">
      <c r="A186" s="11"/>
      <c r="B186" s="49"/>
      <c r="C186" s="11"/>
      <c r="D186" s="11"/>
      <c r="H186" s="136"/>
      <c r="I186" s="141"/>
      <c r="J186" s="150"/>
      <c r="K186" s="141"/>
      <c r="L186" s="141"/>
      <c r="M186" s="141"/>
      <c r="N186" s="150"/>
      <c r="O186" s="141"/>
      <c r="P186" s="141"/>
      <c r="Q186" s="141"/>
      <c r="R186" s="141"/>
      <c r="S186" s="141"/>
      <c r="T186" s="136"/>
      <c r="U186" s="141"/>
      <c r="V186" s="136"/>
      <c r="W186" s="135"/>
      <c r="X186" s="189"/>
      <c r="Y186" s="141"/>
      <c r="Z186" s="136"/>
      <c r="AA186" s="140"/>
      <c r="AB186" s="172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1"/>
      <c r="AY186" s="141"/>
      <c r="AZ186" s="141"/>
      <c r="BA186" s="141"/>
      <c r="BB186" s="141"/>
      <c r="BC186" s="141"/>
      <c r="BD186" s="141"/>
      <c r="BE186" s="141"/>
      <c r="BF186" s="141"/>
      <c r="BG186" s="141"/>
      <c r="BH186" s="141"/>
      <c r="BI186" s="141"/>
      <c r="BJ186" s="141"/>
      <c r="BK186" s="141"/>
      <c r="BL186" s="141"/>
      <c r="BM186" s="141"/>
      <c r="BN186" s="141"/>
      <c r="BO186" s="141"/>
      <c r="BP186" s="141"/>
      <c r="BQ186" s="141"/>
      <c r="BR186" s="141"/>
      <c r="BS186" s="141"/>
      <c r="BT186" s="141"/>
      <c r="BU186" s="141"/>
      <c r="BV186" s="141"/>
      <c r="BW186" s="141"/>
      <c r="BX186" s="141"/>
      <c r="BY186" s="141"/>
      <c r="BZ186" s="141"/>
      <c r="CA186" s="141"/>
      <c r="CB186" s="141"/>
      <c r="CC186" s="141"/>
      <c r="CD186" s="141"/>
      <c r="CE186" s="141"/>
      <c r="CF186" s="141"/>
      <c r="CG186" s="141"/>
      <c r="CH186" s="141"/>
      <c r="CI186" s="141"/>
      <c r="CJ186" s="141"/>
    </row>
    <row r="187" spans="1:88" ht="13.5" customHeight="1">
      <c r="A187" s="11"/>
      <c r="B187" s="49"/>
      <c r="C187" s="11"/>
      <c r="D187" s="11"/>
      <c r="H187" s="136"/>
      <c r="I187" s="141"/>
      <c r="J187" s="150"/>
      <c r="K187" s="141"/>
      <c r="L187" s="141"/>
      <c r="M187" s="141"/>
      <c r="N187" s="150"/>
      <c r="O187" s="141"/>
      <c r="P187" s="141"/>
      <c r="Q187" s="141"/>
      <c r="R187" s="141"/>
      <c r="S187" s="141"/>
      <c r="T187" s="136"/>
      <c r="U187" s="141"/>
      <c r="V187" s="139"/>
      <c r="W187" s="131"/>
      <c r="X187" s="141"/>
      <c r="Y187" s="139"/>
      <c r="Z187" s="142"/>
      <c r="AA187" s="143"/>
      <c r="AB187" s="194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  <c r="AX187" s="141"/>
      <c r="AY187" s="141"/>
      <c r="AZ187" s="141"/>
      <c r="BA187" s="141"/>
      <c r="BB187" s="141"/>
      <c r="BC187" s="141"/>
      <c r="BD187" s="141"/>
      <c r="BE187" s="141"/>
      <c r="BF187" s="141"/>
      <c r="BG187" s="141"/>
      <c r="BH187" s="141"/>
      <c r="BI187" s="141"/>
      <c r="BJ187" s="141"/>
      <c r="BK187" s="141"/>
      <c r="BL187" s="141"/>
      <c r="BM187" s="141"/>
      <c r="BN187" s="141"/>
      <c r="BO187" s="141"/>
      <c r="BP187" s="141"/>
      <c r="BQ187" s="141"/>
      <c r="BR187" s="141"/>
      <c r="BS187" s="141"/>
      <c r="BT187" s="141"/>
      <c r="BU187" s="141"/>
      <c r="BV187" s="141"/>
      <c r="BW187" s="141"/>
      <c r="BX187" s="141"/>
      <c r="BY187" s="141"/>
      <c r="BZ187" s="141"/>
      <c r="CA187" s="141"/>
      <c r="CB187" s="141"/>
      <c r="CC187" s="141"/>
      <c r="CD187" s="141"/>
      <c r="CE187" s="141"/>
      <c r="CF187" s="141"/>
      <c r="CG187" s="141"/>
      <c r="CH187" s="141"/>
      <c r="CI187" s="141"/>
      <c r="CJ187" s="141"/>
    </row>
    <row r="188" spans="1:88" ht="13.5" customHeight="1">
      <c r="A188" s="11"/>
      <c r="B188" s="49"/>
      <c r="C188" s="11"/>
      <c r="D188" s="11"/>
      <c r="H188" s="136"/>
      <c r="I188" s="141"/>
      <c r="J188" s="735"/>
      <c r="K188" s="141"/>
      <c r="L188" s="141"/>
      <c r="M188" s="141"/>
      <c r="N188" s="150"/>
      <c r="O188" s="141"/>
      <c r="P188" s="141"/>
      <c r="Q188" s="141"/>
      <c r="R188" s="141"/>
      <c r="S188" s="141"/>
      <c r="T188" s="136"/>
      <c r="U188" s="286"/>
      <c r="V188" s="139"/>
      <c r="W188" s="140"/>
      <c r="X188" s="172"/>
      <c r="Y188" s="141"/>
      <c r="Z188" s="136"/>
      <c r="AA188" s="135"/>
      <c r="AB188" s="189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  <c r="AX188" s="141"/>
      <c r="AY188" s="141"/>
      <c r="AZ188" s="141"/>
      <c r="BA188" s="141"/>
      <c r="BB188" s="141"/>
      <c r="BC188" s="141"/>
      <c r="BD188" s="141"/>
      <c r="BE188" s="141"/>
      <c r="BF188" s="141"/>
      <c r="BG188" s="141"/>
      <c r="BH188" s="141"/>
      <c r="BI188" s="141"/>
      <c r="BJ188" s="141"/>
      <c r="BK188" s="141"/>
      <c r="BL188" s="141"/>
      <c r="BM188" s="141"/>
      <c r="BN188" s="141"/>
      <c r="BO188" s="141"/>
      <c r="BP188" s="141"/>
      <c r="BQ188" s="141"/>
      <c r="BR188" s="141"/>
      <c r="BS188" s="141"/>
      <c r="BT188" s="141"/>
      <c r="BU188" s="141"/>
      <c r="BV188" s="141"/>
      <c r="BW188" s="141"/>
      <c r="BX188" s="141"/>
      <c r="BY188" s="141"/>
      <c r="BZ188" s="141"/>
      <c r="CA188" s="141"/>
      <c r="CB188" s="141"/>
      <c r="CC188" s="141"/>
      <c r="CD188" s="141"/>
      <c r="CE188" s="141"/>
      <c r="CF188" s="141"/>
      <c r="CG188" s="141"/>
      <c r="CH188" s="141"/>
      <c r="CI188" s="141"/>
      <c r="CJ188" s="141"/>
    </row>
    <row r="189" spans="1:88" ht="13.5" customHeight="1">
      <c r="A189" s="11"/>
      <c r="B189" s="49"/>
      <c r="C189" s="11"/>
      <c r="D189" s="11"/>
      <c r="H189" s="136"/>
      <c r="I189" s="141"/>
      <c r="J189" s="150"/>
      <c r="K189" s="437"/>
      <c r="L189" s="141"/>
      <c r="M189" s="141"/>
      <c r="N189" s="150"/>
      <c r="O189" s="141"/>
      <c r="P189" s="141"/>
      <c r="Q189" s="141"/>
      <c r="R189" s="141"/>
      <c r="S189" s="141"/>
      <c r="T189" s="165"/>
      <c r="U189" s="141"/>
      <c r="V189" s="139"/>
      <c r="W189" s="140"/>
      <c r="X189" s="172"/>
      <c r="Y189" s="141"/>
      <c r="Z189" s="139"/>
      <c r="AA189" s="13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  <c r="AY189" s="141"/>
      <c r="AZ189" s="141"/>
      <c r="BA189" s="141"/>
      <c r="BB189" s="141"/>
      <c r="BC189" s="141"/>
      <c r="BD189" s="141"/>
      <c r="BE189" s="141"/>
      <c r="BF189" s="141"/>
      <c r="BG189" s="141"/>
      <c r="BH189" s="141"/>
      <c r="BI189" s="141"/>
      <c r="BJ189" s="141"/>
      <c r="BK189" s="141"/>
      <c r="BL189" s="141"/>
      <c r="BM189" s="141"/>
      <c r="BN189" s="141"/>
      <c r="BO189" s="141"/>
      <c r="BP189" s="141"/>
      <c r="BQ189" s="141"/>
      <c r="BR189" s="141"/>
      <c r="BS189" s="141"/>
      <c r="BT189" s="141"/>
      <c r="BU189" s="141"/>
      <c r="BV189" s="141"/>
      <c r="BW189" s="141"/>
      <c r="BX189" s="141"/>
      <c r="BY189" s="141"/>
      <c r="BZ189" s="141"/>
      <c r="CA189" s="141"/>
      <c r="CB189" s="141"/>
      <c r="CC189" s="141"/>
      <c r="CD189" s="141"/>
      <c r="CE189" s="141"/>
      <c r="CF189" s="141"/>
      <c r="CG189" s="141"/>
      <c r="CH189" s="141"/>
      <c r="CI189" s="141"/>
      <c r="CJ189" s="141"/>
    </row>
    <row r="190" spans="1:88" ht="13.5" customHeight="1">
      <c r="A190" s="11"/>
      <c r="B190" s="49"/>
      <c r="C190" s="11"/>
      <c r="D190" s="11"/>
      <c r="H190" s="142"/>
      <c r="I190" s="214"/>
      <c r="J190" s="214"/>
      <c r="K190" s="438"/>
      <c r="L190" s="141"/>
      <c r="M190" s="141"/>
      <c r="N190" s="150"/>
      <c r="O190" s="141"/>
      <c r="P190" s="141"/>
      <c r="Q190" s="141"/>
      <c r="R190" s="141"/>
      <c r="S190" s="141"/>
      <c r="T190" s="141"/>
      <c r="U190" s="141"/>
      <c r="V190" s="136"/>
      <c r="W190" s="135"/>
      <c r="X190" s="157"/>
      <c r="Y190" s="141"/>
      <c r="Z190" s="139"/>
      <c r="AA190" s="140"/>
      <c r="AB190" s="172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  <c r="BA190" s="141"/>
      <c r="BB190" s="141"/>
      <c r="BC190" s="141"/>
      <c r="BD190" s="141"/>
      <c r="BE190" s="141"/>
      <c r="BF190" s="141"/>
      <c r="BG190" s="141"/>
      <c r="BH190" s="141"/>
      <c r="BI190" s="141"/>
      <c r="BJ190" s="141"/>
      <c r="BK190" s="141"/>
      <c r="BL190" s="141"/>
      <c r="BM190" s="141"/>
      <c r="BN190" s="141"/>
      <c r="BO190" s="141"/>
      <c r="BP190" s="141"/>
      <c r="BQ190" s="141"/>
      <c r="BR190" s="141"/>
      <c r="BS190" s="141"/>
      <c r="BT190" s="141"/>
      <c r="BU190" s="141"/>
      <c r="BV190" s="141"/>
      <c r="BW190" s="141"/>
      <c r="BX190" s="141"/>
      <c r="BY190" s="141"/>
      <c r="BZ190" s="141"/>
      <c r="CA190" s="141"/>
      <c r="CB190" s="141"/>
      <c r="CC190" s="141"/>
      <c r="CD190" s="141"/>
      <c r="CE190" s="141"/>
      <c r="CF190" s="141"/>
      <c r="CG190" s="141"/>
      <c r="CH190" s="141"/>
      <c r="CI190" s="141"/>
      <c r="CJ190" s="141"/>
    </row>
    <row r="191" spans="1:88" ht="12.75" customHeight="1">
      <c r="A191" s="11"/>
      <c r="B191" s="49"/>
      <c r="C191" s="11"/>
      <c r="D191" s="11"/>
      <c r="H191" s="142"/>
      <c r="I191" s="151"/>
      <c r="J191" s="136"/>
      <c r="K191" s="135"/>
      <c r="L191" s="141"/>
      <c r="M191" s="141"/>
      <c r="N191" s="150"/>
      <c r="O191" s="135"/>
      <c r="P191" s="141"/>
      <c r="Q191" s="141"/>
      <c r="R191" s="141"/>
      <c r="S191" s="141"/>
      <c r="T191" s="141"/>
      <c r="U191" s="141"/>
      <c r="V191" s="136"/>
      <c r="W191" s="135"/>
      <c r="X191" s="157"/>
      <c r="Y191" s="141"/>
      <c r="Z191" s="139"/>
      <c r="AA191" s="140"/>
      <c r="AB191" s="172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  <c r="AX191" s="141"/>
      <c r="AY191" s="141"/>
      <c r="AZ191" s="141"/>
      <c r="BA191" s="141"/>
      <c r="BB191" s="141"/>
      <c r="BC191" s="141"/>
      <c r="BD191" s="141"/>
      <c r="BE191" s="141"/>
      <c r="BF191" s="141"/>
      <c r="BG191" s="141"/>
      <c r="BH191" s="141"/>
      <c r="BI191" s="141"/>
      <c r="BJ191" s="141"/>
      <c r="BK191" s="141"/>
      <c r="BL191" s="141"/>
      <c r="BM191" s="141"/>
      <c r="BN191" s="141"/>
      <c r="BO191" s="141"/>
      <c r="BP191" s="141"/>
      <c r="BQ191" s="141"/>
      <c r="BR191" s="141"/>
      <c r="BS191" s="141"/>
      <c r="BT191" s="141"/>
      <c r="BU191" s="141"/>
      <c r="BV191" s="141"/>
      <c r="BW191" s="141"/>
      <c r="BX191" s="141"/>
      <c r="BY191" s="141"/>
      <c r="BZ191" s="141"/>
      <c r="CA191" s="141"/>
      <c r="CB191" s="141"/>
      <c r="CC191" s="141"/>
      <c r="CD191" s="141"/>
      <c r="CE191" s="141"/>
      <c r="CF191" s="141"/>
      <c r="CG191" s="141"/>
      <c r="CH191" s="141"/>
      <c r="CI191" s="141"/>
      <c r="CJ191" s="141"/>
    </row>
    <row r="192" spans="1:88" ht="15" customHeight="1">
      <c r="A192" s="11"/>
      <c r="B192" s="49"/>
      <c r="C192" s="11"/>
      <c r="D192" s="11"/>
      <c r="H192" s="142"/>
      <c r="I192" s="151"/>
      <c r="J192" s="141"/>
      <c r="K192" s="135"/>
      <c r="L192" s="141"/>
      <c r="M192" s="141"/>
      <c r="N192" s="150"/>
      <c r="O192" s="135"/>
      <c r="P192" s="141"/>
      <c r="Q192" s="141"/>
      <c r="R192" s="141"/>
      <c r="S192" s="141"/>
      <c r="T192" s="141"/>
      <c r="U192" s="141"/>
      <c r="V192" s="136"/>
      <c r="W192" s="135"/>
      <c r="X192" s="157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  <c r="BB192" s="141"/>
      <c r="BC192" s="141"/>
      <c r="BD192" s="141"/>
      <c r="BE192" s="141"/>
      <c r="BF192" s="141"/>
      <c r="BG192" s="141"/>
      <c r="BH192" s="141"/>
      <c r="BI192" s="141"/>
      <c r="BJ192" s="141"/>
      <c r="BK192" s="141"/>
      <c r="BL192" s="141"/>
      <c r="BM192" s="141"/>
      <c r="BN192" s="141"/>
      <c r="BO192" s="141"/>
      <c r="BP192" s="141"/>
      <c r="BQ192" s="141"/>
      <c r="BR192" s="141"/>
      <c r="BS192" s="141"/>
      <c r="BT192" s="141"/>
      <c r="BU192" s="141"/>
      <c r="BV192" s="141"/>
      <c r="BW192" s="141"/>
      <c r="BX192" s="141"/>
      <c r="BY192" s="141"/>
      <c r="BZ192" s="141"/>
      <c r="CA192" s="141"/>
      <c r="CB192" s="141"/>
      <c r="CC192" s="141"/>
      <c r="CD192" s="141"/>
      <c r="CE192" s="141"/>
      <c r="CF192" s="141"/>
      <c r="CG192" s="141"/>
      <c r="CH192" s="141"/>
      <c r="CI192" s="141"/>
      <c r="CJ192" s="141"/>
    </row>
    <row r="193" spans="1:88" ht="15.75" customHeight="1">
      <c r="A193" s="11"/>
      <c r="B193" s="49"/>
      <c r="C193" s="11"/>
      <c r="D193" s="11"/>
      <c r="H193" s="141"/>
      <c r="I193" s="1074"/>
      <c r="J193" s="141"/>
      <c r="K193" s="150"/>
      <c r="L193" s="141"/>
      <c r="M193" s="141"/>
      <c r="N193" s="150"/>
      <c r="O193" s="150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  <c r="BA193" s="141"/>
      <c r="BB193" s="141"/>
      <c r="BC193" s="141"/>
      <c r="BD193" s="141"/>
      <c r="BE193" s="141"/>
      <c r="BF193" s="141"/>
      <c r="BG193" s="141"/>
      <c r="BH193" s="141"/>
      <c r="BI193" s="141"/>
      <c r="BJ193" s="141"/>
      <c r="BK193" s="141"/>
      <c r="BL193" s="141"/>
      <c r="BM193" s="141"/>
      <c r="BN193" s="141"/>
      <c r="BO193" s="141"/>
      <c r="BP193" s="141"/>
      <c r="BQ193" s="141"/>
      <c r="BR193" s="141"/>
      <c r="BS193" s="141"/>
      <c r="BT193" s="141"/>
      <c r="BU193" s="141"/>
      <c r="BV193" s="141"/>
      <c r="BW193" s="141"/>
      <c r="BX193" s="141"/>
      <c r="BY193" s="141"/>
      <c r="BZ193" s="141"/>
      <c r="CA193" s="141"/>
      <c r="CB193" s="141"/>
      <c r="CC193" s="141"/>
      <c r="CD193" s="141"/>
      <c r="CE193" s="141"/>
      <c r="CF193" s="141"/>
      <c r="CG193" s="141"/>
      <c r="CH193" s="141"/>
      <c r="CI193" s="141"/>
      <c r="CJ193" s="141"/>
    </row>
    <row r="194" spans="1:88" ht="13.5" customHeight="1">
      <c r="A194" s="11"/>
      <c r="B194" s="49"/>
      <c r="C194" s="11"/>
      <c r="D194" s="11"/>
      <c r="H194" s="141"/>
      <c r="I194" s="141"/>
      <c r="J194" s="238"/>
      <c r="K194" s="141"/>
      <c r="L194" s="141"/>
      <c r="M194" s="141"/>
      <c r="N194" s="150"/>
      <c r="O194" s="141"/>
      <c r="P194" s="141"/>
      <c r="Q194" s="141"/>
      <c r="R194" s="141"/>
      <c r="S194" s="141"/>
      <c r="T194" s="136"/>
      <c r="U194" s="135"/>
      <c r="V194" s="220"/>
      <c r="W194" s="270"/>
      <c r="X194" s="27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  <c r="BB194" s="141"/>
      <c r="BC194" s="141"/>
      <c r="BD194" s="141"/>
      <c r="BE194" s="141"/>
      <c r="BF194" s="141"/>
      <c r="BG194" s="141"/>
      <c r="BH194" s="141"/>
      <c r="BI194" s="141"/>
      <c r="BJ194" s="141"/>
      <c r="BK194" s="141"/>
      <c r="BL194" s="141"/>
      <c r="BM194" s="141"/>
      <c r="BN194" s="141"/>
      <c r="BO194" s="141"/>
      <c r="BP194" s="141"/>
      <c r="BQ194" s="141"/>
      <c r="BR194" s="141"/>
      <c r="BS194" s="141"/>
      <c r="BT194" s="141"/>
      <c r="BU194" s="141"/>
      <c r="BV194" s="141"/>
      <c r="BW194" s="141"/>
      <c r="BX194" s="141"/>
      <c r="BY194" s="141"/>
      <c r="BZ194" s="141"/>
      <c r="CA194" s="141"/>
      <c r="CB194" s="141"/>
      <c r="CC194" s="141"/>
      <c r="CD194" s="141"/>
      <c r="CE194" s="141"/>
      <c r="CF194" s="141"/>
      <c r="CG194" s="141"/>
      <c r="CH194" s="141"/>
      <c r="CI194" s="141"/>
      <c r="CJ194" s="141"/>
    </row>
    <row r="195" spans="1:88">
      <c r="A195" s="11"/>
      <c r="B195" s="49"/>
      <c r="C195" s="11"/>
      <c r="D195" s="11"/>
      <c r="H195" s="141"/>
      <c r="I195" s="846"/>
      <c r="J195" s="136"/>
      <c r="K195" s="133"/>
      <c r="L195" s="141"/>
      <c r="M195" s="141"/>
      <c r="N195" s="150"/>
      <c r="O195" s="149"/>
      <c r="P195" s="27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  <c r="AV195" s="141"/>
      <c r="AW195" s="141"/>
      <c r="AX195" s="141"/>
      <c r="AY195" s="141"/>
      <c r="AZ195" s="141"/>
      <c r="BA195" s="141"/>
      <c r="BB195" s="141"/>
      <c r="BC195" s="141"/>
      <c r="BD195" s="141"/>
      <c r="BE195" s="141"/>
      <c r="BF195" s="141"/>
      <c r="BG195" s="141"/>
      <c r="BH195" s="141"/>
      <c r="BI195" s="141"/>
      <c r="BJ195" s="141"/>
      <c r="BK195" s="141"/>
      <c r="BL195" s="141"/>
      <c r="BM195" s="141"/>
      <c r="BN195" s="141"/>
      <c r="BO195" s="141"/>
      <c r="BP195" s="141"/>
      <c r="BQ195" s="141"/>
      <c r="BR195" s="141"/>
      <c r="BS195" s="141"/>
      <c r="BT195" s="141"/>
      <c r="BU195" s="141"/>
      <c r="BV195" s="141"/>
      <c r="BW195" s="141"/>
      <c r="BX195" s="141"/>
      <c r="BY195" s="141"/>
      <c r="BZ195" s="141"/>
      <c r="CA195" s="141"/>
      <c r="CB195" s="141"/>
      <c r="CC195" s="141"/>
      <c r="CD195" s="141"/>
      <c r="CE195" s="141"/>
      <c r="CF195" s="141"/>
      <c r="CG195" s="141"/>
      <c r="CH195" s="141"/>
      <c r="CI195" s="141"/>
      <c r="CJ195" s="141"/>
    </row>
    <row r="196" spans="1:88" ht="15" customHeight="1">
      <c r="A196" s="11"/>
      <c r="B196" s="49"/>
      <c r="C196" s="11"/>
      <c r="D196" s="11"/>
      <c r="H196" s="291"/>
      <c r="I196" s="141"/>
      <c r="J196" s="238"/>
      <c r="K196" s="141"/>
      <c r="L196" s="141"/>
      <c r="M196" s="141"/>
      <c r="N196" s="150"/>
      <c r="O196" s="141"/>
      <c r="P196" s="172"/>
      <c r="Q196" s="141"/>
      <c r="R196" s="141"/>
      <c r="S196" s="141"/>
      <c r="T196" s="141"/>
      <c r="U196" s="141"/>
      <c r="V196" s="136"/>
      <c r="W196" s="135"/>
      <c r="X196" s="196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41"/>
      <c r="BO196" s="141"/>
      <c r="BP196" s="141"/>
      <c r="BQ196" s="141"/>
      <c r="BR196" s="141"/>
      <c r="BS196" s="141"/>
      <c r="BT196" s="141"/>
      <c r="BU196" s="141"/>
      <c r="BV196" s="141"/>
      <c r="BW196" s="141"/>
      <c r="BX196" s="141"/>
      <c r="BY196" s="141"/>
      <c r="BZ196" s="141"/>
      <c r="CA196" s="141"/>
      <c r="CB196" s="141"/>
      <c r="CC196" s="141"/>
      <c r="CD196" s="141"/>
      <c r="CE196" s="141"/>
      <c r="CF196" s="141"/>
      <c r="CG196" s="141"/>
      <c r="CH196" s="141"/>
      <c r="CI196" s="141"/>
      <c r="CJ196" s="141"/>
    </row>
    <row r="197" spans="1:88" ht="12.75" customHeight="1">
      <c r="A197" s="11"/>
      <c r="B197" s="49"/>
      <c r="C197" s="11"/>
      <c r="D197" s="11"/>
      <c r="H197" s="136"/>
      <c r="I197" s="846"/>
      <c r="J197" s="136"/>
      <c r="K197" s="133"/>
      <c r="L197" s="141"/>
      <c r="M197" s="141"/>
      <c r="N197" s="150"/>
      <c r="O197" s="135"/>
      <c r="P197" s="196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  <c r="AX197" s="141"/>
      <c r="AY197" s="141"/>
      <c r="AZ197" s="141"/>
      <c r="BA197" s="141"/>
      <c r="BB197" s="141"/>
      <c r="BC197" s="141"/>
      <c r="BD197" s="141"/>
      <c r="BE197" s="141"/>
      <c r="BF197" s="141"/>
      <c r="BG197" s="141"/>
      <c r="BH197" s="141"/>
      <c r="BI197" s="141"/>
      <c r="BJ197" s="141"/>
      <c r="BK197" s="141"/>
      <c r="BL197" s="141"/>
      <c r="BM197" s="141"/>
      <c r="BN197" s="141"/>
      <c r="BO197" s="141"/>
      <c r="BP197" s="141"/>
      <c r="BQ197" s="141"/>
      <c r="BR197" s="141"/>
      <c r="BS197" s="141"/>
      <c r="BT197" s="141"/>
      <c r="BU197" s="141"/>
      <c r="BV197" s="141"/>
      <c r="BW197" s="141"/>
      <c r="BX197" s="141"/>
      <c r="BY197" s="141"/>
      <c r="BZ197" s="141"/>
      <c r="CA197" s="141"/>
      <c r="CB197" s="141"/>
      <c r="CC197" s="141"/>
      <c r="CD197" s="141"/>
      <c r="CE197" s="141"/>
      <c r="CF197" s="141"/>
      <c r="CG197" s="141"/>
      <c r="CH197" s="141"/>
      <c r="CI197" s="141"/>
      <c r="CJ197" s="141"/>
    </row>
    <row r="198" spans="1:88" ht="15" customHeight="1">
      <c r="A198" s="11"/>
      <c r="B198" s="49"/>
      <c r="C198" s="11"/>
      <c r="D198" s="11"/>
      <c r="H198" s="142"/>
      <c r="I198" s="151"/>
      <c r="J198" s="136"/>
      <c r="K198" s="135"/>
      <c r="L198" s="141"/>
      <c r="M198" s="141"/>
      <c r="N198" s="150"/>
      <c r="O198" s="135"/>
      <c r="P198" s="193"/>
      <c r="Q198" s="141"/>
      <c r="R198" s="141"/>
      <c r="S198" s="141"/>
      <c r="T198" s="141"/>
      <c r="U198" s="141"/>
      <c r="V198" s="136"/>
      <c r="W198" s="135"/>
      <c r="X198" s="196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  <c r="AV198" s="141"/>
      <c r="AW198" s="141"/>
      <c r="AX198" s="141"/>
      <c r="AY198" s="141"/>
      <c r="AZ198" s="141"/>
      <c r="BA198" s="141"/>
      <c r="BB198" s="141"/>
      <c r="BC198" s="141"/>
      <c r="BD198" s="141"/>
      <c r="BE198" s="141"/>
      <c r="BF198" s="141"/>
      <c r="BG198" s="141"/>
      <c r="BH198" s="141"/>
      <c r="BI198" s="141"/>
      <c r="BJ198" s="141"/>
      <c r="BK198" s="141"/>
      <c r="BL198" s="141"/>
      <c r="BM198" s="141"/>
      <c r="BN198" s="141"/>
      <c r="BO198" s="141"/>
      <c r="BP198" s="141"/>
      <c r="BQ198" s="141"/>
      <c r="BR198" s="141"/>
      <c r="BS198" s="141"/>
      <c r="BT198" s="141"/>
      <c r="BU198" s="141"/>
      <c r="BV198" s="141"/>
      <c r="BW198" s="141"/>
      <c r="BX198" s="141"/>
      <c r="BY198" s="141"/>
      <c r="BZ198" s="141"/>
      <c r="CA198" s="141"/>
      <c r="CB198" s="141"/>
      <c r="CC198" s="141"/>
      <c r="CD198" s="141"/>
      <c r="CE198" s="141"/>
      <c r="CF198" s="141"/>
      <c r="CG198" s="141"/>
      <c r="CH198" s="141"/>
      <c r="CI198" s="141"/>
      <c r="CJ198" s="141"/>
    </row>
    <row r="199" spans="1:88" ht="15" customHeight="1">
      <c r="A199" s="11"/>
      <c r="B199" s="49"/>
      <c r="C199" s="11"/>
      <c r="D199" s="11"/>
      <c r="H199" s="136"/>
      <c r="L199" s="141"/>
      <c r="M199" s="141"/>
      <c r="N199" s="150"/>
      <c r="O199" s="141"/>
      <c r="P199" s="272"/>
      <c r="Q199" s="141"/>
      <c r="R199" s="141"/>
      <c r="S199" s="141"/>
      <c r="T199" s="141"/>
      <c r="U199" s="141"/>
      <c r="V199" s="146"/>
      <c r="W199" s="149"/>
      <c r="X199" s="157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  <c r="AX199" s="141"/>
      <c r="AY199" s="141"/>
      <c r="AZ199" s="141"/>
      <c r="BA199" s="141"/>
      <c r="BB199" s="141"/>
      <c r="BC199" s="141"/>
      <c r="BD199" s="141"/>
      <c r="BE199" s="141"/>
      <c r="BF199" s="141"/>
      <c r="BG199" s="141"/>
      <c r="BH199" s="141"/>
      <c r="BI199" s="141"/>
      <c r="BJ199" s="141"/>
      <c r="BK199" s="141"/>
      <c r="BL199" s="141"/>
      <c r="BM199" s="141"/>
      <c r="BN199" s="141"/>
      <c r="BO199" s="141"/>
      <c r="BP199" s="141"/>
      <c r="BQ199" s="141"/>
      <c r="BR199" s="141"/>
      <c r="BS199" s="141"/>
      <c r="BT199" s="141"/>
      <c r="BU199" s="141"/>
      <c r="BV199" s="141"/>
      <c r="BW199" s="141"/>
      <c r="BX199" s="141"/>
      <c r="BY199" s="141"/>
      <c r="BZ199" s="141"/>
      <c r="CA199" s="141"/>
      <c r="CB199" s="141"/>
      <c r="CC199" s="141"/>
      <c r="CD199" s="141"/>
      <c r="CE199" s="141"/>
      <c r="CF199" s="141"/>
      <c r="CG199" s="141"/>
      <c r="CH199" s="141"/>
      <c r="CI199" s="141"/>
      <c r="CJ199" s="141"/>
    </row>
    <row r="200" spans="1:88" ht="16.5" customHeight="1">
      <c r="A200" s="11"/>
      <c r="B200" s="49"/>
      <c r="C200" s="11"/>
      <c r="D200" s="11"/>
      <c r="H200" s="139"/>
      <c r="L200" s="141"/>
      <c r="M200" s="141"/>
      <c r="N200" s="150"/>
      <c r="O200" s="141"/>
      <c r="P200" s="194"/>
      <c r="Q200" s="141"/>
      <c r="R200" s="150"/>
      <c r="S200" s="141"/>
      <c r="T200" s="141"/>
      <c r="U200" s="141"/>
      <c r="V200" s="146"/>
      <c r="W200" s="149"/>
      <c r="X200" s="157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  <c r="AX200" s="141"/>
      <c r="AY200" s="141"/>
      <c r="AZ200" s="141"/>
      <c r="BA200" s="141"/>
      <c r="BB200" s="141"/>
      <c r="BC200" s="141"/>
      <c r="BD200" s="141"/>
      <c r="BE200" s="141"/>
      <c r="BF200" s="141"/>
      <c r="BG200" s="141"/>
      <c r="BH200" s="141"/>
      <c r="BI200" s="141"/>
      <c r="BJ200" s="141"/>
      <c r="BK200" s="141"/>
      <c r="BL200" s="141"/>
      <c r="BM200" s="141"/>
      <c r="BN200" s="141"/>
      <c r="BO200" s="141"/>
      <c r="BP200" s="141"/>
      <c r="BQ200" s="141"/>
      <c r="BR200" s="141"/>
      <c r="BS200" s="141"/>
      <c r="BT200" s="141"/>
      <c r="BU200" s="141"/>
      <c r="BV200" s="141"/>
      <c r="BW200" s="141"/>
      <c r="BX200" s="141"/>
      <c r="BY200" s="141"/>
      <c r="BZ200" s="141"/>
      <c r="CA200" s="141"/>
      <c r="CB200" s="141"/>
      <c r="CC200" s="141"/>
      <c r="CD200" s="141"/>
      <c r="CE200" s="141"/>
      <c r="CF200" s="141"/>
      <c r="CG200" s="141"/>
      <c r="CH200" s="141"/>
      <c r="CI200" s="141"/>
      <c r="CJ200" s="141"/>
    </row>
    <row r="201" spans="1:88" ht="14.25" customHeight="1">
      <c r="A201" s="11"/>
      <c r="B201" s="49"/>
      <c r="C201" s="11"/>
      <c r="D201" s="11"/>
      <c r="H201" s="139"/>
      <c r="L201" s="141"/>
      <c r="M201" s="141"/>
      <c r="N201" s="150"/>
      <c r="O201" s="141"/>
      <c r="P201" s="190"/>
      <c r="Q201" s="141"/>
      <c r="R201" s="150"/>
      <c r="S201" s="141"/>
      <c r="T201" s="141"/>
      <c r="U201" s="141"/>
      <c r="V201" s="136"/>
      <c r="W201" s="252"/>
      <c r="X201" s="157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  <c r="AV201" s="141"/>
      <c r="AW201" s="141"/>
      <c r="AX201" s="141"/>
      <c r="AY201" s="141"/>
      <c r="AZ201" s="141"/>
      <c r="BA201" s="141"/>
      <c r="BB201" s="141"/>
      <c r="BC201" s="141"/>
      <c r="BD201" s="141"/>
      <c r="BE201" s="141"/>
      <c r="BF201" s="141"/>
      <c r="BG201" s="141"/>
      <c r="BH201" s="141"/>
      <c r="BI201" s="141"/>
      <c r="BJ201" s="141"/>
      <c r="BK201" s="141"/>
      <c r="BL201" s="141"/>
      <c r="BM201" s="141"/>
      <c r="BN201" s="141"/>
      <c r="BO201" s="141"/>
      <c r="BP201" s="141"/>
      <c r="BQ201" s="141"/>
      <c r="BR201" s="141"/>
      <c r="BS201" s="141"/>
      <c r="BT201" s="141"/>
      <c r="BU201" s="141"/>
      <c r="BV201" s="141"/>
      <c r="BW201" s="141"/>
      <c r="BX201" s="141"/>
      <c r="BY201" s="141"/>
      <c r="BZ201" s="141"/>
      <c r="CA201" s="141"/>
      <c r="CB201" s="141"/>
      <c r="CC201" s="141"/>
      <c r="CD201" s="141"/>
      <c r="CE201" s="141"/>
      <c r="CF201" s="141"/>
      <c r="CG201" s="141"/>
      <c r="CH201" s="141"/>
      <c r="CI201" s="141"/>
      <c r="CJ201" s="141"/>
    </row>
    <row r="202" spans="1:88" ht="15" customHeight="1">
      <c r="A202" s="11"/>
      <c r="B202" s="49"/>
      <c r="C202" s="11"/>
      <c r="D202" s="11"/>
      <c r="H202" s="136"/>
      <c r="L202" s="141"/>
      <c r="M202" s="141"/>
      <c r="N202" s="150"/>
      <c r="O202" s="141"/>
      <c r="P202" s="172"/>
      <c r="Q202" s="141"/>
      <c r="R202" s="150"/>
      <c r="S202" s="141"/>
      <c r="T202" s="141"/>
      <c r="U202" s="141"/>
      <c r="V202" s="141"/>
      <c r="W202" s="270"/>
      <c r="X202" s="430"/>
      <c r="Y202" s="270"/>
      <c r="Z202" s="430"/>
      <c r="AA202" s="141"/>
      <c r="AB202" s="139"/>
      <c r="AC202" s="265"/>
      <c r="AD202" s="136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  <c r="AV202" s="141"/>
      <c r="AW202" s="141"/>
      <c r="AX202" s="141"/>
      <c r="AY202" s="141"/>
      <c r="AZ202" s="141"/>
      <c r="BA202" s="141"/>
      <c r="BB202" s="141"/>
      <c r="BC202" s="141"/>
      <c r="BD202" s="141"/>
      <c r="BE202" s="141"/>
      <c r="BF202" s="141"/>
      <c r="BG202" s="141"/>
      <c r="BH202" s="141"/>
      <c r="BI202" s="141"/>
      <c r="BJ202" s="141"/>
      <c r="BK202" s="141"/>
      <c r="BL202" s="141"/>
      <c r="BM202" s="141"/>
      <c r="BN202" s="141"/>
      <c r="BO202" s="141"/>
      <c r="BP202" s="141"/>
      <c r="BQ202" s="141"/>
      <c r="BR202" s="141"/>
      <c r="BS202" s="141"/>
      <c r="BT202" s="141"/>
      <c r="BU202" s="141"/>
      <c r="BV202" s="141"/>
      <c r="BW202" s="141"/>
      <c r="BX202" s="141"/>
      <c r="BY202" s="141"/>
      <c r="BZ202" s="141"/>
      <c r="CA202" s="141"/>
      <c r="CB202" s="141"/>
      <c r="CC202" s="141"/>
      <c r="CD202" s="141"/>
      <c r="CE202" s="141"/>
      <c r="CF202" s="141"/>
      <c r="CG202" s="141"/>
      <c r="CH202" s="141"/>
      <c r="CI202" s="141"/>
      <c r="CJ202" s="141"/>
    </row>
    <row r="203" spans="1:88" ht="18" customHeight="1">
      <c r="A203" s="11"/>
      <c r="B203" s="49"/>
      <c r="C203" s="11"/>
      <c r="D203" s="11"/>
      <c r="E203" s="1"/>
      <c r="F203" s="1"/>
      <c r="G203" s="1"/>
      <c r="H203" s="136"/>
      <c r="L203" s="141"/>
      <c r="M203" s="141"/>
      <c r="N203" s="150"/>
      <c r="O203" s="141"/>
      <c r="P203" s="141"/>
      <c r="Q203" s="141"/>
      <c r="R203" s="150"/>
      <c r="S203" s="141"/>
      <c r="T203" s="141"/>
      <c r="U203" s="141"/>
      <c r="V203" s="440"/>
      <c r="W203" s="135"/>
      <c r="X203" s="196"/>
      <c r="Y203" s="561"/>
      <c r="Z203" s="562"/>
      <c r="AA203" s="141"/>
      <c r="AB203" s="141"/>
      <c r="AC203" s="141"/>
      <c r="AD203" s="141"/>
      <c r="AE203" s="270"/>
      <c r="AF203" s="430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  <c r="AV203" s="141"/>
      <c r="AW203" s="141"/>
      <c r="AX203" s="141"/>
      <c r="AY203" s="141"/>
      <c r="AZ203" s="141"/>
      <c r="BA203" s="141"/>
      <c r="BB203" s="141"/>
      <c r="BC203" s="141"/>
      <c r="BD203" s="141"/>
      <c r="BE203" s="141"/>
      <c r="BF203" s="141"/>
      <c r="BG203" s="141"/>
      <c r="BH203" s="141"/>
      <c r="BI203" s="141"/>
      <c r="BJ203" s="141"/>
      <c r="BK203" s="141"/>
      <c r="BL203" s="141"/>
      <c r="BM203" s="141"/>
      <c r="BN203" s="141"/>
      <c r="BO203" s="141"/>
      <c r="BP203" s="141"/>
      <c r="BQ203" s="141"/>
      <c r="BR203" s="141"/>
      <c r="BS203" s="141"/>
      <c r="BT203" s="141"/>
      <c r="BU203" s="141"/>
      <c r="BV203" s="141"/>
      <c r="BW203" s="141"/>
      <c r="BX203" s="141"/>
      <c r="BY203" s="141"/>
      <c r="BZ203" s="141"/>
      <c r="CA203" s="141"/>
      <c r="CB203" s="141"/>
      <c r="CC203" s="141"/>
      <c r="CD203" s="141"/>
      <c r="CE203" s="141"/>
      <c r="CF203" s="141"/>
      <c r="CG203" s="141"/>
      <c r="CH203" s="141"/>
      <c r="CI203" s="141"/>
      <c r="CJ203" s="141"/>
    </row>
    <row r="204" spans="1:88" ht="16.5" customHeight="1">
      <c r="A204" s="11"/>
      <c r="B204" s="49"/>
      <c r="C204" s="11"/>
      <c r="D204" s="11"/>
      <c r="E204" s="1"/>
      <c r="F204" s="1"/>
      <c r="G204" s="1"/>
      <c r="H204" s="136"/>
      <c r="L204" s="141"/>
      <c r="M204" s="141"/>
      <c r="N204" s="150"/>
      <c r="O204" s="141"/>
      <c r="P204" s="271"/>
      <c r="Q204" s="141"/>
      <c r="R204" s="150"/>
      <c r="S204" s="141"/>
      <c r="T204" s="136"/>
      <c r="U204" s="136"/>
      <c r="V204" s="440"/>
      <c r="W204" s="135"/>
      <c r="X204" s="196"/>
      <c r="Y204" s="238"/>
      <c r="Z204" s="562"/>
      <c r="AA204" s="141"/>
      <c r="AB204" s="141"/>
      <c r="AC204" s="141"/>
      <c r="AD204" s="136"/>
      <c r="AE204" s="135"/>
      <c r="AF204" s="196"/>
      <c r="AG204" s="136"/>
      <c r="AH204" s="135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  <c r="BA204" s="141"/>
      <c r="BB204" s="141"/>
      <c r="BC204" s="141"/>
      <c r="BD204" s="141"/>
      <c r="BE204" s="141"/>
      <c r="BF204" s="141"/>
      <c r="BG204" s="141"/>
      <c r="BH204" s="141"/>
      <c r="BI204" s="141"/>
      <c r="BJ204" s="141"/>
      <c r="BK204" s="141"/>
      <c r="BL204" s="141"/>
      <c r="BM204" s="141"/>
      <c r="BN204" s="141"/>
      <c r="BO204" s="141"/>
      <c r="BP204" s="141"/>
      <c r="BQ204" s="141"/>
      <c r="BR204" s="141"/>
      <c r="BS204" s="141"/>
      <c r="BT204" s="141"/>
      <c r="BU204" s="141"/>
      <c r="BV204" s="141"/>
      <c r="BW204" s="141"/>
      <c r="BX204" s="141"/>
      <c r="BY204" s="141"/>
      <c r="BZ204" s="141"/>
      <c r="CA204" s="141"/>
      <c r="CB204" s="141"/>
      <c r="CC204" s="141"/>
      <c r="CD204" s="141"/>
      <c r="CE204" s="141"/>
      <c r="CF204" s="141"/>
      <c r="CG204" s="141"/>
      <c r="CH204" s="141"/>
      <c r="CI204" s="141"/>
      <c r="CJ204" s="141"/>
    </row>
    <row r="205" spans="1:88" ht="13.5" customHeight="1">
      <c r="A205" s="11"/>
      <c r="B205" s="49"/>
      <c r="C205" s="11"/>
      <c r="D205" s="11"/>
      <c r="E205" s="1"/>
      <c r="F205" s="1"/>
      <c r="G205" s="1"/>
      <c r="H205" s="136"/>
      <c r="L205" s="141"/>
      <c r="M205" s="141"/>
      <c r="N205" s="150"/>
      <c r="O205" s="141"/>
      <c r="P205" s="196"/>
      <c r="Q205" s="141"/>
      <c r="R205" s="150"/>
      <c r="S205" s="141"/>
      <c r="T205" s="133"/>
      <c r="U205" s="141"/>
      <c r="V205" s="136"/>
      <c r="W205" s="135"/>
      <c r="X205" s="196"/>
      <c r="Y205" s="238"/>
      <c r="Z205" s="562"/>
      <c r="AA205" s="141"/>
      <c r="AB205" s="141"/>
      <c r="AC205" s="141"/>
      <c r="AD205" s="153"/>
      <c r="AE205" s="388"/>
      <c r="AF205" s="172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  <c r="AV205" s="141"/>
      <c r="AW205" s="141"/>
      <c r="AX205" s="141"/>
      <c r="AY205" s="141"/>
      <c r="AZ205" s="141"/>
      <c r="BA205" s="141"/>
      <c r="BB205" s="141"/>
      <c r="BC205" s="141"/>
      <c r="BD205" s="141"/>
      <c r="BE205" s="141"/>
      <c r="BF205" s="141"/>
      <c r="BG205" s="141"/>
      <c r="BH205" s="141"/>
      <c r="BI205" s="141"/>
      <c r="BJ205" s="141"/>
      <c r="BK205" s="141"/>
      <c r="BL205" s="141"/>
      <c r="BM205" s="141"/>
      <c r="BN205" s="141"/>
      <c r="BO205" s="141"/>
      <c r="BP205" s="141"/>
      <c r="BQ205" s="141"/>
      <c r="BR205" s="141"/>
      <c r="BS205" s="141"/>
      <c r="BT205" s="141"/>
      <c r="BU205" s="141"/>
      <c r="BV205" s="141"/>
      <c r="BW205" s="141"/>
      <c r="BX205" s="141"/>
      <c r="BY205" s="141"/>
      <c r="BZ205" s="141"/>
      <c r="CA205" s="141"/>
      <c r="CB205" s="141"/>
      <c r="CC205" s="141"/>
      <c r="CD205" s="141"/>
      <c r="CE205" s="141"/>
      <c r="CF205" s="141"/>
      <c r="CG205" s="141"/>
      <c r="CH205" s="141"/>
      <c r="CI205" s="141"/>
      <c r="CJ205" s="141"/>
    </row>
    <row r="206" spans="1:88" ht="15" customHeight="1">
      <c r="A206" s="11"/>
      <c r="B206" s="49"/>
      <c r="C206" s="11"/>
      <c r="D206" s="11"/>
      <c r="E206" s="1"/>
      <c r="F206" s="1"/>
      <c r="G206" s="1"/>
      <c r="H206" s="139"/>
      <c r="L206" s="141"/>
      <c r="M206" s="141"/>
      <c r="N206" s="150"/>
      <c r="O206" s="251"/>
      <c r="P206" s="196"/>
      <c r="Q206" s="141"/>
      <c r="R206" s="150"/>
      <c r="S206" s="141"/>
      <c r="T206" s="139"/>
      <c r="U206" s="141"/>
      <c r="V206" s="136"/>
      <c r="W206" s="135"/>
      <c r="X206" s="196"/>
      <c r="Y206" s="238"/>
      <c r="Z206" s="562"/>
      <c r="AA206" s="141"/>
      <c r="AB206" s="141"/>
      <c r="AC206" s="141"/>
      <c r="AD206" s="136"/>
      <c r="AE206" s="135"/>
      <c r="AF206" s="196"/>
      <c r="AG206" s="279"/>
      <c r="AH206" s="190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  <c r="AV206" s="141"/>
      <c r="AW206" s="141"/>
      <c r="AX206" s="141"/>
      <c r="AY206" s="141"/>
      <c r="AZ206" s="141"/>
      <c r="BA206" s="141"/>
      <c r="BB206" s="141"/>
      <c r="BC206" s="141"/>
      <c r="BD206" s="141"/>
      <c r="BE206" s="141"/>
      <c r="BF206" s="141"/>
      <c r="BG206" s="141"/>
      <c r="BH206" s="141"/>
      <c r="BI206" s="141"/>
      <c r="BJ206" s="141"/>
      <c r="BK206" s="141"/>
      <c r="BL206" s="141"/>
      <c r="BM206" s="141"/>
      <c r="BN206" s="141"/>
      <c r="BO206" s="141"/>
      <c r="BP206" s="141"/>
      <c r="BQ206" s="141"/>
      <c r="BR206" s="141"/>
      <c r="BS206" s="141"/>
      <c r="BT206" s="141"/>
      <c r="BU206" s="141"/>
      <c r="BV206" s="141"/>
      <c r="BW206" s="141"/>
      <c r="BX206" s="141"/>
      <c r="BY206" s="141"/>
      <c r="BZ206" s="141"/>
      <c r="CA206" s="141"/>
      <c r="CB206" s="141"/>
      <c r="CC206" s="141"/>
      <c r="CD206" s="141"/>
      <c r="CE206" s="141"/>
      <c r="CF206" s="141"/>
      <c r="CG206" s="141"/>
      <c r="CH206" s="141"/>
      <c r="CI206" s="141"/>
      <c r="CJ206" s="141"/>
    </row>
    <row r="207" spans="1:88" ht="15" customHeight="1">
      <c r="A207" s="11"/>
      <c r="B207" s="49"/>
      <c r="C207" s="11"/>
      <c r="D207" s="11"/>
      <c r="E207" s="141"/>
      <c r="F207" s="150"/>
      <c r="G207" s="141"/>
      <c r="H207" s="146"/>
      <c r="L207" s="141"/>
      <c r="M207" s="141"/>
      <c r="N207" s="150"/>
      <c r="O207" s="141"/>
      <c r="P207" s="196"/>
      <c r="Q207" s="141"/>
      <c r="R207" s="141"/>
      <c r="S207" s="141"/>
      <c r="T207" s="139"/>
      <c r="U207" s="141"/>
      <c r="V207" s="136"/>
      <c r="W207" s="143"/>
      <c r="X207" s="194"/>
      <c r="Y207" s="238"/>
      <c r="Z207" s="562"/>
      <c r="AA207" s="141"/>
      <c r="AB207" s="141"/>
      <c r="AC207" s="141"/>
      <c r="AD207" s="136"/>
      <c r="AE207" s="151"/>
      <c r="AF207" s="196"/>
      <c r="AG207" s="141"/>
      <c r="AH207" s="190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  <c r="AV207" s="141"/>
      <c r="AW207" s="141"/>
      <c r="AX207" s="141"/>
      <c r="AY207" s="141"/>
      <c r="AZ207" s="141"/>
      <c r="BA207" s="141"/>
      <c r="BB207" s="141"/>
      <c r="BC207" s="141"/>
      <c r="BD207" s="141"/>
      <c r="BE207" s="141"/>
      <c r="BF207" s="141"/>
      <c r="BG207" s="141"/>
      <c r="BH207" s="141"/>
      <c r="BI207" s="141"/>
      <c r="BJ207" s="141"/>
      <c r="BK207" s="141"/>
      <c r="BL207" s="141"/>
      <c r="BM207" s="141"/>
      <c r="BN207" s="141"/>
      <c r="BO207" s="141"/>
      <c r="BP207" s="141"/>
      <c r="BQ207" s="141"/>
      <c r="BR207" s="141"/>
      <c r="BS207" s="141"/>
      <c r="BT207" s="141"/>
      <c r="BU207" s="141"/>
      <c r="BV207" s="141"/>
      <c r="BW207" s="141"/>
      <c r="BX207" s="141"/>
      <c r="BY207" s="141"/>
      <c r="BZ207" s="141"/>
      <c r="CA207" s="141"/>
      <c r="CB207" s="141"/>
      <c r="CC207" s="141"/>
      <c r="CD207" s="141"/>
      <c r="CE207" s="141"/>
      <c r="CF207" s="141"/>
      <c r="CG207" s="141"/>
      <c r="CH207" s="141"/>
      <c r="CI207" s="141"/>
      <c r="CJ207" s="141"/>
    </row>
    <row r="208" spans="1:88" ht="14.25" customHeight="1">
      <c r="A208" s="11"/>
      <c r="B208" s="49"/>
      <c r="C208" s="11"/>
      <c r="D208" s="11"/>
      <c r="E208" s="141"/>
      <c r="F208" s="150"/>
      <c r="G208" s="141"/>
      <c r="H208" s="136"/>
      <c r="L208" s="141"/>
      <c r="M208" s="141"/>
      <c r="N208" s="150"/>
      <c r="O208" s="269"/>
      <c r="P208" s="141"/>
      <c r="Q208" s="141"/>
      <c r="R208" s="141"/>
      <c r="S208" s="141"/>
      <c r="T208" s="139"/>
      <c r="U208" s="141"/>
      <c r="V208" s="136"/>
      <c r="W208" s="135"/>
      <c r="X208" s="189"/>
      <c r="Y208" s="238"/>
      <c r="Z208" s="562"/>
      <c r="AA208" s="141"/>
      <c r="AB208" s="141"/>
      <c r="AC208" s="141"/>
      <c r="AD208" s="142"/>
      <c r="AE208" s="145"/>
      <c r="AF208" s="272"/>
      <c r="AG208" s="141"/>
      <c r="AH208" s="190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  <c r="AV208" s="141"/>
      <c r="AW208" s="141"/>
      <c r="AX208" s="141"/>
      <c r="AY208" s="141"/>
      <c r="AZ208" s="141"/>
      <c r="BA208" s="141"/>
      <c r="BB208" s="141"/>
      <c r="BC208" s="141"/>
      <c r="BD208" s="141"/>
      <c r="BE208" s="141"/>
      <c r="BF208" s="141"/>
      <c r="BG208" s="141"/>
      <c r="BH208" s="141"/>
      <c r="BI208" s="141"/>
      <c r="BJ208" s="141"/>
      <c r="BK208" s="141"/>
      <c r="BL208" s="141"/>
      <c r="BM208" s="141"/>
      <c r="BN208" s="141"/>
      <c r="BO208" s="141"/>
      <c r="BP208" s="141"/>
      <c r="BQ208" s="141"/>
      <c r="BR208" s="141"/>
      <c r="BS208" s="141"/>
      <c r="BT208" s="141"/>
      <c r="BU208" s="141"/>
      <c r="BV208" s="141"/>
      <c r="BW208" s="141"/>
      <c r="BX208" s="141"/>
      <c r="BY208" s="141"/>
      <c r="BZ208" s="141"/>
      <c r="CA208" s="141"/>
      <c r="CB208" s="141"/>
      <c r="CC208" s="141"/>
      <c r="CD208" s="141"/>
      <c r="CE208" s="141"/>
      <c r="CF208" s="141"/>
      <c r="CG208" s="141"/>
      <c r="CH208" s="141"/>
      <c r="CI208" s="141"/>
      <c r="CJ208" s="141"/>
    </row>
    <row r="209" spans="1:88" ht="12.75" customHeight="1">
      <c r="A209" s="11"/>
      <c r="B209" s="49"/>
      <c r="C209" s="11"/>
      <c r="D209" s="11"/>
      <c r="E209" s="141"/>
      <c r="F209" s="150"/>
      <c r="G209" s="141"/>
      <c r="H209" s="142"/>
      <c r="L209" s="141"/>
      <c r="M209" s="141"/>
      <c r="N209" s="150"/>
      <c r="O209" s="269"/>
      <c r="P209" s="141"/>
      <c r="Q209" s="141"/>
      <c r="R209" s="141"/>
      <c r="S209" s="141"/>
      <c r="T209" s="136"/>
      <c r="U209" s="141"/>
      <c r="V209" s="136"/>
      <c r="W209" s="135"/>
      <c r="X209" s="189"/>
      <c r="Y209" s="238"/>
      <c r="Z209" s="562"/>
      <c r="AA209" s="141"/>
      <c r="AB209" s="141"/>
      <c r="AC209" s="141"/>
      <c r="AD209" s="136"/>
      <c r="AE209" s="143"/>
      <c r="AF209" s="194"/>
      <c r="AG209" s="141"/>
      <c r="AH209" s="190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  <c r="AV209" s="141"/>
      <c r="AW209" s="141"/>
      <c r="AX209" s="141"/>
      <c r="AY209" s="141"/>
      <c r="AZ209" s="141"/>
      <c r="BA209" s="141"/>
      <c r="BB209" s="141"/>
      <c r="BC209" s="141"/>
      <c r="BD209" s="141"/>
      <c r="BE209" s="141"/>
      <c r="BF209" s="141"/>
      <c r="BG209" s="141"/>
      <c r="BH209" s="141"/>
      <c r="BI209" s="141"/>
      <c r="BJ209" s="141"/>
      <c r="BK209" s="141"/>
      <c r="BL209" s="141"/>
      <c r="BM209" s="141"/>
      <c r="BN209" s="141"/>
      <c r="BO209" s="141"/>
      <c r="BP209" s="141"/>
      <c r="BQ209" s="141"/>
      <c r="BR209" s="141"/>
      <c r="BS209" s="141"/>
      <c r="BT209" s="141"/>
      <c r="BU209" s="141"/>
      <c r="BV209" s="141"/>
      <c r="BW209" s="141"/>
      <c r="BX209" s="141"/>
      <c r="BY209" s="141"/>
      <c r="BZ209" s="141"/>
      <c r="CA209" s="141"/>
      <c r="CB209" s="141"/>
      <c r="CC209" s="141"/>
      <c r="CD209" s="141"/>
      <c r="CE209" s="141"/>
      <c r="CF209" s="141"/>
      <c r="CG209" s="141"/>
      <c r="CH209" s="141"/>
      <c r="CI209" s="141"/>
      <c r="CJ209" s="141"/>
    </row>
    <row r="210" spans="1:88" ht="14.25" customHeight="1">
      <c r="A210" s="11"/>
      <c r="B210" s="49"/>
      <c r="C210" s="11"/>
      <c r="D210" s="11"/>
      <c r="E210" s="163"/>
      <c r="F210" s="238"/>
      <c r="G210" s="213"/>
      <c r="H210" s="142"/>
      <c r="L210" s="141"/>
      <c r="M210" s="141"/>
      <c r="N210" s="150"/>
      <c r="O210" s="141"/>
      <c r="P210" s="141"/>
      <c r="Q210" s="141"/>
      <c r="R210" s="141"/>
      <c r="S210" s="141"/>
      <c r="T210" s="136"/>
      <c r="U210" s="141"/>
      <c r="V210" s="142"/>
      <c r="W210" s="441"/>
      <c r="X210" s="442"/>
      <c r="Y210" s="238"/>
      <c r="Z210" s="562"/>
      <c r="AA210" s="141"/>
      <c r="AB210" s="141"/>
      <c r="AC210" s="141"/>
      <c r="AD210" s="142"/>
      <c r="AE210" s="135"/>
      <c r="AF210" s="196"/>
      <c r="AG210" s="141"/>
      <c r="AH210" s="157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  <c r="AV210" s="141"/>
      <c r="AW210" s="141"/>
      <c r="AX210" s="141"/>
      <c r="AY210" s="141"/>
      <c r="AZ210" s="141"/>
      <c r="BA210" s="141"/>
      <c r="BB210" s="141"/>
      <c r="BC210" s="141"/>
      <c r="BD210" s="141"/>
      <c r="BE210" s="141"/>
      <c r="BF210" s="141"/>
      <c r="BG210" s="141"/>
      <c r="BH210" s="141"/>
      <c r="BI210" s="141"/>
      <c r="BJ210" s="141"/>
      <c r="BK210" s="141"/>
      <c r="BL210" s="141"/>
      <c r="BM210" s="141"/>
      <c r="BN210" s="141"/>
      <c r="BO210" s="141"/>
      <c r="BP210" s="141"/>
      <c r="BQ210" s="141"/>
      <c r="BR210" s="141"/>
      <c r="BS210" s="141"/>
      <c r="BT210" s="141"/>
      <c r="BU210" s="141"/>
      <c r="BV210" s="141"/>
      <c r="BW210" s="141"/>
      <c r="BX210" s="141"/>
      <c r="BY210" s="141"/>
      <c r="BZ210" s="141"/>
      <c r="CA210" s="141"/>
      <c r="CB210" s="141"/>
      <c r="CC210" s="141"/>
      <c r="CD210" s="141"/>
      <c r="CE210" s="141"/>
      <c r="CF210" s="141"/>
      <c r="CG210" s="141"/>
      <c r="CH210" s="141"/>
      <c r="CI210" s="141"/>
      <c r="CJ210" s="141"/>
    </row>
    <row r="211" spans="1:88" ht="15.75" customHeight="1">
      <c r="A211" s="11"/>
      <c r="B211" s="49"/>
      <c r="C211" s="11"/>
      <c r="D211" s="11"/>
      <c r="E211" s="151"/>
      <c r="F211" s="136"/>
      <c r="G211" s="133"/>
      <c r="H211" s="136"/>
      <c r="L211" s="141"/>
      <c r="M211" s="141"/>
      <c r="N211" s="150"/>
      <c r="O211" s="141"/>
      <c r="P211" s="141"/>
      <c r="Q211" s="141"/>
      <c r="R211" s="141"/>
      <c r="S211" s="141"/>
      <c r="T211" s="136"/>
      <c r="U211" s="141"/>
      <c r="V211" s="136"/>
      <c r="W211" s="151"/>
      <c r="X211" s="401"/>
      <c r="Y211" s="564"/>
      <c r="Z211" s="562"/>
      <c r="AA211" s="141"/>
      <c r="AB211" s="141"/>
      <c r="AC211" s="141"/>
      <c r="AD211" s="136"/>
      <c r="AE211" s="135"/>
      <c r="AF211" s="196"/>
      <c r="AG211" s="279"/>
      <c r="AH211" s="190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  <c r="AX211" s="141"/>
      <c r="AY211" s="141"/>
      <c r="AZ211" s="141"/>
      <c r="BA211" s="141"/>
      <c r="BB211" s="141"/>
      <c r="BC211" s="141"/>
      <c r="BD211" s="141"/>
      <c r="BE211" s="141"/>
      <c r="BF211" s="141"/>
      <c r="BG211" s="141"/>
      <c r="BH211" s="141"/>
      <c r="BI211" s="141"/>
      <c r="BJ211" s="141"/>
      <c r="BK211" s="141"/>
      <c r="BL211" s="141"/>
      <c r="BM211" s="141"/>
      <c r="BN211" s="141"/>
      <c r="BO211" s="141"/>
      <c r="BP211" s="141"/>
      <c r="BQ211" s="141"/>
      <c r="BR211" s="141"/>
      <c r="BS211" s="141"/>
      <c r="BT211" s="141"/>
      <c r="BU211" s="141"/>
      <c r="BV211" s="141"/>
      <c r="BW211" s="141"/>
      <c r="BX211" s="141"/>
      <c r="BY211" s="141"/>
      <c r="BZ211" s="141"/>
      <c r="CA211" s="141"/>
      <c r="CB211" s="141"/>
      <c r="CC211" s="141"/>
      <c r="CD211" s="141"/>
      <c r="CE211" s="141"/>
      <c r="CF211" s="141"/>
      <c r="CG211" s="141"/>
      <c r="CH211" s="141"/>
      <c r="CI211" s="141"/>
      <c r="CJ211" s="141"/>
    </row>
    <row r="212" spans="1:88" ht="12.75" customHeight="1">
      <c r="A212" s="11"/>
      <c r="B212" s="49"/>
      <c r="C212" s="11"/>
      <c r="D212" s="11"/>
      <c r="E212" s="139"/>
      <c r="F212" s="149"/>
      <c r="G212" s="131"/>
      <c r="H212" s="136"/>
      <c r="L212" s="141"/>
      <c r="M212" s="141"/>
      <c r="N212" s="150"/>
      <c r="O212" s="141"/>
      <c r="P212" s="141"/>
      <c r="Q212" s="141"/>
      <c r="R212" s="150"/>
      <c r="S212" s="141"/>
      <c r="T212" s="136"/>
      <c r="U212" s="141"/>
      <c r="V212" s="136"/>
      <c r="W212" s="151"/>
      <c r="X212" s="196"/>
      <c r="Y212" s="238"/>
      <c r="Z212" s="562"/>
      <c r="AA212" s="141"/>
      <c r="AB212" s="141"/>
      <c r="AC212" s="141"/>
      <c r="AD212" s="136"/>
      <c r="AE212" s="135"/>
      <c r="AF212" s="196"/>
      <c r="AG212" s="149"/>
      <c r="AH212" s="193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  <c r="AV212" s="141"/>
      <c r="AW212" s="141"/>
      <c r="AX212" s="141"/>
      <c r="AY212" s="141"/>
      <c r="AZ212" s="141"/>
      <c r="BA212" s="141"/>
      <c r="BB212" s="141"/>
      <c r="BC212" s="141"/>
      <c r="BD212" s="141"/>
      <c r="BE212" s="141"/>
      <c r="BF212" s="141"/>
      <c r="BG212" s="141"/>
      <c r="BH212" s="141"/>
      <c r="BI212" s="141"/>
      <c r="BJ212" s="141"/>
      <c r="BK212" s="141"/>
      <c r="BL212" s="141"/>
      <c r="BM212" s="141"/>
      <c r="BN212" s="141"/>
      <c r="BO212" s="141"/>
      <c r="BP212" s="141"/>
      <c r="BQ212" s="141"/>
      <c r="BR212" s="141"/>
      <c r="BS212" s="141"/>
      <c r="BT212" s="141"/>
      <c r="BU212" s="141"/>
      <c r="BV212" s="141"/>
      <c r="BW212" s="141"/>
      <c r="BX212" s="141"/>
      <c r="BY212" s="141"/>
      <c r="BZ212" s="141"/>
      <c r="CA212" s="141"/>
      <c r="CB212" s="141"/>
      <c r="CC212" s="141"/>
      <c r="CD212" s="141"/>
      <c r="CE212" s="141"/>
      <c r="CF212" s="141"/>
      <c r="CG212" s="141"/>
      <c r="CH212" s="141"/>
      <c r="CI212" s="141"/>
      <c r="CJ212" s="141"/>
    </row>
    <row r="213" spans="1:88" ht="15" customHeight="1">
      <c r="A213" s="11"/>
      <c r="B213" s="49"/>
      <c r="C213" s="11"/>
      <c r="D213" s="11"/>
      <c r="E213" s="845"/>
      <c r="F213" s="49"/>
      <c r="G213" s="11"/>
      <c r="H213" s="141"/>
      <c r="L213" s="141"/>
      <c r="M213" s="141"/>
      <c r="N213" s="150"/>
      <c r="O213" s="141"/>
      <c r="P213" s="141"/>
      <c r="Q213" s="141"/>
      <c r="R213" s="150"/>
      <c r="S213" s="141"/>
      <c r="T213" s="136"/>
      <c r="U213" s="141"/>
      <c r="V213" s="142"/>
      <c r="W213" s="145"/>
      <c r="X213" s="272"/>
      <c r="Y213" s="238"/>
      <c r="Z213" s="562"/>
      <c r="AA213" s="141"/>
      <c r="AB213" s="141"/>
      <c r="AC213" s="141"/>
      <c r="AD213" s="136"/>
      <c r="AE213" s="151"/>
      <c r="AF213" s="196"/>
      <c r="AG213" s="141"/>
      <c r="AH213" s="190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  <c r="BA213" s="141"/>
      <c r="BB213" s="141"/>
      <c r="BC213" s="141"/>
      <c r="BD213" s="141"/>
      <c r="BE213" s="141"/>
      <c r="BF213" s="141"/>
      <c r="BG213" s="141"/>
      <c r="BH213" s="141"/>
      <c r="BI213" s="141"/>
      <c r="BJ213" s="141"/>
      <c r="BK213" s="141"/>
      <c r="BL213" s="141"/>
      <c r="BM213" s="141"/>
      <c r="BN213" s="141"/>
      <c r="BO213" s="141"/>
      <c r="BP213" s="141"/>
      <c r="BQ213" s="141"/>
      <c r="BR213" s="141"/>
      <c r="BS213" s="141"/>
      <c r="BT213" s="141"/>
      <c r="BU213" s="141"/>
      <c r="BV213" s="141"/>
      <c r="BW213" s="141"/>
      <c r="BX213" s="141"/>
      <c r="BY213" s="141"/>
      <c r="BZ213" s="141"/>
      <c r="CA213" s="141"/>
      <c r="CB213" s="141"/>
      <c r="CC213" s="141"/>
      <c r="CD213" s="141"/>
      <c r="CE213" s="141"/>
      <c r="CF213" s="141"/>
      <c r="CG213" s="141"/>
      <c r="CH213" s="141"/>
      <c r="CI213" s="141"/>
      <c r="CJ213" s="141"/>
    </row>
    <row r="214" spans="1:88" ht="15" customHeight="1">
      <c r="A214" s="11"/>
      <c r="B214" s="49"/>
      <c r="C214" s="11"/>
      <c r="D214" s="11"/>
      <c r="E214" s="151"/>
      <c r="F214" s="136"/>
      <c r="G214" s="133"/>
      <c r="H214" s="180"/>
      <c r="L214" s="141"/>
      <c r="M214" s="141"/>
      <c r="N214" s="150"/>
      <c r="O214" s="135"/>
      <c r="P214" s="141"/>
      <c r="Q214" s="141"/>
      <c r="R214" s="150"/>
      <c r="S214" s="141"/>
      <c r="T214" s="136"/>
      <c r="U214" s="141"/>
      <c r="V214" s="139"/>
      <c r="W214" s="252"/>
      <c r="X214" s="252"/>
      <c r="Y214" s="238"/>
      <c r="Z214" s="562"/>
      <c r="AA214" s="141"/>
      <c r="AB214" s="141"/>
      <c r="AC214" s="141"/>
      <c r="AD214" s="142"/>
      <c r="AE214" s="145"/>
      <c r="AF214" s="272"/>
      <c r="AG214" s="140"/>
      <c r="AH214" s="172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1"/>
      <c r="AY214" s="141"/>
      <c r="AZ214" s="141"/>
      <c r="BA214" s="141"/>
      <c r="BB214" s="141"/>
      <c r="BC214" s="141"/>
      <c r="BD214" s="141"/>
      <c r="BE214" s="141"/>
      <c r="BF214" s="141"/>
      <c r="BG214" s="141"/>
      <c r="BH214" s="141"/>
      <c r="BI214" s="141"/>
      <c r="BJ214" s="141"/>
      <c r="BK214" s="141"/>
      <c r="BL214" s="141"/>
      <c r="BM214" s="141"/>
      <c r="BN214" s="141"/>
      <c r="BO214" s="141"/>
      <c r="BP214" s="141"/>
      <c r="BQ214" s="141"/>
      <c r="BR214" s="141"/>
      <c r="BS214" s="141"/>
      <c r="BT214" s="141"/>
      <c r="BU214" s="141"/>
      <c r="BV214" s="141"/>
      <c r="BW214" s="141"/>
      <c r="BX214" s="141"/>
      <c r="BY214" s="141"/>
      <c r="BZ214" s="141"/>
      <c r="CA214" s="141"/>
      <c r="CB214" s="141"/>
      <c r="CC214" s="141"/>
      <c r="CD214" s="141"/>
      <c r="CE214" s="141"/>
      <c r="CF214" s="141"/>
      <c r="CG214" s="141"/>
      <c r="CH214" s="141"/>
      <c r="CI214" s="141"/>
      <c r="CJ214" s="141"/>
    </row>
    <row r="215" spans="1:88" ht="12.75" customHeight="1">
      <c r="A215" s="11"/>
      <c r="B215" s="49"/>
      <c r="C215" s="11"/>
      <c r="D215" s="11"/>
      <c r="E215" s="141"/>
      <c r="F215" s="150"/>
      <c r="G215" s="141"/>
      <c r="H215" s="141"/>
      <c r="L215" s="141"/>
      <c r="M215" s="141"/>
      <c r="N215" s="150"/>
      <c r="O215" s="135"/>
      <c r="P215" s="141"/>
      <c r="Q215" s="141"/>
      <c r="R215" s="150"/>
      <c r="S215" s="141"/>
      <c r="T215" s="136"/>
      <c r="U215" s="141"/>
      <c r="V215" s="142"/>
      <c r="W215" s="252"/>
      <c r="X215" s="141"/>
      <c r="Y215" s="238"/>
      <c r="Z215" s="562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  <c r="AV215" s="141"/>
      <c r="AW215" s="141"/>
      <c r="AX215" s="141"/>
      <c r="AY215" s="141"/>
      <c r="AZ215" s="141"/>
      <c r="BA215" s="141"/>
      <c r="BB215" s="141"/>
      <c r="BC215" s="141"/>
      <c r="BD215" s="141"/>
      <c r="BE215" s="141"/>
      <c r="BF215" s="141"/>
      <c r="BG215" s="141"/>
      <c r="BH215" s="141"/>
      <c r="BI215" s="141"/>
      <c r="BJ215" s="141"/>
      <c r="BK215" s="141"/>
      <c r="BL215" s="141"/>
      <c r="BM215" s="141"/>
      <c r="BN215" s="141"/>
      <c r="BO215" s="141"/>
      <c r="BP215" s="141"/>
      <c r="BQ215" s="141"/>
      <c r="BR215" s="141"/>
      <c r="BS215" s="141"/>
      <c r="BT215" s="141"/>
      <c r="BU215" s="141"/>
      <c r="BV215" s="141"/>
      <c r="BW215" s="141"/>
      <c r="BX215" s="141"/>
      <c r="BY215" s="141"/>
      <c r="BZ215" s="141"/>
      <c r="CA215" s="141"/>
      <c r="CB215" s="141"/>
      <c r="CC215" s="141"/>
      <c r="CD215" s="141"/>
      <c r="CE215" s="141"/>
      <c r="CF215" s="141"/>
      <c r="CG215" s="141"/>
      <c r="CH215" s="141"/>
      <c r="CI215" s="141"/>
      <c r="CJ215" s="141"/>
    </row>
    <row r="216" spans="1:88" ht="12.75" customHeight="1">
      <c r="A216" s="11"/>
      <c r="B216" s="49"/>
      <c r="C216" s="11"/>
      <c r="D216" s="11"/>
      <c r="E216" s="11"/>
      <c r="F216" s="150"/>
      <c r="G216" s="11"/>
      <c r="H216" s="427"/>
      <c r="L216" s="141"/>
      <c r="M216" s="141"/>
      <c r="N216" s="150"/>
      <c r="O216" s="150"/>
      <c r="P216" s="141"/>
      <c r="Q216" s="141"/>
      <c r="R216" s="150"/>
      <c r="S216" s="141"/>
      <c r="T216" s="136"/>
      <c r="U216" s="141"/>
      <c r="V216" s="136"/>
      <c r="W216" s="252"/>
      <c r="X216" s="252"/>
      <c r="Y216" s="238"/>
      <c r="Z216" s="562"/>
      <c r="AA216" s="141"/>
      <c r="AB216" s="141"/>
      <c r="AC216" s="141"/>
      <c r="AD216" s="141"/>
      <c r="AE216" s="141"/>
      <c r="AF216" s="136"/>
      <c r="AG216" s="279"/>
      <c r="AH216" s="190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  <c r="AV216" s="141"/>
      <c r="AW216" s="141"/>
      <c r="AX216" s="141"/>
      <c r="AY216" s="141"/>
      <c r="AZ216" s="141"/>
      <c r="BA216" s="141"/>
      <c r="BB216" s="141"/>
      <c r="BC216" s="141"/>
      <c r="BD216" s="141"/>
      <c r="BE216" s="141"/>
      <c r="BF216" s="141"/>
      <c r="BG216" s="141"/>
      <c r="BH216" s="141"/>
      <c r="BI216" s="141"/>
      <c r="BJ216" s="141"/>
      <c r="BK216" s="141"/>
      <c r="BL216" s="141"/>
      <c r="BM216" s="141"/>
      <c r="BN216" s="141"/>
      <c r="BO216" s="141"/>
      <c r="BP216" s="141"/>
      <c r="BQ216" s="141"/>
      <c r="BR216" s="141"/>
      <c r="BS216" s="141"/>
      <c r="BT216" s="141"/>
      <c r="BU216" s="141"/>
      <c r="BV216" s="141"/>
      <c r="BW216" s="141"/>
      <c r="BX216" s="141"/>
      <c r="BY216" s="141"/>
      <c r="BZ216" s="141"/>
      <c r="CA216" s="141"/>
      <c r="CB216" s="141"/>
      <c r="CC216" s="141"/>
      <c r="CD216" s="141"/>
      <c r="CE216" s="141"/>
      <c r="CF216" s="141"/>
      <c r="CG216" s="141"/>
      <c r="CH216" s="141"/>
      <c r="CI216" s="141"/>
      <c r="CJ216" s="141"/>
    </row>
    <row r="217" spans="1:88" ht="12" customHeight="1">
      <c r="A217" s="11"/>
      <c r="B217" s="49"/>
      <c r="C217" s="11"/>
      <c r="D217" s="11"/>
      <c r="E217" s="11"/>
      <c r="F217" s="150"/>
      <c r="G217" s="11"/>
      <c r="H217" s="141"/>
      <c r="L217" s="141"/>
      <c r="M217" s="141"/>
      <c r="N217" s="150"/>
      <c r="O217" s="141"/>
      <c r="P217" s="141"/>
      <c r="Q217" s="141"/>
      <c r="R217" s="150"/>
      <c r="S217" s="141"/>
      <c r="T217" s="165"/>
      <c r="U217" s="141"/>
      <c r="V217" s="139"/>
      <c r="W217" s="252"/>
      <c r="X217" s="575"/>
      <c r="Y217" s="238"/>
      <c r="Z217" s="562"/>
      <c r="AA217" s="141"/>
      <c r="AB217" s="141"/>
      <c r="AC217" s="141"/>
      <c r="AD217" s="141"/>
      <c r="AE217" s="141"/>
      <c r="AF217" s="136"/>
      <c r="AG217" s="279"/>
      <c r="AH217" s="190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  <c r="AV217" s="141"/>
      <c r="AW217" s="141"/>
      <c r="AX217" s="141"/>
      <c r="AY217" s="141"/>
      <c r="AZ217" s="141"/>
      <c r="BA217" s="141"/>
      <c r="BB217" s="141"/>
      <c r="BC217" s="141"/>
      <c r="BD217" s="141"/>
      <c r="BE217" s="141"/>
      <c r="BF217" s="141"/>
      <c r="BG217" s="141"/>
      <c r="BH217" s="141"/>
      <c r="BI217" s="141"/>
      <c r="BJ217" s="141"/>
      <c r="BK217" s="141"/>
      <c r="BL217" s="141"/>
      <c r="BM217" s="141"/>
      <c r="BN217" s="141"/>
      <c r="BO217" s="141"/>
      <c r="BP217" s="141"/>
      <c r="BQ217" s="141"/>
      <c r="BR217" s="141"/>
      <c r="BS217" s="141"/>
      <c r="BT217" s="141"/>
      <c r="BU217" s="141"/>
      <c r="BV217" s="141"/>
      <c r="BW217" s="141"/>
      <c r="BX217" s="141"/>
      <c r="BY217" s="141"/>
      <c r="BZ217" s="141"/>
      <c r="CA217" s="141"/>
      <c r="CB217" s="141"/>
      <c r="CC217" s="141"/>
      <c r="CD217" s="141"/>
      <c r="CE217" s="141"/>
      <c r="CF217" s="141"/>
      <c r="CG217" s="141"/>
      <c r="CH217" s="141"/>
      <c r="CI217" s="141"/>
      <c r="CJ217" s="141"/>
    </row>
    <row r="218" spans="1:88" ht="12.75" customHeight="1">
      <c r="A218" s="11"/>
      <c r="B218" s="49"/>
      <c r="C218" s="11"/>
      <c r="D218" s="11"/>
      <c r="E218" s="141"/>
      <c r="F218" s="150"/>
      <c r="G218" s="141"/>
      <c r="H218" s="426"/>
      <c r="L218" s="141"/>
      <c r="M218" s="141"/>
      <c r="N218" s="150"/>
      <c r="O218" s="140"/>
      <c r="P218" s="141"/>
      <c r="Q218" s="141"/>
      <c r="R218" s="150"/>
      <c r="S218" s="141"/>
      <c r="T218" s="141"/>
      <c r="U218" s="141"/>
      <c r="V218" s="139"/>
      <c r="W218" s="252"/>
      <c r="X218" s="563"/>
      <c r="Y218" s="238"/>
      <c r="Z218" s="562"/>
      <c r="AA218" s="141"/>
      <c r="AB218" s="141"/>
      <c r="AC218" s="141"/>
      <c r="AD218" s="141"/>
      <c r="AE218" s="141"/>
      <c r="AF218" s="136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  <c r="AX218" s="141"/>
      <c r="AY218" s="141"/>
      <c r="AZ218" s="141"/>
      <c r="BA218" s="141"/>
      <c r="BB218" s="141"/>
      <c r="BC218" s="141"/>
      <c r="BD218" s="141"/>
      <c r="BE218" s="141"/>
      <c r="BF218" s="141"/>
      <c r="BG218" s="141"/>
      <c r="BH218" s="141"/>
      <c r="BI218" s="141"/>
      <c r="BJ218" s="141"/>
      <c r="BK218" s="141"/>
      <c r="BL218" s="141"/>
      <c r="BM218" s="141"/>
      <c r="BN218" s="141"/>
      <c r="BO218" s="141"/>
      <c r="BP218" s="141"/>
      <c r="BQ218" s="141"/>
      <c r="BR218" s="141"/>
      <c r="BS218" s="141"/>
      <c r="BT218" s="141"/>
      <c r="BU218" s="141"/>
      <c r="BV218" s="141"/>
      <c r="BW218" s="141"/>
      <c r="BX218" s="141"/>
      <c r="BY218" s="141"/>
      <c r="BZ218" s="141"/>
      <c r="CA218" s="141"/>
      <c r="CB218" s="141"/>
      <c r="CC218" s="141"/>
      <c r="CD218" s="141"/>
      <c r="CE218" s="141"/>
      <c r="CF218" s="141"/>
      <c r="CG218" s="141"/>
      <c r="CH218" s="141"/>
      <c r="CI218" s="141"/>
      <c r="CJ218" s="141"/>
    </row>
    <row r="219" spans="1:88" ht="14.25" customHeight="1">
      <c r="A219" s="11"/>
      <c r="B219" s="49"/>
      <c r="C219" s="11"/>
      <c r="D219" s="11"/>
      <c r="E219" s="141"/>
      <c r="F219" s="150"/>
      <c r="G219" s="141"/>
      <c r="H219" s="141"/>
      <c r="L219" s="141"/>
      <c r="M219" s="141"/>
      <c r="N219" s="150"/>
      <c r="O219" s="135"/>
      <c r="P219" s="141"/>
      <c r="Q219" s="141"/>
      <c r="R219" s="150"/>
      <c r="S219" s="141"/>
      <c r="T219" s="141"/>
      <c r="U219" s="141"/>
      <c r="V219" s="139"/>
      <c r="W219" s="252"/>
      <c r="X219" s="563"/>
      <c r="Y219" s="238"/>
      <c r="Z219" s="562"/>
      <c r="AA219" s="141"/>
      <c r="AB219" s="141"/>
      <c r="AC219" s="141"/>
      <c r="AD219" s="141"/>
      <c r="AE219" s="141"/>
      <c r="AF219" s="142"/>
      <c r="AG219" s="145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  <c r="AV219" s="141"/>
      <c r="AW219" s="141"/>
      <c r="AX219" s="141"/>
      <c r="AY219" s="141"/>
      <c r="AZ219" s="141"/>
      <c r="BA219" s="141"/>
      <c r="BB219" s="141"/>
      <c r="BC219" s="141"/>
      <c r="BD219" s="141"/>
      <c r="BE219" s="141"/>
      <c r="BF219" s="141"/>
      <c r="BG219" s="141"/>
      <c r="BH219" s="141"/>
      <c r="BI219" s="141"/>
      <c r="BJ219" s="141"/>
      <c r="BK219" s="141"/>
      <c r="BL219" s="141"/>
      <c r="BM219" s="141"/>
      <c r="BN219" s="141"/>
      <c r="BO219" s="141"/>
      <c r="BP219" s="141"/>
      <c r="BQ219" s="141"/>
      <c r="BR219" s="141"/>
      <c r="BS219" s="141"/>
      <c r="BT219" s="141"/>
      <c r="BU219" s="141"/>
      <c r="BV219" s="141"/>
      <c r="BW219" s="141"/>
      <c r="BX219" s="141"/>
      <c r="BY219" s="141"/>
      <c r="BZ219" s="141"/>
      <c r="CA219" s="141"/>
      <c r="CB219" s="141"/>
      <c r="CC219" s="141"/>
      <c r="CD219" s="141"/>
      <c r="CE219" s="141"/>
      <c r="CF219" s="141"/>
      <c r="CG219" s="141"/>
      <c r="CH219" s="141"/>
      <c r="CI219" s="141"/>
      <c r="CJ219" s="141"/>
    </row>
    <row r="220" spans="1:88" ht="15.6">
      <c r="A220" s="11"/>
      <c r="B220" s="49"/>
      <c r="C220" s="11"/>
      <c r="D220" s="11"/>
      <c r="E220" s="141"/>
      <c r="F220" s="150"/>
      <c r="G220" s="141"/>
      <c r="H220" s="141"/>
      <c r="L220" s="141"/>
      <c r="M220" s="141"/>
      <c r="N220" s="141"/>
      <c r="O220" s="141"/>
      <c r="P220" s="141"/>
      <c r="Q220" s="141"/>
      <c r="R220" s="150"/>
      <c r="S220" s="141"/>
      <c r="T220" s="141"/>
      <c r="U220" s="141"/>
      <c r="V220" s="139"/>
      <c r="W220" s="252"/>
      <c r="X220" s="563"/>
      <c r="Y220" s="238"/>
      <c r="Z220" s="562"/>
      <c r="AA220" s="141"/>
      <c r="AB220" s="141"/>
      <c r="AC220" s="141"/>
      <c r="AD220" s="141"/>
      <c r="AE220" s="141"/>
      <c r="AF220" s="142"/>
      <c r="AG220" s="143"/>
      <c r="AH220" s="193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  <c r="AV220" s="141"/>
      <c r="AW220" s="141"/>
      <c r="AX220" s="141"/>
      <c r="AY220" s="141"/>
      <c r="AZ220" s="141"/>
      <c r="BA220" s="141"/>
      <c r="BB220" s="141"/>
      <c r="BC220" s="141"/>
      <c r="BD220" s="141"/>
      <c r="BE220" s="141"/>
      <c r="BF220" s="141"/>
      <c r="BG220" s="141"/>
      <c r="BH220" s="141"/>
      <c r="BI220" s="141"/>
      <c r="BJ220" s="141"/>
      <c r="BK220" s="141"/>
      <c r="BL220" s="141"/>
      <c r="BM220" s="141"/>
      <c r="BN220" s="141"/>
      <c r="BO220" s="141"/>
      <c r="BP220" s="141"/>
      <c r="BQ220" s="141"/>
      <c r="BR220" s="141"/>
      <c r="BS220" s="141"/>
      <c r="BT220" s="141"/>
      <c r="BU220" s="141"/>
      <c r="BV220" s="141"/>
      <c r="BW220" s="141"/>
      <c r="BX220" s="141"/>
      <c r="BY220" s="141"/>
      <c r="BZ220" s="141"/>
      <c r="CA220" s="141"/>
      <c r="CB220" s="141"/>
      <c r="CC220" s="141"/>
      <c r="CD220" s="141"/>
      <c r="CE220" s="141"/>
      <c r="CF220" s="141"/>
      <c r="CG220" s="141"/>
      <c r="CH220" s="141"/>
      <c r="CI220" s="141"/>
      <c r="CJ220" s="141"/>
    </row>
    <row r="221" spans="1:88" ht="15.6">
      <c r="A221" s="11"/>
      <c r="B221" s="49"/>
      <c r="C221" s="11"/>
      <c r="D221" s="11"/>
      <c r="E221" s="141"/>
      <c r="F221" s="150"/>
      <c r="G221" s="141"/>
      <c r="H221" s="141"/>
      <c r="L221" s="141"/>
      <c r="M221" s="141"/>
      <c r="N221" s="141"/>
      <c r="O221" s="146"/>
      <c r="P221" s="141"/>
      <c r="Q221" s="141"/>
      <c r="R221" s="150"/>
      <c r="S221" s="141"/>
      <c r="T221" s="141"/>
      <c r="U221" s="141"/>
      <c r="V221" s="139"/>
      <c r="W221" s="252"/>
      <c r="X221" s="563"/>
      <c r="Y221" s="238"/>
      <c r="Z221" s="562"/>
      <c r="AA221" s="141"/>
      <c r="AB221" s="141"/>
      <c r="AC221" s="141"/>
      <c r="AD221" s="141"/>
      <c r="AE221" s="141"/>
      <c r="AF221" s="136"/>
      <c r="AG221" s="149"/>
      <c r="AH221" s="193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  <c r="AV221" s="141"/>
      <c r="AW221" s="141"/>
      <c r="AX221" s="141"/>
      <c r="AY221" s="141"/>
      <c r="AZ221" s="141"/>
      <c r="BA221" s="141"/>
      <c r="BB221" s="141"/>
      <c r="BC221" s="141"/>
      <c r="BD221" s="141"/>
      <c r="BE221" s="141"/>
      <c r="BF221" s="141"/>
      <c r="BG221" s="141"/>
      <c r="BH221" s="141"/>
      <c r="BI221" s="141"/>
      <c r="BJ221" s="141"/>
      <c r="BK221" s="141"/>
      <c r="BL221" s="141"/>
      <c r="BM221" s="141"/>
      <c r="BN221" s="141"/>
      <c r="BO221" s="141"/>
      <c r="BP221" s="141"/>
      <c r="BQ221" s="141"/>
      <c r="BR221" s="141"/>
      <c r="BS221" s="141"/>
      <c r="BT221" s="141"/>
      <c r="BU221" s="141"/>
      <c r="BV221" s="141"/>
      <c r="BW221" s="141"/>
      <c r="BX221" s="141"/>
      <c r="BY221" s="141"/>
      <c r="BZ221" s="141"/>
      <c r="CA221" s="141"/>
      <c r="CB221" s="141"/>
      <c r="CC221" s="141"/>
      <c r="CD221" s="141"/>
      <c r="CE221" s="141"/>
      <c r="CF221" s="141"/>
      <c r="CG221" s="141"/>
      <c r="CH221" s="141"/>
      <c r="CI221" s="141"/>
      <c r="CJ221" s="141"/>
    </row>
    <row r="222" spans="1:88" ht="15" customHeight="1">
      <c r="A222" s="11"/>
      <c r="B222" s="49"/>
      <c r="C222" s="11"/>
      <c r="D222" s="11"/>
      <c r="E222" s="141"/>
      <c r="F222" s="150"/>
      <c r="G222" s="141"/>
      <c r="H222" s="141"/>
      <c r="L222" s="141"/>
      <c r="M222" s="141"/>
      <c r="N222" s="141"/>
      <c r="O222" s="135"/>
      <c r="P222" s="141"/>
      <c r="Q222" s="141"/>
      <c r="R222" s="150"/>
      <c r="S222" s="141"/>
      <c r="T222" s="136"/>
      <c r="U222" s="135"/>
      <c r="V222" s="141"/>
      <c r="W222" s="141"/>
      <c r="X222" s="141"/>
      <c r="Y222" s="141"/>
      <c r="Z222" s="141"/>
      <c r="AA222" s="141"/>
      <c r="AB222" s="141"/>
      <c r="AC222" s="151"/>
      <c r="AD222" s="146"/>
      <c r="AE222" s="141"/>
      <c r="AF222" s="136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  <c r="AV222" s="141"/>
      <c r="AW222" s="141"/>
      <c r="AX222" s="141"/>
      <c r="AY222" s="141"/>
      <c r="AZ222" s="141"/>
      <c r="BA222" s="141"/>
      <c r="BB222" s="141"/>
      <c r="BC222" s="141"/>
      <c r="BD222" s="141"/>
      <c r="BE222" s="141"/>
      <c r="BF222" s="141"/>
      <c r="BG222" s="141"/>
      <c r="BH222" s="141"/>
      <c r="BI222" s="141"/>
      <c r="BJ222" s="141"/>
      <c r="BK222" s="141"/>
      <c r="BL222" s="141"/>
      <c r="BM222" s="141"/>
      <c r="BN222" s="141"/>
      <c r="BO222" s="141"/>
      <c r="BP222" s="141"/>
      <c r="BQ222" s="141"/>
      <c r="BR222" s="141"/>
      <c r="BS222" s="141"/>
      <c r="BT222" s="141"/>
      <c r="BU222" s="141"/>
      <c r="BV222" s="141"/>
      <c r="BW222" s="141"/>
      <c r="BX222" s="141"/>
      <c r="BY222" s="141"/>
      <c r="BZ222" s="141"/>
      <c r="CA222" s="141"/>
      <c r="CB222" s="141"/>
      <c r="CC222" s="141"/>
      <c r="CD222" s="141"/>
      <c r="CE222" s="141"/>
      <c r="CF222" s="141"/>
      <c r="CG222" s="141"/>
      <c r="CH222" s="141"/>
      <c r="CI222" s="141"/>
      <c r="CJ222" s="141"/>
    </row>
    <row r="223" spans="1:88" ht="13.5" customHeight="1">
      <c r="A223" s="11"/>
      <c r="B223" s="49"/>
      <c r="C223" s="11"/>
      <c r="D223" s="11"/>
      <c r="E223" s="141"/>
      <c r="F223" s="150"/>
      <c r="G223" s="141"/>
      <c r="H223" s="141"/>
      <c r="I223" s="1"/>
      <c r="J223" s="1"/>
      <c r="K223" s="1"/>
      <c r="L223" s="141"/>
      <c r="M223" s="141"/>
      <c r="N223" s="141"/>
      <c r="O223" s="140"/>
      <c r="P223" s="141"/>
      <c r="Q223" s="141"/>
      <c r="R223" s="150"/>
      <c r="S223" s="141"/>
      <c r="T223" s="141"/>
      <c r="U223" s="141"/>
      <c r="V223" s="141"/>
      <c r="W223" s="196"/>
      <c r="X223" s="196"/>
      <c r="Y223" s="141"/>
      <c r="Z223" s="562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1"/>
      <c r="AY223" s="141"/>
      <c r="AZ223" s="141"/>
      <c r="BA223" s="141"/>
      <c r="BB223" s="141"/>
      <c r="BC223" s="141"/>
      <c r="BD223" s="141"/>
      <c r="BE223" s="141"/>
      <c r="BF223" s="141"/>
      <c r="BG223" s="141"/>
      <c r="BH223" s="141"/>
      <c r="BI223" s="141"/>
      <c r="BJ223" s="141"/>
      <c r="BK223" s="141"/>
      <c r="BL223" s="141"/>
      <c r="BM223" s="141"/>
      <c r="BN223" s="141"/>
      <c r="BO223" s="141"/>
      <c r="BP223" s="141"/>
      <c r="BQ223" s="141"/>
      <c r="BR223" s="141"/>
      <c r="BS223" s="141"/>
      <c r="BT223" s="141"/>
      <c r="BU223" s="141"/>
      <c r="BV223" s="141"/>
      <c r="BW223" s="141"/>
      <c r="BX223" s="141"/>
      <c r="BY223" s="141"/>
      <c r="BZ223" s="141"/>
      <c r="CA223" s="141"/>
      <c r="CB223" s="141"/>
      <c r="CC223" s="141"/>
      <c r="CD223" s="141"/>
      <c r="CE223" s="141"/>
      <c r="CF223" s="141"/>
      <c r="CG223" s="141"/>
      <c r="CH223" s="141"/>
      <c r="CI223" s="141"/>
      <c r="CJ223" s="141"/>
    </row>
    <row r="224" spans="1:88" ht="13.5" customHeight="1">
      <c r="A224" s="11"/>
      <c r="B224" s="49"/>
      <c r="C224" s="11"/>
      <c r="D224" s="11"/>
      <c r="E224" s="141"/>
      <c r="F224" s="150"/>
      <c r="G224" s="141"/>
      <c r="H224" s="141"/>
      <c r="I224" s="141"/>
      <c r="J224" s="150"/>
      <c r="K224" s="141"/>
      <c r="L224" s="141"/>
      <c r="M224" s="141"/>
      <c r="N224" s="141"/>
      <c r="O224" s="141"/>
      <c r="P224" s="141"/>
      <c r="Q224" s="141"/>
      <c r="R224" s="150"/>
      <c r="S224" s="141"/>
      <c r="T224" s="141"/>
      <c r="U224" s="141"/>
      <c r="V224" s="141"/>
      <c r="W224" s="172"/>
      <c r="X224" s="172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1"/>
      <c r="AY224" s="141"/>
      <c r="AZ224" s="141"/>
      <c r="BA224" s="141"/>
      <c r="BB224" s="141"/>
      <c r="BC224" s="141"/>
      <c r="BD224" s="141"/>
      <c r="BE224" s="141"/>
      <c r="BF224" s="141"/>
      <c r="BG224" s="141"/>
      <c r="BH224" s="141"/>
      <c r="BI224" s="141"/>
      <c r="BJ224" s="141"/>
      <c r="BK224" s="141"/>
      <c r="BL224" s="141"/>
      <c r="BM224" s="141"/>
      <c r="BN224" s="141"/>
      <c r="BO224" s="141"/>
      <c r="BP224" s="141"/>
      <c r="BQ224" s="141"/>
      <c r="BR224" s="141"/>
      <c r="BS224" s="141"/>
      <c r="BT224" s="141"/>
      <c r="BU224" s="141"/>
      <c r="BV224" s="141"/>
      <c r="BW224" s="141"/>
      <c r="BX224" s="141"/>
      <c r="BY224" s="141"/>
      <c r="BZ224" s="141"/>
      <c r="CA224" s="141"/>
      <c r="CB224" s="141"/>
      <c r="CC224" s="141"/>
      <c r="CD224" s="141"/>
      <c r="CE224" s="141"/>
      <c r="CF224" s="141"/>
      <c r="CG224" s="141"/>
      <c r="CH224" s="141"/>
      <c r="CI224" s="141"/>
      <c r="CJ224" s="141"/>
    </row>
    <row r="225" spans="1:88" ht="14.25" customHeight="1">
      <c r="A225" s="11"/>
      <c r="B225" s="49"/>
      <c r="C225" s="11"/>
      <c r="D225" s="11"/>
      <c r="E225" s="141"/>
      <c r="F225" s="150"/>
      <c r="G225" s="141"/>
      <c r="H225" s="141"/>
      <c r="I225" s="141"/>
      <c r="J225" s="150"/>
      <c r="K225" s="141"/>
      <c r="L225" s="141"/>
      <c r="M225" s="141"/>
      <c r="N225" s="141"/>
      <c r="O225" s="141"/>
      <c r="P225" s="141"/>
      <c r="Q225" s="141"/>
      <c r="R225" s="150"/>
      <c r="S225" s="141"/>
      <c r="T225" s="141"/>
      <c r="U225" s="141"/>
      <c r="V225" s="141"/>
      <c r="W225" s="196"/>
      <c r="X225" s="196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  <c r="BA225" s="141"/>
      <c r="BB225" s="141"/>
      <c r="BC225" s="141"/>
      <c r="BD225" s="141"/>
      <c r="BE225" s="141"/>
      <c r="BF225" s="141"/>
      <c r="BG225" s="141"/>
      <c r="BH225" s="141"/>
      <c r="BI225" s="141"/>
      <c r="BJ225" s="141"/>
      <c r="BK225" s="141"/>
      <c r="BL225" s="141"/>
      <c r="BM225" s="141"/>
      <c r="BN225" s="141"/>
      <c r="BO225" s="141"/>
      <c r="BP225" s="141"/>
      <c r="BQ225" s="141"/>
      <c r="BR225" s="141"/>
      <c r="BS225" s="141"/>
      <c r="BT225" s="141"/>
      <c r="BU225" s="141"/>
      <c r="BV225" s="141"/>
      <c r="BW225" s="141"/>
      <c r="BX225" s="141"/>
      <c r="BY225" s="141"/>
      <c r="BZ225" s="141"/>
      <c r="CA225" s="141"/>
      <c r="CB225" s="141"/>
      <c r="CC225" s="141"/>
      <c r="CD225" s="141"/>
      <c r="CE225" s="141"/>
      <c r="CF225" s="141"/>
      <c r="CG225" s="141"/>
      <c r="CH225" s="141"/>
      <c r="CI225" s="141"/>
      <c r="CJ225" s="141"/>
    </row>
    <row r="226" spans="1:88" ht="12.75" customHeight="1">
      <c r="A226" s="11"/>
      <c r="B226" s="49"/>
      <c r="C226" s="11"/>
      <c r="D226" s="11"/>
      <c r="E226" s="141"/>
      <c r="F226" s="150"/>
      <c r="G226" s="141"/>
      <c r="H226" s="141"/>
      <c r="I226" s="141"/>
      <c r="J226" s="150"/>
      <c r="K226" s="141"/>
      <c r="L226" s="141"/>
      <c r="M226" s="141"/>
      <c r="N226" s="141"/>
      <c r="O226" s="141"/>
      <c r="P226" s="141"/>
      <c r="Q226" s="141"/>
      <c r="R226" s="150"/>
      <c r="S226" s="141"/>
      <c r="T226" s="141"/>
      <c r="U226" s="141"/>
      <c r="V226" s="141"/>
      <c r="W226" s="196"/>
      <c r="X226" s="196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  <c r="AV226" s="141"/>
      <c r="AW226" s="141"/>
      <c r="AX226" s="141"/>
      <c r="AY226" s="141"/>
      <c r="AZ226" s="141"/>
      <c r="BA226" s="141"/>
      <c r="BB226" s="141"/>
      <c r="BC226" s="141"/>
      <c r="BD226" s="141"/>
      <c r="BE226" s="141"/>
      <c r="BF226" s="141"/>
      <c r="BG226" s="141"/>
      <c r="BH226" s="141"/>
      <c r="BI226" s="141"/>
      <c r="BJ226" s="141"/>
      <c r="BK226" s="141"/>
      <c r="BL226" s="141"/>
      <c r="BM226" s="141"/>
      <c r="BN226" s="141"/>
      <c r="BO226" s="141"/>
      <c r="BP226" s="141"/>
      <c r="BQ226" s="141"/>
      <c r="BR226" s="141"/>
      <c r="BS226" s="141"/>
      <c r="BT226" s="141"/>
      <c r="BU226" s="141"/>
      <c r="BV226" s="141"/>
      <c r="BW226" s="141"/>
      <c r="BX226" s="141"/>
      <c r="BY226" s="141"/>
      <c r="BZ226" s="141"/>
      <c r="CA226" s="141"/>
      <c r="CB226" s="141"/>
      <c r="CC226" s="141"/>
      <c r="CD226" s="141"/>
      <c r="CE226" s="141"/>
      <c r="CF226" s="141"/>
      <c r="CG226" s="141"/>
      <c r="CH226" s="141"/>
      <c r="CI226" s="141"/>
      <c r="CJ226" s="141"/>
    </row>
    <row r="227" spans="1:88" ht="14.25" customHeight="1">
      <c r="A227" s="11"/>
      <c r="B227" s="49"/>
      <c r="C227" s="11"/>
      <c r="D227" s="11"/>
      <c r="E227" s="141"/>
      <c r="F227" s="150"/>
      <c r="G227" s="141"/>
      <c r="H227" s="141"/>
      <c r="I227" s="141"/>
      <c r="J227" s="150"/>
      <c r="K227" s="141"/>
      <c r="L227" s="141"/>
      <c r="M227" s="141"/>
      <c r="N227" s="141"/>
      <c r="O227" s="141"/>
      <c r="P227" s="141"/>
      <c r="Q227" s="141"/>
      <c r="R227" s="735"/>
      <c r="S227" s="141"/>
      <c r="T227" s="141"/>
      <c r="U227" s="141"/>
      <c r="V227" s="180"/>
      <c r="W227" s="272"/>
      <c r="X227" s="272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  <c r="AV227" s="141"/>
      <c r="AW227" s="141"/>
      <c r="AX227" s="141"/>
      <c r="AY227" s="141"/>
      <c r="AZ227" s="141"/>
      <c r="BA227" s="141"/>
      <c r="BB227" s="141"/>
      <c r="BC227" s="141"/>
      <c r="BD227" s="141"/>
      <c r="BE227" s="141"/>
      <c r="BF227" s="141"/>
      <c r="BG227" s="141"/>
      <c r="BH227" s="141"/>
      <c r="BI227" s="141"/>
      <c r="BJ227" s="141"/>
      <c r="BK227" s="141"/>
      <c r="BL227" s="141"/>
      <c r="BM227" s="141"/>
      <c r="BN227" s="141"/>
      <c r="BO227" s="141"/>
      <c r="BP227" s="141"/>
      <c r="BQ227" s="141"/>
      <c r="BR227" s="141"/>
      <c r="BS227" s="141"/>
      <c r="BT227" s="141"/>
      <c r="BU227" s="141"/>
      <c r="BV227" s="141"/>
      <c r="BW227" s="141"/>
      <c r="BX227" s="141"/>
      <c r="BY227" s="141"/>
      <c r="BZ227" s="141"/>
      <c r="CA227" s="141"/>
      <c r="CB227" s="141"/>
      <c r="CC227" s="141"/>
      <c r="CD227" s="141"/>
      <c r="CE227" s="141"/>
      <c r="CF227" s="141"/>
      <c r="CG227" s="141"/>
      <c r="CH227" s="141"/>
      <c r="CI227" s="141"/>
      <c r="CJ227" s="141"/>
    </row>
    <row r="228" spans="1:88" ht="15.75" customHeight="1">
      <c r="A228" s="11"/>
      <c r="B228" s="49"/>
      <c r="C228" s="11"/>
      <c r="D228" s="11"/>
      <c r="E228" s="141"/>
      <c r="F228" s="735"/>
      <c r="G228" s="141"/>
      <c r="H228" s="192"/>
      <c r="I228" s="141"/>
      <c r="J228" s="150"/>
      <c r="K228" s="141"/>
      <c r="L228" s="141"/>
      <c r="M228" s="141"/>
      <c r="N228" s="141"/>
      <c r="O228" s="141"/>
      <c r="P228" s="141"/>
      <c r="Q228" s="141"/>
      <c r="R228" s="150"/>
      <c r="S228" s="141"/>
      <c r="T228" s="141"/>
      <c r="U228" s="141"/>
      <c r="V228" s="560"/>
      <c r="W228" s="194"/>
      <c r="X228" s="194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  <c r="AV228" s="141"/>
      <c r="AW228" s="141"/>
      <c r="AX228" s="141"/>
      <c r="AY228" s="141"/>
      <c r="AZ228" s="141"/>
      <c r="BA228" s="141"/>
      <c r="BB228" s="141"/>
      <c r="BC228" s="141"/>
      <c r="BD228" s="141"/>
      <c r="BE228" s="141"/>
      <c r="BF228" s="141"/>
      <c r="BG228" s="141"/>
      <c r="BH228" s="141"/>
      <c r="BI228" s="141"/>
      <c r="BJ228" s="141"/>
      <c r="BK228" s="141"/>
      <c r="BL228" s="141"/>
      <c r="BM228" s="141"/>
      <c r="BN228" s="141"/>
      <c r="BO228" s="141"/>
      <c r="BP228" s="141"/>
      <c r="BQ228" s="141"/>
      <c r="BR228" s="141"/>
      <c r="BS228" s="141"/>
      <c r="BT228" s="141"/>
      <c r="BU228" s="141"/>
      <c r="BV228" s="141"/>
      <c r="BW228" s="141"/>
      <c r="BX228" s="141"/>
      <c r="BY228" s="141"/>
      <c r="BZ228" s="141"/>
      <c r="CA228" s="141"/>
      <c r="CB228" s="141"/>
      <c r="CC228" s="141"/>
      <c r="CD228" s="141"/>
      <c r="CE228" s="141"/>
      <c r="CF228" s="141"/>
      <c r="CG228" s="141"/>
      <c r="CH228" s="141"/>
      <c r="CI228" s="141"/>
      <c r="CJ228" s="141"/>
    </row>
    <row r="229" spans="1:88" ht="15" customHeight="1">
      <c r="A229" s="11"/>
      <c r="B229" s="49"/>
      <c r="C229" s="11"/>
      <c r="D229" s="11"/>
      <c r="E229" s="141"/>
      <c r="F229" s="150"/>
      <c r="G229" s="141"/>
      <c r="H229" s="220"/>
      <c r="I229" s="5"/>
      <c r="J229" s="49"/>
      <c r="K229" s="215"/>
      <c r="L229" s="141"/>
      <c r="M229" s="141"/>
      <c r="N229" s="141"/>
      <c r="O229" s="135"/>
      <c r="P229" s="141"/>
      <c r="Q229" s="141"/>
      <c r="R229" s="150"/>
      <c r="S229" s="437"/>
      <c r="T229" s="141"/>
      <c r="U229" s="141"/>
      <c r="V229" s="560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  <c r="AX229" s="141"/>
      <c r="AY229" s="141"/>
      <c r="AZ229" s="141"/>
      <c r="BA229" s="141"/>
      <c r="BB229" s="141"/>
      <c r="BC229" s="141"/>
      <c r="BD229" s="141"/>
      <c r="BE229" s="141"/>
      <c r="BF229" s="141"/>
      <c r="BG229" s="141"/>
      <c r="BH229" s="141"/>
      <c r="BI229" s="141"/>
      <c r="BJ229" s="141"/>
      <c r="BK229" s="141"/>
      <c r="BL229" s="141"/>
      <c r="BM229" s="141"/>
      <c r="BN229" s="141"/>
      <c r="BO229" s="141"/>
      <c r="BP229" s="141"/>
      <c r="BQ229" s="141"/>
      <c r="BR229" s="141"/>
      <c r="BS229" s="141"/>
      <c r="BT229" s="141"/>
      <c r="BU229" s="141"/>
      <c r="BV229" s="141"/>
      <c r="BW229" s="141"/>
      <c r="BX229" s="141"/>
      <c r="BY229" s="141"/>
      <c r="BZ229" s="141"/>
      <c r="CA229" s="141"/>
      <c r="CB229" s="141"/>
      <c r="CC229" s="141"/>
      <c r="CD229" s="141"/>
      <c r="CE229" s="141"/>
      <c r="CF229" s="141"/>
      <c r="CG229" s="141"/>
      <c r="CH229" s="141"/>
      <c r="CI229" s="141"/>
      <c r="CJ229" s="141"/>
    </row>
    <row r="230" spans="1:88" ht="13.5" customHeight="1">
      <c r="A230" s="11"/>
      <c r="B230" s="49"/>
      <c r="C230" s="11"/>
      <c r="D230" s="11"/>
      <c r="E230" s="20"/>
      <c r="F230" s="5"/>
      <c r="G230" s="437"/>
      <c r="H230" s="136"/>
      <c r="I230" s="5"/>
      <c r="J230" s="5"/>
      <c r="K230" s="5"/>
      <c r="L230" s="141"/>
      <c r="M230" s="141"/>
      <c r="N230" s="141"/>
      <c r="O230" s="150"/>
      <c r="P230" s="141"/>
      <c r="Q230" s="141"/>
      <c r="R230" s="150"/>
      <c r="S230" s="141"/>
      <c r="T230" s="141"/>
      <c r="U230" s="141"/>
      <c r="V230" s="560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41"/>
      <c r="BC230" s="141"/>
      <c r="BD230" s="141"/>
      <c r="BE230" s="141"/>
      <c r="BF230" s="141"/>
      <c r="BG230" s="141"/>
      <c r="BH230" s="141"/>
      <c r="BI230" s="141"/>
      <c r="BJ230" s="141"/>
      <c r="BK230" s="141"/>
      <c r="BL230" s="141"/>
      <c r="BM230" s="141"/>
      <c r="BN230" s="141"/>
      <c r="BO230" s="141"/>
      <c r="BP230" s="141"/>
      <c r="BQ230" s="141"/>
      <c r="BR230" s="141"/>
      <c r="BS230" s="141"/>
      <c r="BT230" s="141"/>
      <c r="BU230" s="141"/>
      <c r="BV230" s="141"/>
      <c r="BW230" s="141"/>
      <c r="BX230" s="141"/>
      <c r="BY230" s="141"/>
      <c r="BZ230" s="141"/>
      <c r="CA230" s="141"/>
      <c r="CB230" s="141"/>
      <c r="CC230" s="141"/>
      <c r="CD230" s="141"/>
      <c r="CE230" s="141"/>
      <c r="CF230" s="141"/>
      <c r="CG230" s="141"/>
      <c r="CH230" s="141"/>
      <c r="CI230" s="141"/>
      <c r="CJ230" s="141"/>
    </row>
    <row r="231" spans="1:88" ht="13.5" customHeight="1">
      <c r="A231" s="11"/>
      <c r="B231" s="49"/>
      <c r="C231" s="11"/>
      <c r="D231" s="11"/>
      <c r="E231" s="31"/>
      <c r="F231" s="31"/>
      <c r="G231" s="141"/>
      <c r="H231" s="136"/>
      <c r="I231" s="5"/>
      <c r="J231" s="5"/>
      <c r="K231" s="5"/>
      <c r="L231" s="141"/>
      <c r="M231" s="141"/>
      <c r="N231" s="141"/>
      <c r="O231" s="251"/>
      <c r="P231" s="141"/>
      <c r="Q231" s="214"/>
      <c r="R231" s="214"/>
      <c r="S231" s="438"/>
      <c r="T231" s="196"/>
      <c r="U231" s="196"/>
      <c r="V231" s="289"/>
      <c r="W231" s="140"/>
      <c r="X231" s="172"/>
      <c r="Y231" s="251"/>
      <c r="Z231" s="172"/>
      <c r="AA231" s="141"/>
      <c r="AB231" s="172"/>
      <c r="AC231" s="172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  <c r="BA231" s="141"/>
      <c r="BB231" s="141"/>
      <c r="BC231" s="141"/>
      <c r="BD231" s="141"/>
      <c r="BE231" s="141"/>
      <c r="BF231" s="141"/>
      <c r="BG231" s="141"/>
      <c r="BH231" s="141"/>
      <c r="BI231" s="141"/>
      <c r="BJ231" s="141"/>
      <c r="BK231" s="141"/>
      <c r="BL231" s="141"/>
      <c r="BM231" s="141"/>
      <c r="BN231" s="141"/>
      <c r="BO231" s="141"/>
      <c r="BP231" s="141"/>
      <c r="BQ231" s="141"/>
      <c r="BR231" s="141"/>
      <c r="BS231" s="141"/>
      <c r="BT231" s="141"/>
      <c r="BU231" s="141"/>
      <c r="BV231" s="141"/>
      <c r="BW231" s="141"/>
      <c r="BX231" s="141"/>
      <c r="BY231" s="141"/>
      <c r="BZ231" s="141"/>
      <c r="CA231" s="141"/>
      <c r="CB231" s="141"/>
      <c r="CC231" s="141"/>
      <c r="CD231" s="141"/>
      <c r="CE231" s="141"/>
      <c r="CF231" s="141"/>
      <c r="CG231" s="141"/>
      <c r="CH231" s="141"/>
      <c r="CI231" s="141"/>
      <c r="CJ231" s="141"/>
    </row>
    <row r="232" spans="1:88" ht="14.25" customHeight="1">
      <c r="A232" s="11"/>
      <c r="B232" s="49"/>
      <c r="C232" s="11"/>
      <c r="D232" s="11"/>
      <c r="E232" s="5"/>
      <c r="F232" s="31"/>
      <c r="G232" s="438"/>
      <c r="H232" s="136"/>
      <c r="I232" s="5"/>
      <c r="J232" s="5"/>
      <c r="K232" s="5"/>
      <c r="L232" s="141"/>
      <c r="M232" s="141"/>
      <c r="N232" s="141"/>
      <c r="O232" s="141"/>
      <c r="P232" s="141"/>
      <c r="Q232" s="141"/>
      <c r="R232" s="150"/>
      <c r="S232" s="141"/>
      <c r="T232" s="196"/>
      <c r="U232" s="196"/>
      <c r="V232" s="136"/>
      <c r="W232" s="141"/>
      <c r="X232" s="270"/>
      <c r="Y232" s="430"/>
      <c r="Z232" s="270"/>
      <c r="AA232" s="430"/>
      <c r="AB232" s="141"/>
      <c r="AC232" s="139"/>
      <c r="AD232" s="265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  <c r="BA232" s="141"/>
      <c r="BB232" s="141"/>
      <c r="BC232" s="141"/>
      <c r="BD232" s="141"/>
      <c r="BE232" s="141"/>
      <c r="BF232" s="141"/>
      <c r="BG232" s="141"/>
      <c r="BH232" s="141"/>
      <c r="BI232" s="141"/>
      <c r="BJ232" s="141"/>
      <c r="BK232" s="141"/>
      <c r="BL232" s="141"/>
      <c r="BM232" s="141"/>
      <c r="BN232" s="141"/>
      <c r="BO232" s="141"/>
      <c r="BP232" s="141"/>
      <c r="BQ232" s="141"/>
      <c r="BR232" s="141"/>
      <c r="BS232" s="141"/>
      <c r="BT232" s="141"/>
      <c r="BU232" s="141"/>
      <c r="BV232" s="141"/>
      <c r="BW232" s="141"/>
      <c r="BX232" s="141"/>
      <c r="BY232" s="141"/>
      <c r="BZ232" s="141"/>
      <c r="CA232" s="141"/>
      <c r="CB232" s="141"/>
      <c r="CC232" s="141"/>
      <c r="CD232" s="141"/>
      <c r="CE232" s="141"/>
      <c r="CF232" s="141"/>
      <c r="CG232" s="141"/>
      <c r="CH232" s="141"/>
      <c r="CI232" s="141"/>
      <c r="CJ232" s="141"/>
    </row>
    <row r="233" spans="1:88" ht="15" customHeight="1">
      <c r="A233" s="11"/>
      <c r="B233" s="49"/>
      <c r="C233" s="11"/>
      <c r="D233" s="11"/>
      <c r="E233" s="841"/>
      <c r="F233" s="1385"/>
      <c r="G233" s="141"/>
      <c r="H233" s="198"/>
      <c r="I233" s="5"/>
      <c r="J233" s="5"/>
      <c r="K233" s="5"/>
      <c r="L233" s="141"/>
      <c r="M233" s="141"/>
      <c r="N233" s="141"/>
      <c r="O233" s="141"/>
      <c r="P233" s="141"/>
      <c r="Q233" s="151"/>
      <c r="R233" s="136"/>
      <c r="S233" s="135"/>
      <c r="T233" s="196"/>
      <c r="U233" s="196"/>
      <c r="V233" s="139"/>
      <c r="W233" s="136"/>
      <c r="X233" s="135"/>
      <c r="Y233" s="196"/>
      <c r="Z233" s="561"/>
      <c r="AA233" s="562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  <c r="AX233" s="141"/>
      <c r="AY233" s="141"/>
      <c r="AZ233" s="141"/>
      <c r="BA233" s="141"/>
      <c r="BB233" s="141"/>
      <c r="BC233" s="141"/>
      <c r="BD233" s="141"/>
      <c r="BE233" s="141"/>
      <c r="BF233" s="141"/>
      <c r="BG233" s="141"/>
      <c r="BH233" s="141"/>
      <c r="BI233" s="141"/>
      <c r="BJ233" s="141"/>
      <c r="BK233" s="141"/>
      <c r="BL233" s="141"/>
      <c r="BM233" s="141"/>
      <c r="BN233" s="141"/>
      <c r="BO233" s="141"/>
      <c r="BP233" s="141"/>
      <c r="BQ233" s="141"/>
      <c r="BR233" s="141"/>
      <c r="BS233" s="141"/>
      <c r="BT233" s="141"/>
      <c r="BU233" s="141"/>
      <c r="BV233" s="141"/>
      <c r="BW233" s="141"/>
      <c r="BX233" s="141"/>
      <c r="BY233" s="141"/>
      <c r="BZ233" s="141"/>
      <c r="CA233" s="141"/>
      <c r="CB233" s="141"/>
      <c r="CC233" s="141"/>
      <c r="CD233" s="141"/>
      <c r="CE233" s="141"/>
      <c r="CF233" s="141"/>
      <c r="CG233" s="141"/>
      <c r="CH233" s="141"/>
      <c r="CI233" s="141"/>
      <c r="CJ233" s="141"/>
    </row>
    <row r="234" spans="1:88">
      <c r="A234" s="11"/>
      <c r="B234" s="49"/>
      <c r="C234" s="11"/>
      <c r="D234" s="11"/>
      <c r="E234" s="841"/>
      <c r="F234" s="1385"/>
      <c r="G234" s="135"/>
      <c r="H234" s="220"/>
      <c r="I234" s="141"/>
      <c r="J234" s="150"/>
      <c r="K234" s="141"/>
      <c r="L234" s="141"/>
      <c r="M234" s="141"/>
      <c r="N234" s="141"/>
      <c r="O234" s="141"/>
      <c r="P234" s="271"/>
      <c r="Q234" s="151"/>
      <c r="R234" s="141"/>
      <c r="S234" s="135"/>
      <c r="T234" s="141"/>
      <c r="U234" s="141"/>
      <c r="V234" s="139"/>
      <c r="W234" s="139"/>
      <c r="X234" s="140"/>
      <c r="Y234" s="172"/>
      <c r="Z234" s="238"/>
      <c r="AA234" s="562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  <c r="AV234" s="141"/>
      <c r="AW234" s="141"/>
      <c r="AX234" s="141"/>
      <c r="AY234" s="141"/>
      <c r="AZ234" s="141"/>
      <c r="BA234" s="141"/>
      <c r="BB234" s="141"/>
      <c r="BC234" s="141"/>
      <c r="BD234" s="141"/>
      <c r="BE234" s="141"/>
      <c r="BF234" s="141"/>
      <c r="BG234" s="141"/>
      <c r="BH234" s="141"/>
      <c r="BI234" s="141"/>
      <c r="BJ234" s="141"/>
      <c r="BK234" s="141"/>
      <c r="BL234" s="141"/>
      <c r="BM234" s="141"/>
      <c r="BN234" s="141"/>
      <c r="BO234" s="141"/>
      <c r="BP234" s="141"/>
      <c r="BQ234" s="141"/>
      <c r="BR234" s="141"/>
      <c r="BS234" s="141"/>
      <c r="BT234" s="141"/>
      <c r="BU234" s="141"/>
      <c r="BV234" s="141"/>
      <c r="BW234" s="141"/>
      <c r="BX234" s="141"/>
      <c r="BY234" s="141"/>
      <c r="BZ234" s="141"/>
      <c r="CA234" s="141"/>
      <c r="CB234" s="141"/>
      <c r="CC234" s="141"/>
      <c r="CD234" s="141"/>
      <c r="CE234" s="141"/>
      <c r="CF234" s="141"/>
      <c r="CG234" s="141"/>
      <c r="CH234" s="141"/>
      <c r="CI234" s="141"/>
      <c r="CJ234" s="141"/>
    </row>
    <row r="235" spans="1:88">
      <c r="A235" s="11"/>
      <c r="B235" s="49"/>
      <c r="C235" s="11"/>
      <c r="D235" s="11"/>
      <c r="E235" s="841"/>
      <c r="F235" s="1385"/>
      <c r="G235" s="135"/>
      <c r="H235" s="139"/>
      <c r="I235" s="141"/>
      <c r="J235" s="150"/>
      <c r="K235" s="141"/>
      <c r="L235" s="141"/>
      <c r="M235" s="141"/>
      <c r="N235" s="141"/>
      <c r="O235" s="141"/>
      <c r="P235" s="196"/>
      <c r="Q235" s="141"/>
      <c r="R235" s="141"/>
      <c r="S235" s="141"/>
      <c r="T235" s="141"/>
      <c r="U235" s="141"/>
      <c r="V235" s="139"/>
      <c r="W235" s="136"/>
      <c r="X235" s="135"/>
      <c r="Y235" s="731"/>
      <c r="Z235" s="238"/>
      <c r="AA235" s="562"/>
      <c r="AB235" s="141"/>
      <c r="AC235" s="141"/>
      <c r="AD235" s="141"/>
      <c r="AE235" s="141"/>
      <c r="AF235" s="141"/>
      <c r="AG235" s="140"/>
      <c r="AH235" s="196"/>
      <c r="AI235" s="251"/>
      <c r="AJ235" s="196"/>
      <c r="AK235" s="141"/>
      <c r="AL235" s="172"/>
      <c r="AM235" s="141"/>
      <c r="AN235" s="141"/>
      <c r="AO235" s="141"/>
      <c r="AP235" s="141"/>
      <c r="AQ235" s="141"/>
      <c r="AR235" s="141"/>
      <c r="AS235" s="141"/>
      <c r="AT235" s="141"/>
      <c r="AU235" s="141"/>
      <c r="AV235" s="141"/>
      <c r="AW235" s="141"/>
      <c r="AX235" s="141"/>
      <c r="AY235" s="141"/>
      <c r="AZ235" s="141"/>
      <c r="BA235" s="141"/>
      <c r="BB235" s="141"/>
      <c r="BC235" s="141"/>
      <c r="BD235" s="141"/>
      <c r="BE235" s="141"/>
      <c r="BF235" s="141"/>
      <c r="BG235" s="141"/>
      <c r="BH235" s="141"/>
      <c r="BI235" s="141"/>
      <c r="BJ235" s="141"/>
      <c r="BK235" s="141"/>
      <c r="BL235" s="141"/>
      <c r="BM235" s="141"/>
      <c r="BN235" s="141"/>
      <c r="BO235" s="141"/>
      <c r="BP235" s="141"/>
      <c r="BQ235" s="141"/>
      <c r="BR235" s="141"/>
      <c r="BS235" s="141"/>
      <c r="BT235" s="141"/>
      <c r="BU235" s="141"/>
      <c r="BV235" s="141"/>
      <c r="BW235" s="141"/>
      <c r="BX235" s="141"/>
      <c r="BY235" s="141"/>
      <c r="BZ235" s="141"/>
      <c r="CA235" s="141"/>
      <c r="CB235" s="141"/>
      <c r="CC235" s="141"/>
      <c r="CD235" s="141"/>
      <c r="CE235" s="141"/>
      <c r="CF235" s="141"/>
      <c r="CG235" s="141"/>
      <c r="CH235" s="141"/>
      <c r="CI235" s="141"/>
      <c r="CJ235" s="141"/>
    </row>
    <row r="236" spans="1:88" ht="12.75" customHeight="1">
      <c r="A236" s="11"/>
      <c r="B236" s="49"/>
      <c r="C236" s="11"/>
      <c r="D236" s="11"/>
      <c r="E236" s="848"/>
      <c r="F236" s="1385"/>
      <c r="G236" s="141"/>
      <c r="H236" s="139"/>
      <c r="I236" s="141"/>
      <c r="J236" s="150"/>
      <c r="K236" s="141"/>
      <c r="L236" s="141"/>
      <c r="M236" s="141"/>
      <c r="N236" s="141"/>
      <c r="O236" s="141"/>
      <c r="P236" s="141"/>
      <c r="Q236" s="141"/>
      <c r="R236" s="141"/>
      <c r="S236" s="141"/>
      <c r="T236" s="133"/>
      <c r="U236" s="141"/>
      <c r="V236" s="139"/>
      <c r="W236" s="142"/>
      <c r="X236" s="143"/>
      <c r="Y236" s="194"/>
      <c r="Z236" s="238"/>
      <c r="AA236" s="562"/>
      <c r="AB236" s="141"/>
      <c r="AC236" s="141"/>
      <c r="AD236" s="141"/>
      <c r="AE236" s="141"/>
      <c r="AF236" s="141"/>
      <c r="AG236" s="277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  <c r="AX236" s="141"/>
      <c r="AY236" s="141"/>
      <c r="AZ236" s="141"/>
      <c r="BA236" s="141"/>
      <c r="BB236" s="141"/>
      <c r="BC236" s="141"/>
      <c r="BD236" s="141"/>
      <c r="BE236" s="141"/>
      <c r="BF236" s="141"/>
      <c r="BG236" s="141"/>
      <c r="BH236" s="141"/>
      <c r="BI236" s="141"/>
      <c r="BJ236" s="141"/>
      <c r="BK236" s="141"/>
      <c r="BL236" s="141"/>
      <c r="BM236" s="141"/>
      <c r="BN236" s="141"/>
      <c r="BO236" s="141"/>
      <c r="BP236" s="141"/>
      <c r="BQ236" s="141"/>
      <c r="BR236" s="141"/>
      <c r="BS236" s="141"/>
      <c r="BT236" s="141"/>
      <c r="BU236" s="141"/>
      <c r="BV236" s="141"/>
      <c r="BW236" s="141"/>
      <c r="BX236" s="141"/>
      <c r="BY236" s="141"/>
      <c r="BZ236" s="141"/>
      <c r="CA236" s="141"/>
      <c r="CB236" s="141"/>
      <c r="CC236" s="141"/>
      <c r="CD236" s="141"/>
      <c r="CE236" s="141"/>
      <c r="CF236" s="141"/>
      <c r="CG236" s="141"/>
      <c r="CH236" s="141"/>
      <c r="CI236" s="141"/>
      <c r="CJ236" s="141"/>
    </row>
    <row r="237" spans="1:88">
      <c r="A237" s="11"/>
      <c r="B237" s="49"/>
      <c r="C237" s="11"/>
      <c r="D237" s="11"/>
      <c r="E237" s="848"/>
      <c r="F237" s="1385"/>
      <c r="G237" s="133"/>
      <c r="H237" s="139"/>
      <c r="I237" s="141"/>
      <c r="J237" s="150"/>
      <c r="K237" s="141"/>
      <c r="L237" s="141"/>
      <c r="M237" s="141"/>
      <c r="N237" s="141"/>
      <c r="O237" s="141"/>
      <c r="P237" s="141"/>
      <c r="Q237" s="141"/>
      <c r="R237" s="141"/>
      <c r="S237" s="141"/>
      <c r="T237" s="139"/>
      <c r="U237" s="141"/>
      <c r="V237" s="136"/>
      <c r="W237" s="136"/>
      <c r="X237" s="135"/>
      <c r="Y237" s="196"/>
      <c r="Z237" s="238"/>
      <c r="AA237" s="562"/>
      <c r="AB237" s="141"/>
      <c r="AC237" s="141"/>
      <c r="AD237" s="141"/>
      <c r="AE237" s="141"/>
      <c r="AF237" s="141"/>
      <c r="AG237" s="289"/>
      <c r="AH237" s="140"/>
      <c r="AI237" s="172"/>
      <c r="AJ237" s="146"/>
      <c r="AK237" s="140"/>
      <c r="AL237" s="193"/>
      <c r="AM237" s="141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1"/>
      <c r="AY237" s="141"/>
      <c r="AZ237" s="141"/>
      <c r="BA237" s="141"/>
      <c r="BB237" s="141"/>
      <c r="BC237" s="141"/>
      <c r="BD237" s="141"/>
      <c r="BE237" s="141"/>
      <c r="BF237" s="141"/>
      <c r="BG237" s="141"/>
      <c r="BH237" s="141"/>
      <c r="BI237" s="141"/>
      <c r="BJ237" s="141"/>
      <c r="BK237" s="141"/>
      <c r="BL237" s="141"/>
      <c r="BM237" s="141"/>
      <c r="BN237" s="141"/>
      <c r="BO237" s="141"/>
      <c r="BP237" s="141"/>
      <c r="BQ237" s="141"/>
      <c r="BR237" s="141"/>
      <c r="BS237" s="141"/>
      <c r="BT237" s="141"/>
      <c r="BU237" s="141"/>
      <c r="BV237" s="141"/>
      <c r="BW237" s="141"/>
      <c r="BX237" s="141"/>
      <c r="BY237" s="141"/>
      <c r="BZ237" s="141"/>
      <c r="CA237" s="141"/>
      <c r="CB237" s="141"/>
      <c r="CC237" s="141"/>
      <c r="CD237" s="141"/>
      <c r="CE237" s="141"/>
      <c r="CF237" s="141"/>
      <c r="CG237" s="141"/>
      <c r="CH237" s="141"/>
      <c r="CI237" s="141"/>
      <c r="CJ237" s="141"/>
    </row>
    <row r="238" spans="1:88" ht="14.25" customHeight="1">
      <c r="A238" s="11"/>
      <c r="B238" s="49"/>
      <c r="C238" s="11"/>
      <c r="D238" s="11"/>
      <c r="E238" s="5"/>
      <c r="F238" s="5"/>
      <c r="G238" s="133"/>
      <c r="H238" s="139"/>
      <c r="I238" s="5"/>
      <c r="J238" s="150"/>
      <c r="K238" s="215"/>
      <c r="L238" s="141"/>
      <c r="M238" s="141"/>
      <c r="N238" s="141"/>
      <c r="O238" s="141"/>
      <c r="P238" s="141"/>
      <c r="Q238" s="141"/>
      <c r="R238" s="141"/>
      <c r="S238" s="141"/>
      <c r="T238" s="139"/>
      <c r="U238" s="141"/>
      <c r="V238" s="141"/>
      <c r="W238" s="146"/>
      <c r="X238" s="149"/>
      <c r="Y238" s="562"/>
      <c r="Z238" s="238"/>
      <c r="AA238" s="562"/>
      <c r="AB238" s="141"/>
      <c r="AC238" s="141"/>
      <c r="AD238" s="141"/>
      <c r="AE238" s="141"/>
      <c r="AF238" s="275"/>
      <c r="AG238" s="251"/>
      <c r="AH238" s="251"/>
      <c r="AI238" s="196"/>
      <c r="AJ238" s="136"/>
      <c r="AK238" s="135"/>
      <c r="AL238" s="189"/>
      <c r="AM238" s="141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1"/>
      <c r="AY238" s="141"/>
      <c r="AZ238" s="141"/>
      <c r="BA238" s="141"/>
      <c r="BB238" s="141"/>
      <c r="BC238" s="141"/>
      <c r="BD238" s="141"/>
      <c r="BE238" s="141"/>
      <c r="BF238" s="141"/>
      <c r="BG238" s="141"/>
      <c r="BH238" s="141"/>
      <c r="BI238" s="141"/>
      <c r="BJ238" s="141"/>
      <c r="BK238" s="141"/>
      <c r="BL238" s="141"/>
      <c r="BM238" s="141"/>
      <c r="BN238" s="141"/>
      <c r="BO238" s="141"/>
      <c r="BP238" s="141"/>
      <c r="BQ238" s="141"/>
      <c r="BR238" s="141"/>
      <c r="BS238" s="141"/>
      <c r="BT238" s="141"/>
      <c r="BU238" s="141"/>
      <c r="BV238" s="141"/>
      <c r="BW238" s="141"/>
      <c r="BX238" s="141"/>
      <c r="BY238" s="141"/>
      <c r="BZ238" s="141"/>
      <c r="CA238" s="141"/>
      <c r="CB238" s="141"/>
      <c r="CC238" s="141"/>
      <c r="CD238" s="141"/>
      <c r="CE238" s="141"/>
      <c r="CF238" s="141"/>
      <c r="CG238" s="141"/>
      <c r="CH238" s="141"/>
      <c r="CI238" s="141"/>
      <c r="CJ238" s="141"/>
    </row>
    <row r="239" spans="1:88" ht="12.75" customHeight="1">
      <c r="A239" s="11"/>
      <c r="B239" s="49"/>
      <c r="C239" s="11"/>
      <c r="D239" s="11"/>
      <c r="E239" s="841"/>
      <c r="F239" s="1385"/>
      <c r="G239" s="130"/>
      <c r="H239" s="139"/>
      <c r="I239" s="141"/>
      <c r="J239" s="150"/>
      <c r="K239" s="141"/>
      <c r="L239" s="141"/>
      <c r="M239" s="141"/>
      <c r="N239" s="141"/>
      <c r="O239" s="141"/>
      <c r="P239" s="141"/>
      <c r="Q239" s="141"/>
      <c r="R239" s="141"/>
      <c r="S239" s="141"/>
      <c r="T239" s="139"/>
      <c r="U239" s="141"/>
      <c r="V239" s="141"/>
      <c r="W239" s="136"/>
      <c r="X239" s="135"/>
      <c r="Y239" s="189"/>
      <c r="Z239" s="238"/>
      <c r="AA239" s="562"/>
      <c r="AB239" s="141"/>
      <c r="AC239" s="141"/>
      <c r="AD239" s="141"/>
      <c r="AE239" s="220"/>
      <c r="AF239" s="270"/>
      <c r="AG239" s="141"/>
      <c r="AH239" s="139"/>
      <c r="AI239" s="141"/>
      <c r="AJ239" s="725"/>
      <c r="AK239" s="135"/>
      <c r="AL239" s="196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  <c r="AX239" s="141"/>
      <c r="AY239" s="141"/>
      <c r="AZ239" s="141"/>
      <c r="BA239" s="141"/>
      <c r="BB239" s="141"/>
      <c r="BC239" s="141"/>
      <c r="BD239" s="141"/>
      <c r="BE239" s="141"/>
      <c r="BF239" s="141"/>
      <c r="BG239" s="141"/>
      <c r="BH239" s="141"/>
      <c r="BI239" s="141"/>
      <c r="BJ239" s="141"/>
      <c r="BK239" s="141"/>
      <c r="BL239" s="141"/>
      <c r="BM239" s="141"/>
      <c r="BN239" s="141"/>
      <c r="BO239" s="141"/>
      <c r="BP239" s="141"/>
      <c r="BQ239" s="141"/>
      <c r="BR239" s="141"/>
      <c r="BS239" s="141"/>
      <c r="BT239" s="141"/>
      <c r="BU239" s="141"/>
      <c r="BV239" s="141"/>
      <c r="BW239" s="141"/>
      <c r="BX239" s="141"/>
      <c r="BY239" s="141"/>
      <c r="BZ239" s="141"/>
      <c r="CA239" s="141"/>
      <c r="CB239" s="141"/>
      <c r="CC239" s="141"/>
      <c r="CD239" s="141"/>
      <c r="CE239" s="141"/>
      <c r="CF239" s="141"/>
      <c r="CG239" s="141"/>
      <c r="CH239" s="141"/>
      <c r="CI239" s="141"/>
      <c r="CJ239" s="141"/>
    </row>
    <row r="240" spans="1:88" ht="13.5" customHeight="1">
      <c r="A240" s="11"/>
      <c r="B240" s="49"/>
      <c r="C240" s="11"/>
      <c r="D240" s="11"/>
      <c r="E240" s="841"/>
      <c r="F240" s="1385"/>
      <c r="G240" s="131"/>
      <c r="H240" s="136"/>
      <c r="I240" s="141"/>
      <c r="J240" s="150"/>
      <c r="K240" s="141"/>
      <c r="L240" s="141"/>
      <c r="M240" s="141"/>
      <c r="N240" s="141"/>
      <c r="O240" s="141"/>
      <c r="P240" s="141"/>
      <c r="Q240" s="141"/>
      <c r="R240" s="141"/>
      <c r="S240" s="141"/>
      <c r="T240" s="139"/>
      <c r="U240" s="141"/>
      <c r="V240" s="141"/>
      <c r="W240" s="136"/>
      <c r="X240" s="135"/>
      <c r="Y240" s="196"/>
      <c r="Z240" s="238"/>
      <c r="AA240" s="562"/>
      <c r="AB240" s="141"/>
      <c r="AC240" s="141"/>
      <c r="AD240" s="141"/>
      <c r="AE240" s="136"/>
      <c r="AF240" s="279"/>
      <c r="AG240" s="139"/>
      <c r="AH240" s="140"/>
      <c r="AI240" s="172"/>
      <c r="AJ240" s="136"/>
      <c r="AK240" s="135"/>
      <c r="AL240" s="189"/>
      <c r="AM240" s="141"/>
      <c r="AN240" s="141"/>
      <c r="AO240" s="141"/>
      <c r="AP240" s="141"/>
      <c r="AQ240" s="141"/>
      <c r="AR240" s="141"/>
      <c r="AS240" s="141"/>
      <c r="AT240" s="141"/>
      <c r="AU240" s="141"/>
      <c r="AV240" s="141"/>
      <c r="AW240" s="141"/>
      <c r="AX240" s="141"/>
      <c r="AY240" s="141"/>
      <c r="AZ240" s="141"/>
      <c r="BA240" s="141"/>
      <c r="BB240" s="141"/>
      <c r="BC240" s="141"/>
      <c r="BD240" s="141"/>
      <c r="BE240" s="141"/>
      <c r="BF240" s="141"/>
      <c r="BG240" s="141"/>
      <c r="BH240" s="141"/>
      <c r="BI240" s="141"/>
      <c r="BJ240" s="141"/>
      <c r="BK240" s="141"/>
      <c r="BL240" s="141"/>
      <c r="BM240" s="141"/>
      <c r="BN240" s="141"/>
      <c r="BO240" s="141"/>
      <c r="BP240" s="141"/>
      <c r="BQ240" s="141"/>
      <c r="BR240" s="141"/>
      <c r="BS240" s="141"/>
      <c r="BT240" s="141"/>
      <c r="BU240" s="141"/>
      <c r="BV240" s="141"/>
      <c r="BW240" s="141"/>
      <c r="BX240" s="141"/>
      <c r="BY240" s="141"/>
      <c r="BZ240" s="141"/>
      <c r="CA240" s="141"/>
      <c r="CB240" s="141"/>
      <c r="CC240" s="141"/>
      <c r="CD240" s="141"/>
      <c r="CE240" s="141"/>
      <c r="CF240" s="141"/>
      <c r="CG240" s="141"/>
      <c r="CH240" s="141"/>
      <c r="CI240" s="141"/>
      <c r="CJ240" s="141"/>
    </row>
    <row r="241" spans="1:88">
      <c r="A241" s="11"/>
      <c r="B241" s="49"/>
      <c r="C241" s="11"/>
      <c r="D241" s="11"/>
      <c r="E241" s="841"/>
      <c r="F241" s="1385"/>
      <c r="G241" s="133"/>
      <c r="H241" s="426"/>
      <c r="I241" s="141"/>
      <c r="J241" s="150"/>
      <c r="K241" s="141"/>
      <c r="L241" s="141"/>
      <c r="M241" s="141"/>
      <c r="N241" s="141"/>
      <c r="O241" s="180"/>
      <c r="P241" s="141"/>
      <c r="Q241" s="141"/>
      <c r="R241" s="141"/>
      <c r="S241" s="141"/>
      <c r="T241" s="139"/>
      <c r="U241" s="141"/>
      <c r="V241" s="141"/>
      <c r="W241" s="136"/>
      <c r="X241" s="135"/>
      <c r="Y241" s="196"/>
      <c r="Z241" s="564"/>
      <c r="AA241" s="562"/>
      <c r="AB241" s="141"/>
      <c r="AC241" s="141"/>
      <c r="AD241" s="141"/>
      <c r="AE241" s="136"/>
      <c r="AF241" s="292"/>
      <c r="AG241" s="136"/>
      <c r="AH241" s="135"/>
      <c r="AI241" s="196"/>
      <c r="AJ241" s="725"/>
      <c r="AK241" s="135"/>
      <c r="AL241" s="196"/>
      <c r="AM241" s="141"/>
      <c r="AN241" s="141"/>
      <c r="AO241" s="141"/>
      <c r="AP241" s="141"/>
      <c r="AQ241" s="141"/>
      <c r="AR241" s="141"/>
      <c r="AS241" s="141"/>
      <c r="AT241" s="141"/>
      <c r="AU241" s="141"/>
      <c r="AV241" s="141"/>
      <c r="AW241" s="141"/>
      <c r="AX241" s="141"/>
      <c r="AY241" s="141"/>
      <c r="AZ241" s="141"/>
      <c r="BA241" s="141"/>
      <c r="BB241" s="141"/>
      <c r="BC241" s="141"/>
      <c r="BD241" s="141"/>
      <c r="BE241" s="141"/>
      <c r="BF241" s="141"/>
      <c r="BG241" s="141"/>
      <c r="BH241" s="141"/>
      <c r="BI241" s="141"/>
      <c r="BJ241" s="141"/>
      <c r="BK241" s="141"/>
      <c r="BL241" s="141"/>
      <c r="BM241" s="141"/>
      <c r="BN241" s="141"/>
      <c r="BO241" s="141"/>
      <c r="BP241" s="141"/>
      <c r="BQ241" s="141"/>
      <c r="BR241" s="141"/>
      <c r="BS241" s="141"/>
      <c r="BT241" s="141"/>
      <c r="BU241" s="141"/>
      <c r="BV241" s="141"/>
      <c r="BW241" s="141"/>
      <c r="BX241" s="141"/>
      <c r="BY241" s="141"/>
      <c r="BZ241" s="141"/>
      <c r="CA241" s="141"/>
      <c r="CB241" s="141"/>
      <c r="CC241" s="141"/>
      <c r="CD241" s="141"/>
      <c r="CE241" s="141"/>
      <c r="CF241" s="141"/>
      <c r="CG241" s="141"/>
      <c r="CH241" s="141"/>
      <c r="CI241" s="141"/>
      <c r="CJ241" s="141"/>
    </row>
    <row r="242" spans="1:88">
      <c r="A242" s="11"/>
      <c r="B242" s="49"/>
      <c r="C242" s="11"/>
      <c r="D242" s="11"/>
      <c r="E242" s="2811"/>
      <c r="F242" s="1385"/>
      <c r="G242" s="11"/>
      <c r="H242" s="165"/>
      <c r="I242" s="1"/>
      <c r="J242" s="1"/>
      <c r="K242" s="1"/>
      <c r="L242" s="141"/>
      <c r="M242" s="141"/>
      <c r="N242" s="141"/>
      <c r="O242" s="141"/>
      <c r="P242" s="141"/>
      <c r="Q242" s="141"/>
      <c r="R242" s="141"/>
      <c r="S242" s="141"/>
      <c r="T242" s="136"/>
      <c r="U242" s="141"/>
      <c r="V242" s="141"/>
      <c r="W242" s="136"/>
      <c r="X242" s="151"/>
      <c r="Y242" s="196"/>
      <c r="Z242" s="238"/>
      <c r="AA242" s="562"/>
      <c r="AB242" s="141"/>
      <c r="AC242" s="141"/>
      <c r="AD242" s="141"/>
      <c r="AE242" s="136"/>
      <c r="AF242" s="141"/>
      <c r="AG242" s="251"/>
      <c r="AH242" s="251"/>
      <c r="AI242" s="196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  <c r="AV242" s="141"/>
      <c r="AW242" s="141"/>
      <c r="AX242" s="141"/>
      <c r="AY242" s="141"/>
      <c r="AZ242" s="141"/>
      <c r="BA242" s="141"/>
      <c r="BB242" s="141"/>
      <c r="BC242" s="141"/>
      <c r="BD242" s="141"/>
      <c r="BE242" s="141"/>
      <c r="BF242" s="141"/>
      <c r="BG242" s="141"/>
      <c r="BH242" s="141"/>
      <c r="BI242" s="141"/>
      <c r="BJ242" s="141"/>
      <c r="BK242" s="141"/>
      <c r="BL242" s="141"/>
      <c r="BM242" s="141"/>
      <c r="BN242" s="141"/>
      <c r="BO242" s="141"/>
      <c r="BP242" s="141"/>
      <c r="BQ242" s="141"/>
      <c r="BR242" s="141"/>
      <c r="BS242" s="141"/>
      <c r="BT242" s="141"/>
      <c r="BU242" s="141"/>
      <c r="BV242" s="141"/>
      <c r="BW242" s="141"/>
      <c r="BX242" s="141"/>
      <c r="BY242" s="141"/>
      <c r="BZ242" s="141"/>
      <c r="CA242" s="141"/>
      <c r="CB242" s="141"/>
      <c r="CC242" s="141"/>
      <c r="CD242" s="141"/>
      <c r="CE242" s="141"/>
      <c r="CF242" s="141"/>
      <c r="CG242" s="141"/>
      <c r="CH242" s="141"/>
      <c r="CI242" s="141"/>
      <c r="CJ242" s="141"/>
    </row>
    <row r="243" spans="1:88">
      <c r="A243" s="11"/>
      <c r="B243" s="49"/>
      <c r="C243" s="11"/>
      <c r="D243" s="11"/>
      <c r="E243" s="5"/>
      <c r="F243" s="5"/>
      <c r="G243" s="11"/>
      <c r="H243" s="220"/>
      <c r="I243" s="1"/>
      <c r="J243" s="1"/>
      <c r="K243" s="1"/>
      <c r="L243" s="141"/>
      <c r="M243" s="141"/>
      <c r="N243" s="141"/>
      <c r="O243" s="141"/>
      <c r="P243" s="141"/>
      <c r="Q243" s="141"/>
      <c r="R243" s="141"/>
      <c r="S243" s="141"/>
      <c r="T243" s="136"/>
      <c r="U243" s="141"/>
      <c r="V243" s="141"/>
      <c r="W243" s="142"/>
      <c r="X243" s="145"/>
      <c r="Y243" s="272"/>
      <c r="Z243" s="238"/>
      <c r="AA243" s="562"/>
      <c r="AB243" s="141"/>
      <c r="AC243" s="141"/>
      <c r="AD243" s="141"/>
      <c r="AE243" s="139"/>
      <c r="AF243" s="140"/>
      <c r="AG243" s="142"/>
      <c r="AH243" s="143"/>
      <c r="AI243" s="194"/>
      <c r="AJ243" s="151"/>
      <c r="AK243" s="136"/>
      <c r="AL243" s="135"/>
      <c r="AM243" s="141"/>
      <c r="AN243" s="141"/>
      <c r="AO243" s="141"/>
      <c r="AP243" s="141"/>
      <c r="AQ243" s="141"/>
      <c r="AR243" s="141"/>
      <c r="AS243" s="141"/>
      <c r="AT243" s="141"/>
      <c r="AU243" s="141"/>
      <c r="AV243" s="141"/>
      <c r="AW243" s="141"/>
      <c r="AX243" s="141"/>
      <c r="AY243" s="141"/>
      <c r="AZ243" s="141"/>
      <c r="BA243" s="141"/>
      <c r="BB243" s="141"/>
      <c r="BC243" s="141"/>
      <c r="BD243" s="141"/>
      <c r="BE243" s="141"/>
      <c r="BF243" s="141"/>
      <c r="BG243" s="141"/>
      <c r="BH243" s="141"/>
      <c r="BI243" s="141"/>
      <c r="BJ243" s="141"/>
      <c r="BK243" s="141"/>
      <c r="BL243" s="141"/>
      <c r="BM243" s="141"/>
      <c r="BN243" s="141"/>
      <c r="BO243" s="141"/>
      <c r="BP243" s="141"/>
      <c r="BQ243" s="141"/>
      <c r="BR243" s="141"/>
      <c r="BS243" s="141"/>
      <c r="BT243" s="141"/>
      <c r="BU243" s="141"/>
      <c r="BV243" s="141"/>
      <c r="BW243" s="141"/>
      <c r="BX243" s="141"/>
      <c r="BY243" s="141"/>
      <c r="BZ243" s="141"/>
      <c r="CA243" s="141"/>
      <c r="CB243" s="141"/>
      <c r="CC243" s="141"/>
      <c r="CD243" s="141"/>
      <c r="CE243" s="141"/>
      <c r="CF243" s="141"/>
      <c r="CG243" s="141"/>
      <c r="CH243" s="141"/>
      <c r="CI243" s="141"/>
      <c r="CJ243" s="141"/>
    </row>
    <row r="244" spans="1:88" ht="14.25" customHeight="1">
      <c r="A244" s="11"/>
      <c r="B244" s="49"/>
      <c r="C244" s="11"/>
      <c r="D244" s="11"/>
      <c r="E244" s="841"/>
      <c r="F244" s="1385"/>
      <c r="G244" s="141"/>
      <c r="H244" s="1635"/>
      <c r="I244" s="1"/>
      <c r="J244" s="1"/>
      <c r="K244" s="1"/>
      <c r="L244" s="141"/>
      <c r="M244" s="141"/>
      <c r="N244" s="141"/>
      <c r="O244" s="141"/>
      <c r="P244" s="141"/>
      <c r="Q244" s="141"/>
      <c r="R244" s="141"/>
      <c r="S244" s="141"/>
      <c r="T244" s="136"/>
      <c r="U244" s="288"/>
      <c r="V244" s="141"/>
      <c r="W244" s="139"/>
      <c r="X244" s="252"/>
      <c r="Y244" s="252"/>
      <c r="Z244" s="238"/>
      <c r="AA244" s="562"/>
      <c r="AB244" s="141"/>
      <c r="AC244" s="141"/>
      <c r="AD244" s="141"/>
      <c r="AE244" s="136"/>
      <c r="AF244" s="141"/>
      <c r="AG244" s="136"/>
      <c r="AH244" s="135"/>
      <c r="AI244" s="196"/>
      <c r="AJ244" s="141"/>
      <c r="AK244" s="136"/>
      <c r="AL244" s="135"/>
      <c r="AM244" s="141"/>
      <c r="AN244" s="141"/>
      <c r="AO244" s="141"/>
      <c r="AP244" s="141"/>
      <c r="AQ244" s="141"/>
      <c r="AR244" s="141"/>
      <c r="AS244" s="141"/>
      <c r="AT244" s="141"/>
      <c r="AU244" s="141"/>
      <c r="AV244" s="141"/>
      <c r="AW244" s="141"/>
      <c r="AX244" s="141"/>
      <c r="AY244" s="141"/>
      <c r="AZ244" s="141"/>
      <c r="BA244" s="141"/>
      <c r="BB244" s="141"/>
      <c r="BC244" s="141"/>
      <c r="BD244" s="141"/>
      <c r="BE244" s="141"/>
      <c r="BF244" s="141"/>
      <c r="BG244" s="141"/>
      <c r="BH244" s="141"/>
      <c r="BI244" s="141"/>
      <c r="BJ244" s="141"/>
      <c r="BK244" s="141"/>
      <c r="BL244" s="141"/>
      <c r="BM244" s="141"/>
      <c r="BN244" s="141"/>
      <c r="BO244" s="141"/>
      <c r="BP244" s="141"/>
      <c r="BQ244" s="141"/>
      <c r="BR244" s="141"/>
      <c r="BS244" s="141"/>
      <c r="BT244" s="141"/>
      <c r="BU244" s="141"/>
      <c r="BV244" s="141"/>
      <c r="BW244" s="141"/>
      <c r="BX244" s="141"/>
      <c r="BY244" s="141"/>
      <c r="BZ244" s="141"/>
      <c r="CA244" s="141"/>
      <c r="CB244" s="141"/>
      <c r="CC244" s="141"/>
      <c r="CD244" s="141"/>
      <c r="CE244" s="141"/>
      <c r="CF244" s="141"/>
      <c r="CG244" s="141"/>
      <c r="CH244" s="141"/>
      <c r="CI244" s="141"/>
      <c r="CJ244" s="141"/>
    </row>
    <row r="245" spans="1:88" ht="13.5" customHeight="1">
      <c r="A245" s="11"/>
      <c r="B245" s="49"/>
      <c r="C245" s="11"/>
      <c r="D245" s="11"/>
      <c r="E245" s="841"/>
      <c r="F245" s="1385"/>
      <c r="G245" s="141"/>
      <c r="H245" s="440"/>
      <c r="I245" s="1"/>
      <c r="J245" s="1"/>
      <c r="K245" s="1"/>
      <c r="L245" s="141"/>
      <c r="M245" s="141"/>
      <c r="N245" s="141"/>
      <c r="O245" s="141"/>
      <c r="P245" s="141"/>
      <c r="Q245" s="141"/>
      <c r="R245" s="141"/>
      <c r="S245" s="141"/>
      <c r="T245" s="136"/>
      <c r="U245" s="288"/>
      <c r="V245" s="141"/>
      <c r="W245" s="142"/>
      <c r="X245" s="252"/>
      <c r="Y245" s="141"/>
      <c r="Z245" s="238"/>
      <c r="AA245" s="562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  <c r="AV245" s="141"/>
      <c r="AW245" s="141"/>
      <c r="AX245" s="141"/>
      <c r="AY245" s="141"/>
      <c r="AZ245" s="141"/>
      <c r="BA245" s="141"/>
      <c r="BB245" s="141"/>
      <c r="BC245" s="141"/>
      <c r="BD245" s="141"/>
      <c r="BE245" s="141"/>
      <c r="BF245" s="141"/>
      <c r="BG245" s="141"/>
      <c r="BH245" s="141"/>
      <c r="BI245" s="141"/>
      <c r="BJ245" s="141"/>
      <c r="BK245" s="141"/>
      <c r="BL245" s="141"/>
      <c r="BM245" s="141"/>
      <c r="BN245" s="141"/>
      <c r="BO245" s="141"/>
      <c r="BP245" s="141"/>
      <c r="BQ245" s="141"/>
      <c r="BR245" s="141"/>
      <c r="BS245" s="141"/>
      <c r="BT245" s="141"/>
      <c r="BU245" s="141"/>
      <c r="BV245" s="141"/>
      <c r="BW245" s="141"/>
      <c r="BX245" s="141"/>
      <c r="BY245" s="141"/>
      <c r="BZ245" s="141"/>
      <c r="CA245" s="141"/>
      <c r="CB245" s="141"/>
      <c r="CC245" s="141"/>
      <c r="CD245" s="141"/>
      <c r="CE245" s="141"/>
      <c r="CF245" s="141"/>
      <c r="CG245" s="141"/>
      <c r="CH245" s="141"/>
      <c r="CI245" s="141"/>
      <c r="CJ245" s="141"/>
    </row>
    <row r="246" spans="1:88" ht="15.6">
      <c r="A246" s="11"/>
      <c r="B246" s="49"/>
      <c r="C246" s="11"/>
      <c r="D246" s="11"/>
      <c r="E246" s="854"/>
      <c r="F246" s="1385"/>
      <c r="G246" s="133"/>
      <c r="H246" s="440"/>
      <c r="I246" s="690"/>
      <c r="J246" s="1"/>
      <c r="K246" s="1"/>
      <c r="L246" s="141"/>
      <c r="M246" s="141"/>
      <c r="N246" s="141"/>
      <c r="O246" s="141"/>
      <c r="P246" s="141"/>
      <c r="Q246" s="141"/>
      <c r="R246" s="141"/>
      <c r="S246" s="141"/>
      <c r="T246" s="136"/>
      <c r="U246" s="141"/>
      <c r="V246" s="141"/>
      <c r="W246" s="136"/>
      <c r="X246" s="252"/>
      <c r="Y246" s="252"/>
      <c r="Z246" s="238"/>
      <c r="AA246" s="562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  <c r="AX246" s="141"/>
      <c r="AY246" s="141"/>
      <c r="AZ246" s="141"/>
      <c r="BA246" s="141"/>
      <c r="BB246" s="141"/>
      <c r="BC246" s="141"/>
      <c r="BD246" s="141"/>
      <c r="BE246" s="141"/>
      <c r="BF246" s="141"/>
      <c r="BG246" s="141"/>
      <c r="BH246" s="141"/>
      <c r="BI246" s="141"/>
      <c r="BJ246" s="141"/>
      <c r="BK246" s="141"/>
      <c r="BL246" s="141"/>
      <c r="BM246" s="141"/>
      <c r="BN246" s="141"/>
      <c r="BO246" s="141"/>
      <c r="BP246" s="141"/>
      <c r="BQ246" s="141"/>
      <c r="BR246" s="141"/>
      <c r="BS246" s="141"/>
      <c r="BT246" s="141"/>
      <c r="BU246" s="141"/>
      <c r="BV246" s="141"/>
      <c r="BW246" s="141"/>
      <c r="BX246" s="141"/>
      <c r="BY246" s="141"/>
      <c r="BZ246" s="141"/>
      <c r="CA246" s="141"/>
      <c r="CB246" s="141"/>
      <c r="CC246" s="141"/>
      <c r="CD246" s="141"/>
      <c r="CE246" s="141"/>
      <c r="CF246" s="141"/>
      <c r="CG246" s="141"/>
      <c r="CH246" s="141"/>
      <c r="CI246" s="141"/>
      <c r="CJ246" s="141"/>
    </row>
    <row r="247" spans="1:88" ht="12.75" customHeight="1">
      <c r="A247" s="11"/>
      <c r="B247" s="49"/>
      <c r="C247" s="11"/>
      <c r="D247" s="11"/>
      <c r="E247" s="2811"/>
      <c r="F247" s="1385"/>
      <c r="G247" s="131"/>
      <c r="H247" s="136"/>
      <c r="I247" s="1"/>
      <c r="J247" s="1"/>
      <c r="K247" s="1"/>
      <c r="L247" s="141"/>
      <c r="M247" s="141"/>
      <c r="N247" s="141"/>
      <c r="O247" s="141"/>
      <c r="P247" s="141"/>
      <c r="Q247" s="141"/>
      <c r="R247" s="141"/>
      <c r="S247" s="141"/>
      <c r="T247" s="136"/>
      <c r="U247" s="141"/>
      <c r="V247" s="141"/>
      <c r="W247" s="139"/>
      <c r="X247" s="252"/>
      <c r="Y247" s="575"/>
      <c r="Z247" s="238"/>
      <c r="AA247" s="562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  <c r="AV247" s="141"/>
      <c r="AW247" s="141"/>
      <c r="AX247" s="141"/>
      <c r="AY247" s="141"/>
      <c r="AZ247" s="141"/>
      <c r="BA247" s="141"/>
      <c r="BB247" s="141"/>
      <c r="BC247" s="141"/>
      <c r="BD247" s="141"/>
      <c r="BE247" s="141"/>
      <c r="BF247" s="141"/>
      <c r="BG247" s="141"/>
      <c r="BH247" s="141"/>
      <c r="BI247" s="141"/>
      <c r="BJ247" s="141"/>
      <c r="BK247" s="141"/>
      <c r="BL247" s="141"/>
      <c r="BM247" s="141"/>
      <c r="BN247" s="141"/>
      <c r="BO247" s="141"/>
      <c r="BP247" s="141"/>
      <c r="BQ247" s="141"/>
      <c r="BR247" s="141"/>
      <c r="BS247" s="141"/>
      <c r="BT247" s="141"/>
      <c r="BU247" s="141"/>
      <c r="BV247" s="141"/>
      <c r="BW247" s="141"/>
      <c r="BX247" s="141"/>
      <c r="BY247" s="141"/>
      <c r="BZ247" s="141"/>
      <c r="CA247" s="141"/>
      <c r="CB247" s="141"/>
      <c r="CC247" s="141"/>
      <c r="CD247" s="141"/>
      <c r="CE247" s="141"/>
      <c r="CF247" s="141"/>
      <c r="CG247" s="141"/>
      <c r="CH247" s="141"/>
      <c r="CI247" s="141"/>
      <c r="CJ247" s="141"/>
    </row>
    <row r="248" spans="1:88" ht="15.6">
      <c r="A248" s="11"/>
      <c r="B248" s="49"/>
      <c r="C248" s="11"/>
      <c r="D248" s="11"/>
      <c r="E248" s="5"/>
      <c r="F248" s="5"/>
      <c r="G248" s="141"/>
      <c r="H248" s="136"/>
      <c r="I248" s="1"/>
      <c r="J248" s="1"/>
      <c r="K248" s="1"/>
      <c r="L248" s="141"/>
      <c r="M248" s="141"/>
      <c r="N248" s="141"/>
      <c r="O248" s="141"/>
      <c r="P248" s="141"/>
      <c r="Q248" s="141"/>
      <c r="R248" s="141"/>
      <c r="S248" s="141"/>
      <c r="T248" s="136"/>
      <c r="U248" s="141"/>
      <c r="V248" s="141"/>
      <c r="W248" s="139"/>
      <c r="X248" s="252"/>
      <c r="Y248" s="563"/>
      <c r="Z248" s="238"/>
      <c r="AA248" s="562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  <c r="AV248" s="141"/>
      <c r="AW248" s="141"/>
      <c r="AX248" s="141"/>
      <c r="AY248" s="141"/>
      <c r="AZ248" s="141"/>
      <c r="BA248" s="141"/>
      <c r="BB248" s="141"/>
      <c r="BC248" s="141"/>
      <c r="BD248" s="141"/>
      <c r="BE248" s="141"/>
      <c r="BF248" s="141"/>
      <c r="BG248" s="141"/>
      <c r="BH248" s="141"/>
      <c r="BI248" s="141"/>
      <c r="BJ248" s="141"/>
      <c r="BK248" s="141"/>
      <c r="BL248" s="141"/>
      <c r="BM248" s="141"/>
      <c r="BN248" s="141"/>
      <c r="BO248" s="141"/>
      <c r="BP248" s="141"/>
      <c r="BQ248" s="141"/>
      <c r="BR248" s="141"/>
      <c r="BS248" s="141"/>
      <c r="BT248" s="141"/>
      <c r="BU248" s="141"/>
      <c r="BV248" s="141"/>
      <c r="BW248" s="141"/>
      <c r="BX248" s="141"/>
      <c r="BY248" s="141"/>
      <c r="BZ248" s="141"/>
      <c r="CA248" s="141"/>
      <c r="CB248" s="141"/>
      <c r="CC248" s="141"/>
      <c r="CD248" s="141"/>
      <c r="CE248" s="141"/>
      <c r="CF248" s="141"/>
      <c r="CG248" s="141"/>
      <c r="CH248" s="141"/>
      <c r="CI248" s="141"/>
      <c r="CJ248" s="141"/>
    </row>
    <row r="249" spans="1:88" ht="15.6">
      <c r="A249" s="11"/>
      <c r="B249" s="49"/>
      <c r="C249" s="11"/>
      <c r="D249" s="11"/>
      <c r="E249" s="854"/>
      <c r="F249" s="1385"/>
      <c r="G249" s="152"/>
      <c r="H249" s="139"/>
      <c r="I249" s="1"/>
      <c r="J249" s="1"/>
      <c r="K249" s="1"/>
      <c r="L249" s="141"/>
      <c r="M249" s="141"/>
      <c r="N249" s="141"/>
      <c r="O249" s="141"/>
      <c r="P249" s="141"/>
      <c r="Q249" s="141"/>
      <c r="R249" s="141"/>
      <c r="S249" s="141"/>
      <c r="T249" s="136"/>
      <c r="U249" s="286"/>
      <c r="V249" s="141"/>
      <c r="W249" s="139"/>
      <c r="X249" s="252"/>
      <c r="Y249" s="563"/>
      <c r="Z249" s="238"/>
      <c r="AA249" s="562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  <c r="AV249" s="141"/>
      <c r="AW249" s="141"/>
      <c r="AX249" s="141"/>
      <c r="AY249" s="141"/>
      <c r="AZ249" s="141"/>
      <c r="BA249" s="141"/>
      <c r="BB249" s="141"/>
      <c r="BC249" s="141"/>
      <c r="BD249" s="141"/>
      <c r="BE249" s="141"/>
      <c r="BF249" s="141"/>
      <c r="BG249" s="141"/>
      <c r="BH249" s="141"/>
      <c r="BI249" s="141"/>
      <c r="BJ249" s="141"/>
      <c r="BK249" s="141"/>
      <c r="BL249" s="141"/>
      <c r="BM249" s="141"/>
      <c r="BN249" s="141"/>
      <c r="BO249" s="141"/>
      <c r="BP249" s="141"/>
      <c r="BQ249" s="141"/>
      <c r="BR249" s="141"/>
      <c r="BS249" s="141"/>
      <c r="BT249" s="141"/>
      <c r="BU249" s="141"/>
      <c r="BV249" s="141"/>
      <c r="BW249" s="141"/>
      <c r="BX249" s="141"/>
      <c r="BY249" s="141"/>
      <c r="BZ249" s="141"/>
      <c r="CA249" s="141"/>
      <c r="CB249" s="141"/>
      <c r="CC249" s="141"/>
      <c r="CD249" s="141"/>
      <c r="CE249" s="141"/>
      <c r="CF249" s="141"/>
      <c r="CG249" s="141"/>
      <c r="CH249" s="141"/>
      <c r="CI249" s="141"/>
      <c r="CJ249" s="141"/>
    </row>
    <row r="250" spans="1:88" ht="15.6">
      <c r="A250" s="11"/>
      <c r="B250" s="49"/>
      <c r="C250" s="11"/>
      <c r="D250" s="11"/>
      <c r="E250" s="854"/>
      <c r="F250" s="1385"/>
      <c r="G250" s="131"/>
      <c r="H250" s="440"/>
      <c r="I250" s="1"/>
      <c r="J250" s="1"/>
      <c r="K250" s="1"/>
      <c r="L250" s="141"/>
      <c r="M250" s="141"/>
      <c r="N250" s="141"/>
      <c r="O250" s="135"/>
      <c r="P250" s="141"/>
      <c r="Q250" s="141"/>
      <c r="R250" s="141"/>
      <c r="S250" s="141"/>
      <c r="T250" s="165"/>
      <c r="U250" s="141"/>
      <c r="V250" s="141"/>
      <c r="W250" s="139"/>
      <c r="X250" s="252"/>
      <c r="Y250" s="563"/>
      <c r="Z250" s="238"/>
      <c r="AA250" s="562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  <c r="AV250" s="141"/>
      <c r="AW250" s="141"/>
      <c r="AX250" s="141"/>
      <c r="AY250" s="141"/>
      <c r="AZ250" s="141"/>
      <c r="BA250" s="141"/>
      <c r="BB250" s="141"/>
      <c r="BC250" s="141"/>
      <c r="BD250" s="141"/>
      <c r="BE250" s="141"/>
      <c r="BF250" s="141"/>
      <c r="BG250" s="141"/>
      <c r="BH250" s="141"/>
      <c r="BI250" s="141"/>
      <c r="BJ250" s="141"/>
      <c r="BK250" s="141"/>
      <c r="BL250" s="141"/>
      <c r="BM250" s="141"/>
      <c r="BN250" s="141"/>
      <c r="BO250" s="141"/>
      <c r="BP250" s="141"/>
      <c r="BQ250" s="141"/>
      <c r="BR250" s="141"/>
      <c r="BS250" s="141"/>
      <c r="BT250" s="141"/>
      <c r="BU250" s="141"/>
      <c r="BV250" s="141"/>
      <c r="BW250" s="141"/>
      <c r="BX250" s="141"/>
      <c r="BY250" s="141"/>
      <c r="BZ250" s="141"/>
      <c r="CA250" s="141"/>
      <c r="CB250" s="141"/>
      <c r="CC250" s="141"/>
      <c r="CD250" s="141"/>
      <c r="CE250" s="141"/>
      <c r="CF250" s="141"/>
      <c r="CG250" s="141"/>
      <c r="CH250" s="141"/>
      <c r="CI250" s="141"/>
      <c r="CJ250" s="141"/>
    </row>
    <row r="251" spans="1:88" ht="15.6">
      <c r="A251" s="11"/>
      <c r="B251" s="49"/>
      <c r="C251" s="11"/>
      <c r="D251" s="11"/>
      <c r="E251" s="854"/>
      <c r="F251" s="1385"/>
      <c r="G251" s="133"/>
      <c r="H251" s="440"/>
      <c r="L251" s="141"/>
      <c r="M251" s="141"/>
      <c r="N251" s="141"/>
      <c r="O251" s="141"/>
      <c r="P251" s="271"/>
      <c r="Q251" s="141"/>
      <c r="R251" s="141"/>
      <c r="S251" s="141"/>
      <c r="T251" s="136"/>
      <c r="U251" s="141"/>
      <c r="V251" s="141"/>
      <c r="W251" s="139"/>
      <c r="X251" s="252"/>
      <c r="Y251" s="563"/>
      <c r="Z251" s="238"/>
      <c r="AA251" s="562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  <c r="AV251" s="141"/>
      <c r="AW251" s="141"/>
      <c r="AX251" s="141"/>
      <c r="AY251" s="141"/>
      <c r="AZ251" s="141"/>
      <c r="BA251" s="141"/>
      <c r="BB251" s="141"/>
      <c r="BC251" s="141"/>
      <c r="BD251" s="141"/>
      <c r="BE251" s="141"/>
      <c r="BF251" s="141"/>
      <c r="BG251" s="141"/>
      <c r="BH251" s="141"/>
      <c r="BI251" s="141"/>
      <c r="BJ251" s="141"/>
      <c r="BK251" s="141"/>
      <c r="BL251" s="141"/>
      <c r="BM251" s="141"/>
      <c r="BN251" s="141"/>
      <c r="BO251" s="141"/>
      <c r="BP251" s="141"/>
      <c r="BQ251" s="141"/>
      <c r="BR251" s="141"/>
      <c r="BS251" s="141"/>
      <c r="BT251" s="141"/>
      <c r="BU251" s="141"/>
      <c r="BV251" s="141"/>
      <c r="BW251" s="141"/>
      <c r="BX251" s="141"/>
      <c r="BY251" s="141"/>
      <c r="BZ251" s="141"/>
      <c r="CA251" s="141"/>
      <c r="CB251" s="141"/>
      <c r="CC251" s="141"/>
      <c r="CD251" s="141"/>
      <c r="CE251" s="141"/>
      <c r="CF251" s="141"/>
      <c r="CG251" s="141"/>
      <c r="CH251" s="141"/>
      <c r="CI251" s="141"/>
      <c r="CJ251" s="141"/>
    </row>
    <row r="252" spans="1:88" ht="14.25" customHeight="1">
      <c r="A252" s="11"/>
      <c r="B252" s="49"/>
      <c r="C252" s="11"/>
      <c r="D252" s="11"/>
      <c r="E252" s="2811"/>
      <c r="F252" s="1385"/>
      <c r="G252" s="141"/>
      <c r="H252" s="440"/>
      <c r="L252" s="141"/>
      <c r="M252" s="141"/>
      <c r="N252" s="141"/>
      <c r="O252" s="149"/>
      <c r="P252" s="141"/>
      <c r="Q252" s="141"/>
      <c r="R252" s="141"/>
      <c r="S252" s="141"/>
      <c r="T252" s="141"/>
      <c r="U252" s="141"/>
      <c r="V252" s="141"/>
      <c r="W252" s="278"/>
      <c r="X252" s="141"/>
      <c r="Y252" s="141"/>
      <c r="Z252" s="729"/>
      <c r="AA252" s="141"/>
      <c r="AB252" s="141"/>
      <c r="AC252" s="280"/>
      <c r="AD252" s="141"/>
      <c r="AE252" s="141"/>
      <c r="AF252" s="278"/>
      <c r="AG252" s="141"/>
      <c r="AH252" s="141"/>
      <c r="AI252" s="729"/>
      <c r="AJ252" s="141"/>
      <c r="AK252" s="141"/>
      <c r="AL252" s="280"/>
      <c r="AM252" s="141"/>
      <c r="AN252" s="141"/>
      <c r="AO252" s="141"/>
      <c r="AP252" s="141"/>
      <c r="AQ252" s="141"/>
      <c r="AR252" s="141"/>
      <c r="AS252" s="141"/>
      <c r="AT252" s="141"/>
      <c r="AU252" s="141"/>
      <c r="AV252" s="141"/>
      <c r="AW252" s="141"/>
      <c r="AX252" s="141"/>
      <c r="AY252" s="141"/>
      <c r="AZ252" s="141"/>
      <c r="BA252" s="141"/>
      <c r="BB252" s="141"/>
      <c r="BC252" s="141"/>
      <c r="BD252" s="141"/>
      <c r="BE252" s="141"/>
      <c r="BF252" s="141"/>
      <c r="BG252" s="141"/>
      <c r="BH252" s="141"/>
      <c r="BI252" s="141"/>
      <c r="BJ252" s="141"/>
      <c r="BK252" s="141"/>
      <c r="BL252" s="141"/>
      <c r="BM252" s="141"/>
      <c r="BN252" s="141"/>
      <c r="BO252" s="141"/>
      <c r="BP252" s="141"/>
      <c r="BQ252" s="141"/>
      <c r="BR252" s="141"/>
      <c r="BS252" s="141"/>
      <c r="BT252" s="141"/>
      <c r="BU252" s="141"/>
      <c r="BV252" s="141"/>
      <c r="BW252" s="141"/>
      <c r="BX252" s="141"/>
      <c r="BY252" s="141"/>
      <c r="BZ252" s="141"/>
      <c r="CA252" s="141"/>
      <c r="CB252" s="141"/>
      <c r="CC252" s="141"/>
      <c r="CD252" s="141"/>
      <c r="CE252" s="141"/>
      <c r="CF252" s="141"/>
      <c r="CG252" s="141"/>
      <c r="CH252" s="141"/>
      <c r="CI252" s="141"/>
      <c r="CJ252" s="141"/>
    </row>
    <row r="253" spans="1:88" ht="12.75" customHeight="1">
      <c r="A253" s="11"/>
      <c r="B253" s="49"/>
      <c r="C253" s="11"/>
      <c r="D253" s="11"/>
      <c r="E253" s="5"/>
      <c r="F253" s="5"/>
      <c r="G253" s="133"/>
      <c r="H253" s="136"/>
      <c r="L253" s="141"/>
      <c r="M253" s="141"/>
      <c r="N253" s="141"/>
      <c r="O253" s="135"/>
      <c r="P253" s="172"/>
      <c r="Q253" s="141"/>
      <c r="R253" s="141"/>
      <c r="S253" s="141"/>
      <c r="T253" s="136"/>
      <c r="U253" s="135"/>
      <c r="V253" s="141"/>
      <c r="W253" s="291"/>
      <c r="X253" s="270"/>
      <c r="Y253" s="271"/>
      <c r="Z253" s="291"/>
      <c r="AA253" s="270"/>
      <c r="AB253" s="271"/>
      <c r="AC253" s="291"/>
      <c r="AD253" s="270"/>
      <c r="AE253" s="271"/>
      <c r="AF253" s="291"/>
      <c r="AG253" s="270"/>
      <c r="AH253" s="271"/>
      <c r="AI253" s="291"/>
      <c r="AJ253" s="270"/>
      <c r="AK253" s="271"/>
      <c r="AL253" s="291"/>
      <c r="AM253" s="270"/>
      <c r="AN253" s="271"/>
      <c r="AO253" s="141"/>
      <c r="AP253" s="141"/>
      <c r="AQ253" s="141"/>
      <c r="AR253" s="141"/>
      <c r="AS253" s="141"/>
      <c r="AT253" s="141"/>
      <c r="AU253" s="141"/>
      <c r="AV253" s="141"/>
      <c r="AW253" s="141"/>
      <c r="AX253" s="141"/>
      <c r="AY253" s="141"/>
      <c r="AZ253" s="141"/>
      <c r="BA253" s="141"/>
      <c r="BB253" s="141"/>
      <c r="BC253" s="141"/>
      <c r="BD253" s="141"/>
      <c r="BE253" s="141"/>
      <c r="BF253" s="141"/>
      <c r="BG253" s="141"/>
      <c r="BH253" s="141"/>
      <c r="BI253" s="141"/>
      <c r="BJ253" s="141"/>
      <c r="BK253" s="141"/>
      <c r="BL253" s="141"/>
      <c r="BM253" s="141"/>
      <c r="BN253" s="141"/>
      <c r="BO253" s="141"/>
      <c r="BP253" s="141"/>
      <c r="BQ253" s="141"/>
      <c r="BR253" s="141"/>
      <c r="BS253" s="141"/>
      <c r="BT253" s="141"/>
      <c r="BU253" s="141"/>
      <c r="BV253" s="141"/>
      <c r="BW253" s="141"/>
      <c r="BX253" s="141"/>
      <c r="BY253" s="141"/>
      <c r="BZ253" s="141"/>
      <c r="CA253" s="141"/>
      <c r="CB253" s="141"/>
      <c r="CC253" s="141"/>
      <c r="CD253" s="141"/>
      <c r="CE253" s="141"/>
      <c r="CF253" s="141"/>
      <c r="CG253" s="141"/>
      <c r="CH253" s="141"/>
      <c r="CI253" s="141"/>
      <c r="CJ253" s="141"/>
    </row>
    <row r="254" spans="1:88" ht="14.25" customHeight="1">
      <c r="A254" s="11"/>
      <c r="B254" s="49"/>
      <c r="C254" s="11"/>
      <c r="D254" s="11"/>
      <c r="E254" s="854"/>
      <c r="F254" s="1385"/>
      <c r="G254" s="133"/>
      <c r="H254" s="142"/>
      <c r="L254" s="141"/>
      <c r="M254" s="141"/>
      <c r="N254" s="141"/>
      <c r="O254" s="135"/>
      <c r="P254" s="196"/>
      <c r="Q254" s="141"/>
      <c r="R254" s="141"/>
      <c r="S254" s="141"/>
      <c r="T254" s="141"/>
      <c r="U254" s="141"/>
      <c r="V254" s="252"/>
      <c r="W254" s="140"/>
      <c r="X254" s="300"/>
      <c r="Y254" s="172"/>
      <c r="Z254" s="251"/>
      <c r="AA254" s="251"/>
      <c r="AB254" s="172"/>
      <c r="AC254" s="289"/>
      <c r="AD254" s="140"/>
      <c r="AE254" s="172"/>
      <c r="AF254" s="140"/>
      <c r="AG254" s="300"/>
      <c r="AH254" s="172"/>
      <c r="AI254" s="251"/>
      <c r="AJ254" s="251"/>
      <c r="AK254" s="172"/>
      <c r="AL254" s="289"/>
      <c r="AM254" s="140"/>
      <c r="AN254" s="172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  <c r="AY254" s="141"/>
      <c r="AZ254" s="141"/>
      <c r="BA254" s="141"/>
      <c r="BB254" s="141"/>
      <c r="BC254" s="141"/>
      <c r="BD254" s="141"/>
      <c r="BE254" s="141"/>
      <c r="BF254" s="141"/>
      <c r="BG254" s="141"/>
      <c r="BH254" s="141"/>
      <c r="BI254" s="141"/>
      <c r="BJ254" s="141"/>
      <c r="BK254" s="141"/>
      <c r="BL254" s="141"/>
      <c r="BM254" s="141"/>
      <c r="BN254" s="141"/>
      <c r="BO254" s="141"/>
      <c r="BP254" s="141"/>
      <c r="BQ254" s="141"/>
      <c r="BR254" s="141"/>
      <c r="BS254" s="141"/>
      <c r="BT254" s="141"/>
      <c r="BU254" s="141"/>
      <c r="BV254" s="141"/>
      <c r="BW254" s="141"/>
      <c r="BX254" s="141"/>
      <c r="BY254" s="141"/>
      <c r="BZ254" s="141"/>
      <c r="CA254" s="141"/>
      <c r="CB254" s="141"/>
      <c r="CC254" s="141"/>
      <c r="CD254" s="141"/>
      <c r="CE254" s="141"/>
      <c r="CF254" s="141"/>
      <c r="CG254" s="141"/>
      <c r="CH254" s="141"/>
      <c r="CI254" s="141"/>
      <c r="CJ254" s="141"/>
    </row>
    <row r="255" spans="1:88" ht="14.25" customHeight="1">
      <c r="A255" s="11"/>
      <c r="B255" s="49"/>
      <c r="C255" s="11"/>
      <c r="D255" s="11"/>
      <c r="E255" s="854"/>
      <c r="F255" s="1385"/>
      <c r="G255" s="131"/>
      <c r="H255" s="142"/>
      <c r="L255" s="141"/>
      <c r="M255" s="141"/>
      <c r="N255" s="141"/>
      <c r="O255" s="135"/>
      <c r="P255" s="196"/>
      <c r="Q255" s="141"/>
      <c r="R255" s="141"/>
      <c r="S255" s="141"/>
      <c r="T255" s="141"/>
      <c r="U255" s="141"/>
      <c r="V255" s="252"/>
      <c r="W255" s="135"/>
      <c r="X255" s="135"/>
      <c r="Y255" s="193"/>
      <c r="Z255" s="251"/>
      <c r="AA255" s="251"/>
      <c r="AB255" s="196"/>
      <c r="AC255" s="136"/>
      <c r="AD255" s="135"/>
      <c r="AE255" s="196"/>
      <c r="AF255" s="135"/>
      <c r="AG255" s="135"/>
      <c r="AH255" s="193"/>
      <c r="AI255" s="251"/>
      <c r="AJ255" s="251"/>
      <c r="AK255" s="196"/>
      <c r="AL255" s="136"/>
      <c r="AM255" s="135"/>
      <c r="AN255" s="196"/>
      <c r="AO255" s="141"/>
      <c r="AP255" s="141"/>
      <c r="AQ255" s="141"/>
      <c r="AR255" s="141"/>
      <c r="AS255" s="141"/>
      <c r="AT255" s="141"/>
      <c r="AU255" s="141"/>
      <c r="AV255" s="141"/>
      <c r="AW255" s="141"/>
      <c r="AX255" s="141"/>
      <c r="AY255" s="141"/>
      <c r="AZ255" s="141"/>
      <c r="BA255" s="141"/>
      <c r="BB255" s="141"/>
      <c r="BC255" s="141"/>
      <c r="BD255" s="141"/>
      <c r="BE255" s="141"/>
      <c r="BF255" s="141"/>
      <c r="BG255" s="141"/>
      <c r="BH255" s="141"/>
      <c r="BI255" s="141"/>
      <c r="BJ255" s="141"/>
      <c r="BK255" s="141"/>
      <c r="BL255" s="141"/>
      <c r="BM255" s="141"/>
      <c r="BN255" s="141"/>
      <c r="BO255" s="141"/>
      <c r="BP255" s="141"/>
      <c r="BQ255" s="141"/>
      <c r="BR255" s="141"/>
      <c r="BS255" s="141"/>
      <c r="BT255" s="141"/>
      <c r="BU255" s="141"/>
      <c r="BV255" s="141"/>
      <c r="BW255" s="141"/>
      <c r="BX255" s="141"/>
      <c r="BY255" s="141"/>
      <c r="BZ255" s="141"/>
      <c r="CA255" s="141"/>
      <c r="CB255" s="141"/>
      <c r="CC255" s="141"/>
      <c r="CD255" s="141"/>
      <c r="CE255" s="141"/>
      <c r="CF255" s="141"/>
      <c r="CG255" s="141"/>
      <c r="CH255" s="141"/>
      <c r="CI255" s="141"/>
      <c r="CJ255" s="141"/>
    </row>
    <row r="256" spans="1:88" ht="13.5" customHeight="1">
      <c r="A256" s="11"/>
      <c r="B256" s="49"/>
      <c r="C256" s="11"/>
      <c r="D256" s="11"/>
      <c r="E256" s="854"/>
      <c r="F256" s="1385"/>
      <c r="G256" s="141"/>
      <c r="H256" s="141"/>
      <c r="L256" s="141"/>
      <c r="M256" s="141"/>
      <c r="N256" s="141"/>
      <c r="O256" s="140"/>
      <c r="P256" s="196"/>
      <c r="Q256" s="141"/>
      <c r="R256" s="150"/>
      <c r="S256" s="141"/>
      <c r="T256" s="141"/>
      <c r="U256" s="141"/>
      <c r="V256" s="141"/>
      <c r="W256" s="135"/>
      <c r="X256" s="135"/>
      <c r="Y256" s="172"/>
      <c r="Z256" s="136"/>
      <c r="AA256" s="135"/>
      <c r="AB256" s="196"/>
      <c r="AC256" s="139"/>
      <c r="AD256" s="140"/>
      <c r="AE256" s="172"/>
      <c r="AF256" s="135"/>
      <c r="AG256" s="135"/>
      <c r="AH256" s="172"/>
      <c r="AI256" s="136"/>
      <c r="AJ256" s="135"/>
      <c r="AK256" s="196"/>
      <c r="AL256" s="139"/>
      <c r="AM256" s="140"/>
      <c r="AN256" s="172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1"/>
      <c r="AY256" s="141"/>
      <c r="AZ256" s="141"/>
      <c r="BA256" s="141"/>
      <c r="BB256" s="141"/>
      <c r="BC256" s="141"/>
      <c r="BD256" s="141"/>
      <c r="BE256" s="141"/>
      <c r="BF256" s="141"/>
      <c r="BG256" s="141"/>
      <c r="BH256" s="141"/>
      <c r="BI256" s="141"/>
      <c r="BJ256" s="141"/>
      <c r="BK256" s="141"/>
      <c r="BL256" s="141"/>
      <c r="BM256" s="141"/>
      <c r="BN256" s="141"/>
      <c r="BO256" s="141"/>
      <c r="BP256" s="141"/>
      <c r="BQ256" s="141"/>
      <c r="BR256" s="141"/>
      <c r="BS256" s="141"/>
      <c r="BT256" s="141"/>
      <c r="BU256" s="141"/>
      <c r="BV256" s="141"/>
      <c r="BW256" s="141"/>
      <c r="BX256" s="141"/>
      <c r="BY256" s="141"/>
      <c r="BZ256" s="141"/>
      <c r="CA256" s="141"/>
      <c r="CB256" s="141"/>
      <c r="CC256" s="141"/>
      <c r="CD256" s="141"/>
      <c r="CE256" s="141"/>
      <c r="CF256" s="141"/>
      <c r="CG256" s="141"/>
      <c r="CH256" s="141"/>
      <c r="CI256" s="141"/>
      <c r="CJ256" s="141"/>
    </row>
    <row r="257" spans="1:88" ht="14.25" customHeight="1">
      <c r="A257" s="11"/>
      <c r="B257" s="49"/>
      <c r="C257" s="11"/>
      <c r="D257" s="11"/>
      <c r="E257" s="2811"/>
      <c r="F257" s="1385"/>
      <c r="G257" s="141"/>
      <c r="H257" s="141"/>
      <c r="L257" s="141"/>
      <c r="M257" s="141"/>
      <c r="N257" s="141"/>
      <c r="O257" s="135"/>
      <c r="P257" s="196"/>
      <c r="Q257" s="141"/>
      <c r="R257" s="141"/>
      <c r="S257" s="141"/>
      <c r="T257" s="141"/>
      <c r="U257" s="141"/>
      <c r="V257" s="141"/>
      <c r="W257" s="251"/>
      <c r="X257" s="251"/>
      <c r="Y257" s="172"/>
      <c r="Z257" s="136"/>
      <c r="AA257" s="135"/>
      <c r="AB257" s="196"/>
      <c r="AC257" s="139"/>
      <c r="AD257" s="140"/>
      <c r="AE257" s="196"/>
      <c r="AF257" s="251"/>
      <c r="AG257" s="251"/>
      <c r="AH257" s="172"/>
      <c r="AI257" s="136"/>
      <c r="AJ257" s="135"/>
      <c r="AK257" s="196"/>
      <c r="AL257" s="139"/>
      <c r="AM257" s="140"/>
      <c r="AN257" s="196"/>
      <c r="AO257" s="141"/>
      <c r="AP257" s="141"/>
      <c r="AQ257" s="141"/>
      <c r="AR257" s="141"/>
      <c r="AS257" s="141"/>
      <c r="AT257" s="141"/>
      <c r="AU257" s="141"/>
      <c r="AV257" s="141"/>
      <c r="AW257" s="141"/>
      <c r="AX257" s="141"/>
      <c r="AY257" s="141"/>
      <c r="AZ257" s="141"/>
      <c r="BA257" s="141"/>
      <c r="BB257" s="141"/>
      <c r="BC257" s="141"/>
      <c r="BD257" s="141"/>
      <c r="BE257" s="141"/>
      <c r="BF257" s="141"/>
      <c r="BG257" s="141"/>
      <c r="BH257" s="141"/>
      <c r="BI257" s="141"/>
      <c r="BJ257" s="141"/>
      <c r="BK257" s="141"/>
      <c r="BL257" s="141"/>
      <c r="BM257" s="141"/>
      <c r="BN257" s="141"/>
      <c r="BO257" s="141"/>
      <c r="BP257" s="141"/>
      <c r="BQ257" s="141"/>
      <c r="BR257" s="141"/>
      <c r="BS257" s="141"/>
      <c r="BT257" s="141"/>
      <c r="BU257" s="141"/>
      <c r="BV257" s="141"/>
      <c r="BW257" s="141"/>
      <c r="BX257" s="141"/>
      <c r="BY257" s="141"/>
      <c r="BZ257" s="141"/>
      <c r="CA257" s="141"/>
      <c r="CB257" s="141"/>
      <c r="CC257" s="141"/>
      <c r="CD257" s="141"/>
      <c r="CE257" s="141"/>
      <c r="CF257" s="141"/>
      <c r="CG257" s="141"/>
      <c r="CH257" s="141"/>
      <c r="CI257" s="141"/>
      <c r="CJ257" s="141"/>
    </row>
    <row r="258" spans="1:88">
      <c r="A258" s="11"/>
      <c r="B258" s="49"/>
      <c r="C258" s="11"/>
      <c r="D258" s="11"/>
      <c r="E258" s="5"/>
      <c r="F258" s="5"/>
      <c r="G258" s="141"/>
      <c r="H258" s="220"/>
      <c r="L258" s="141"/>
      <c r="M258" s="141"/>
      <c r="N258" s="141"/>
      <c r="O258" s="135"/>
      <c r="P258" s="436"/>
      <c r="Q258" s="141"/>
      <c r="R258" s="141"/>
      <c r="S258" s="141"/>
      <c r="T258" s="141"/>
      <c r="U258" s="141"/>
      <c r="V258" s="141"/>
      <c r="W258" s="251"/>
      <c r="X258" s="251"/>
      <c r="Y258" s="196"/>
      <c r="Z258" s="141"/>
      <c r="AA258" s="141"/>
      <c r="AB258" s="141"/>
      <c r="AC258" s="139"/>
      <c r="AD258" s="140"/>
      <c r="AE258" s="194"/>
      <c r="AF258" s="251"/>
      <c r="AG258" s="251"/>
      <c r="AH258" s="196"/>
      <c r="AI258" s="141"/>
      <c r="AJ258" s="141"/>
      <c r="AK258" s="141"/>
      <c r="AL258" s="139"/>
      <c r="AM258" s="140"/>
      <c r="AN258" s="194"/>
      <c r="AO258" s="141"/>
      <c r="AP258" s="141"/>
      <c r="AQ258" s="141"/>
      <c r="AR258" s="141"/>
      <c r="AS258" s="141"/>
      <c r="AT258" s="141"/>
      <c r="AU258" s="141"/>
      <c r="AV258" s="141"/>
      <c r="AW258" s="141"/>
      <c r="AX258" s="141"/>
      <c r="AY258" s="141"/>
      <c r="AZ258" s="141"/>
      <c r="BA258" s="141"/>
      <c r="BB258" s="141"/>
      <c r="BC258" s="141"/>
      <c r="BD258" s="141"/>
      <c r="BE258" s="141"/>
      <c r="BF258" s="141"/>
      <c r="BG258" s="141"/>
      <c r="BH258" s="141"/>
      <c r="BI258" s="141"/>
      <c r="BJ258" s="141"/>
      <c r="BK258" s="141"/>
      <c r="BL258" s="141"/>
      <c r="BM258" s="141"/>
      <c r="BN258" s="141"/>
      <c r="BO258" s="141"/>
      <c r="BP258" s="141"/>
      <c r="BQ258" s="141"/>
      <c r="BR258" s="141"/>
      <c r="BS258" s="141"/>
      <c r="BT258" s="141"/>
      <c r="BU258" s="141"/>
      <c r="BV258" s="141"/>
      <c r="BW258" s="141"/>
      <c r="BX258" s="141"/>
      <c r="BY258" s="141"/>
      <c r="BZ258" s="141"/>
      <c r="CA258" s="141"/>
      <c r="CB258" s="141"/>
      <c r="CC258" s="141"/>
      <c r="CD258" s="141"/>
      <c r="CE258" s="141"/>
      <c r="CF258" s="141"/>
      <c r="CG258" s="141"/>
      <c r="CH258" s="141"/>
      <c r="CI258" s="141"/>
      <c r="CJ258" s="141"/>
    </row>
    <row r="259" spans="1:88" ht="14.25" customHeight="1">
      <c r="A259" s="11"/>
      <c r="B259" s="49"/>
      <c r="C259" s="11"/>
      <c r="D259" s="11"/>
      <c r="E259" s="854"/>
      <c r="F259" s="1385"/>
      <c r="G259" s="141"/>
      <c r="H259" s="136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237"/>
      <c r="AA259" s="149"/>
      <c r="AB259" s="140"/>
      <c r="AC259" s="139"/>
      <c r="AD259" s="140"/>
      <c r="AE259" s="194"/>
      <c r="AF259" s="141"/>
      <c r="AG259" s="141"/>
      <c r="AH259" s="141"/>
      <c r="AI259" s="141"/>
      <c r="AJ259" s="141"/>
      <c r="AK259" s="141"/>
      <c r="AL259" s="139"/>
      <c r="AM259" s="140"/>
      <c r="AN259" s="194"/>
      <c r="AO259" s="141"/>
      <c r="AP259" s="141"/>
      <c r="AQ259" s="141"/>
      <c r="AR259" s="141"/>
      <c r="AS259" s="141"/>
      <c r="AT259" s="141"/>
      <c r="AU259" s="141"/>
      <c r="AV259" s="141"/>
      <c r="AW259" s="141"/>
      <c r="AX259" s="141"/>
      <c r="AY259" s="141"/>
      <c r="AZ259" s="141"/>
      <c r="BA259" s="141"/>
      <c r="BB259" s="141"/>
      <c r="BC259" s="141"/>
      <c r="BD259" s="141"/>
      <c r="BE259" s="141"/>
      <c r="BF259" s="141"/>
      <c r="BG259" s="141"/>
      <c r="BH259" s="141"/>
      <c r="BI259" s="141"/>
      <c r="BJ259" s="141"/>
      <c r="BK259" s="141"/>
      <c r="BL259" s="141"/>
      <c r="BM259" s="141"/>
      <c r="BN259" s="141"/>
      <c r="BO259" s="141"/>
      <c r="BP259" s="141"/>
      <c r="BQ259" s="141"/>
      <c r="BR259" s="141"/>
      <c r="BS259" s="141"/>
      <c r="BT259" s="141"/>
      <c r="BU259" s="141"/>
      <c r="BV259" s="141"/>
      <c r="BW259" s="141"/>
      <c r="BX259" s="141"/>
      <c r="BY259" s="141"/>
      <c r="BZ259" s="141"/>
      <c r="CA259" s="141"/>
      <c r="CB259" s="141"/>
      <c r="CC259" s="141"/>
      <c r="CD259" s="141"/>
      <c r="CE259" s="141"/>
      <c r="CF259" s="141"/>
      <c r="CG259" s="141"/>
      <c r="CH259" s="141"/>
      <c r="CI259" s="141"/>
      <c r="CJ259" s="141"/>
    </row>
    <row r="260" spans="1:88" ht="15" customHeight="1">
      <c r="A260" s="11"/>
      <c r="B260" s="49"/>
      <c r="C260" s="11"/>
      <c r="D260" s="11"/>
      <c r="E260" s="854"/>
      <c r="F260" s="1385"/>
      <c r="G260" s="141"/>
      <c r="H260" s="136"/>
      <c r="L260" s="141"/>
      <c r="M260" s="141"/>
      <c r="N260" s="141"/>
      <c r="O260" s="141"/>
      <c r="P260" s="141"/>
      <c r="Q260" s="141"/>
      <c r="R260" s="141"/>
      <c r="S260" s="141"/>
      <c r="T260" s="136"/>
      <c r="U260" s="136"/>
      <c r="V260" s="141"/>
      <c r="W260" s="141"/>
      <c r="X260" s="141"/>
      <c r="Y260" s="141"/>
      <c r="Z260" s="151"/>
      <c r="AA260" s="136"/>
      <c r="AB260" s="135"/>
      <c r="AC260" s="136"/>
      <c r="AD260" s="135"/>
      <c r="AE260" s="196"/>
      <c r="AF260" s="141"/>
      <c r="AG260" s="141"/>
      <c r="AH260" s="141"/>
      <c r="AI260" s="141"/>
      <c r="AJ260" s="141"/>
      <c r="AK260" s="141"/>
      <c r="AL260" s="136"/>
      <c r="AM260" s="135"/>
      <c r="AN260" s="196"/>
      <c r="AO260" s="141"/>
      <c r="AP260" s="141"/>
      <c r="AQ260" s="141"/>
      <c r="AR260" s="141"/>
      <c r="AS260" s="141"/>
      <c r="AT260" s="141"/>
      <c r="AU260" s="141"/>
      <c r="AV260" s="141"/>
      <c r="AW260" s="141"/>
      <c r="AX260" s="141"/>
      <c r="AY260" s="141"/>
      <c r="AZ260" s="141"/>
      <c r="BA260" s="141"/>
      <c r="BB260" s="141"/>
      <c r="BC260" s="141"/>
      <c r="BD260" s="141"/>
      <c r="BE260" s="141"/>
      <c r="BF260" s="141"/>
      <c r="BG260" s="141"/>
      <c r="BH260" s="141"/>
      <c r="BI260" s="141"/>
      <c r="BJ260" s="141"/>
      <c r="BK260" s="141"/>
      <c r="BL260" s="141"/>
      <c r="BM260" s="141"/>
      <c r="BN260" s="141"/>
      <c r="BO260" s="141"/>
      <c r="BP260" s="141"/>
      <c r="BQ260" s="141"/>
      <c r="BR260" s="141"/>
      <c r="BS260" s="141"/>
      <c r="BT260" s="141"/>
      <c r="BU260" s="141"/>
      <c r="BV260" s="141"/>
      <c r="BW260" s="141"/>
      <c r="BX260" s="141"/>
      <c r="BY260" s="141"/>
      <c r="BZ260" s="141"/>
      <c r="CA260" s="141"/>
      <c r="CB260" s="141"/>
      <c r="CC260" s="141"/>
      <c r="CD260" s="141"/>
      <c r="CE260" s="141"/>
      <c r="CF260" s="141"/>
      <c r="CG260" s="141"/>
      <c r="CH260" s="141"/>
      <c r="CI260" s="141"/>
      <c r="CJ260" s="141"/>
    </row>
    <row r="261" spans="1:88">
      <c r="A261" s="11"/>
      <c r="B261" s="49"/>
      <c r="C261" s="11"/>
      <c r="D261" s="11"/>
      <c r="E261" s="854"/>
      <c r="F261" s="1385"/>
      <c r="G261" s="141"/>
      <c r="H261" s="136"/>
      <c r="L261" s="141"/>
      <c r="M261" s="141"/>
      <c r="N261" s="141"/>
      <c r="O261" s="141"/>
      <c r="P261" s="141"/>
      <c r="Q261" s="141"/>
      <c r="R261" s="150"/>
      <c r="S261" s="141"/>
      <c r="T261" s="133"/>
      <c r="U261" s="141"/>
      <c r="V261" s="141"/>
      <c r="W261" s="279"/>
      <c r="X261" s="141"/>
      <c r="Y261" s="141"/>
      <c r="Z261" s="151"/>
      <c r="AA261" s="136"/>
      <c r="AB261" s="135"/>
      <c r="AC261" s="141"/>
      <c r="AD261" s="141"/>
      <c r="AE261" s="141"/>
      <c r="AF261" s="141"/>
      <c r="AG261" s="141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41"/>
      <c r="BC261" s="141"/>
      <c r="BD261" s="141"/>
      <c r="BE261" s="141"/>
      <c r="BF261" s="141"/>
      <c r="BG261" s="141"/>
      <c r="BH261" s="141"/>
      <c r="BI261" s="141"/>
      <c r="BJ261" s="141"/>
      <c r="BK261" s="141"/>
      <c r="BL261" s="141"/>
      <c r="BM261" s="141"/>
      <c r="BN261" s="141"/>
      <c r="BO261" s="141"/>
      <c r="BP261" s="141"/>
      <c r="BQ261" s="141"/>
      <c r="BR261" s="141"/>
      <c r="BS261" s="141"/>
      <c r="BT261" s="141"/>
      <c r="BU261" s="141"/>
      <c r="BV261" s="141"/>
      <c r="BW261" s="141"/>
      <c r="BX261" s="141"/>
      <c r="BY261" s="141"/>
      <c r="BZ261" s="141"/>
      <c r="CA261" s="141"/>
      <c r="CB261" s="141"/>
      <c r="CC261" s="141"/>
      <c r="CD261" s="141"/>
      <c r="CE261" s="141"/>
      <c r="CF261" s="141"/>
      <c r="CG261" s="141"/>
      <c r="CH261" s="141"/>
      <c r="CI261" s="141"/>
      <c r="CJ261" s="141"/>
    </row>
    <row r="262" spans="1:88">
      <c r="A262" s="11"/>
      <c r="B262" s="49"/>
      <c r="C262" s="11"/>
      <c r="D262" s="11"/>
      <c r="E262" s="2811"/>
      <c r="F262" s="1385"/>
      <c r="G262" s="213"/>
      <c r="H262" s="136"/>
      <c r="L262" s="141"/>
      <c r="M262" s="141"/>
      <c r="N262" s="141"/>
      <c r="O262" s="141"/>
      <c r="P262" s="141"/>
      <c r="Q262" s="141"/>
      <c r="R262" s="150"/>
      <c r="S262" s="141"/>
      <c r="T262" s="139"/>
      <c r="U262" s="141"/>
      <c r="V262" s="141"/>
      <c r="W262" s="146"/>
      <c r="X262" s="141"/>
      <c r="Y262" s="141"/>
      <c r="Z262" s="154"/>
      <c r="AA262" s="136"/>
      <c r="AB262" s="140"/>
      <c r="AC262" s="141"/>
      <c r="AD262" s="141"/>
      <c r="AE262" s="141"/>
      <c r="AF262" s="141"/>
      <c r="AG262" s="141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41"/>
      <c r="BC262" s="141"/>
      <c r="BD262" s="141"/>
      <c r="BE262" s="141"/>
      <c r="BF262" s="141"/>
      <c r="BG262" s="141"/>
      <c r="BH262" s="141"/>
      <c r="BI262" s="141"/>
      <c r="BJ262" s="141"/>
      <c r="BK262" s="141"/>
      <c r="BL262" s="141"/>
      <c r="BM262" s="141"/>
      <c r="BN262" s="141"/>
      <c r="BO262" s="141"/>
      <c r="BP262" s="141"/>
      <c r="BQ262" s="141"/>
      <c r="BR262" s="141"/>
      <c r="BS262" s="141"/>
      <c r="BT262" s="141"/>
      <c r="BU262" s="141"/>
      <c r="BV262" s="141"/>
      <c r="BW262" s="141"/>
      <c r="BX262" s="141"/>
      <c r="BY262" s="141"/>
      <c r="BZ262" s="141"/>
      <c r="CA262" s="141"/>
      <c r="CB262" s="141"/>
      <c r="CC262" s="141"/>
      <c r="CD262" s="141"/>
      <c r="CE262" s="141"/>
      <c r="CF262" s="141"/>
      <c r="CG262" s="141"/>
      <c r="CH262" s="141"/>
      <c r="CI262" s="141"/>
      <c r="CJ262" s="141"/>
    </row>
    <row r="263" spans="1:88">
      <c r="A263" s="11"/>
      <c r="B263" s="49"/>
      <c r="C263" s="11"/>
      <c r="D263" s="11"/>
      <c r="E263" s="151"/>
      <c r="F263" s="136"/>
      <c r="G263" s="133"/>
      <c r="H263" s="141"/>
      <c r="L263" s="141"/>
      <c r="M263" s="141"/>
      <c r="N263" s="141"/>
      <c r="O263" s="141"/>
      <c r="P263" s="271"/>
      <c r="Q263" s="141"/>
      <c r="R263" s="150"/>
      <c r="S263" s="141"/>
      <c r="T263" s="139"/>
      <c r="U263" s="141"/>
      <c r="V263" s="141"/>
      <c r="W263" s="146"/>
      <c r="X263" s="157"/>
      <c r="Y263" s="141"/>
      <c r="Z263" s="547"/>
      <c r="AA263" s="136"/>
      <c r="AB263" s="140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  <c r="AV263" s="141"/>
      <c r="AW263" s="141"/>
      <c r="AX263" s="141"/>
      <c r="AY263" s="141"/>
      <c r="AZ263" s="141"/>
      <c r="BA263" s="141"/>
      <c r="BB263" s="141"/>
      <c r="BC263" s="141"/>
      <c r="BD263" s="141"/>
      <c r="BE263" s="141"/>
      <c r="BF263" s="141"/>
      <c r="BG263" s="141"/>
      <c r="BH263" s="141"/>
      <c r="BI263" s="141"/>
      <c r="BJ263" s="141"/>
      <c r="BK263" s="141"/>
      <c r="BL263" s="141"/>
      <c r="BM263" s="141"/>
      <c r="BN263" s="141"/>
      <c r="BO263" s="141"/>
      <c r="BP263" s="141"/>
      <c r="BQ263" s="141"/>
      <c r="BR263" s="141"/>
      <c r="BS263" s="141"/>
      <c r="BT263" s="141"/>
      <c r="BU263" s="141"/>
      <c r="BV263" s="141"/>
      <c r="BW263" s="141"/>
      <c r="BX263" s="141"/>
      <c r="BY263" s="141"/>
      <c r="BZ263" s="141"/>
      <c r="CA263" s="141"/>
      <c r="CB263" s="141"/>
      <c r="CC263" s="141"/>
      <c r="CD263" s="141"/>
      <c r="CE263" s="141"/>
      <c r="CF263" s="141"/>
      <c r="CG263" s="141"/>
      <c r="CH263" s="141"/>
      <c r="CI263" s="141"/>
      <c r="CJ263" s="141"/>
    </row>
    <row r="264" spans="1:88">
      <c r="A264" s="11"/>
      <c r="B264" s="49"/>
      <c r="C264" s="11"/>
      <c r="D264" s="11"/>
      <c r="E264" s="1759"/>
      <c r="F264" s="49"/>
      <c r="G264" s="11"/>
      <c r="H264" s="141"/>
      <c r="L264" s="141"/>
      <c r="M264" s="141"/>
      <c r="N264" s="141"/>
      <c r="O264" s="140"/>
      <c r="P264" s="190"/>
      <c r="Q264" s="141"/>
      <c r="R264" s="150"/>
      <c r="S264" s="141"/>
      <c r="T264" s="139"/>
      <c r="U264" s="185"/>
      <c r="V264" s="141"/>
      <c r="W264" s="146"/>
      <c r="X264" s="157"/>
      <c r="Y264" s="141"/>
      <c r="Z264" s="152"/>
      <c r="AA264" s="136"/>
      <c r="AB264" s="135"/>
      <c r="AC264" s="141"/>
      <c r="AD264" s="141"/>
      <c r="AE264" s="141"/>
      <c r="AF264" s="141"/>
      <c r="AG264" s="141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  <c r="AV264" s="141"/>
      <c r="AW264" s="141"/>
      <c r="AX264" s="141"/>
      <c r="AY264" s="141"/>
      <c r="AZ264" s="141"/>
      <c r="BA264" s="141"/>
      <c r="BB264" s="141"/>
      <c r="BC264" s="141"/>
      <c r="BD264" s="141"/>
      <c r="BE264" s="141"/>
      <c r="BF264" s="141"/>
      <c r="BG264" s="141"/>
      <c r="BH264" s="141"/>
      <c r="BI264" s="141"/>
      <c r="BJ264" s="141"/>
      <c r="BK264" s="141"/>
      <c r="BL264" s="141"/>
      <c r="BM264" s="141"/>
      <c r="BN264" s="141"/>
      <c r="BO264" s="141"/>
      <c r="BP264" s="141"/>
      <c r="BQ264" s="141"/>
      <c r="BR264" s="141"/>
      <c r="BS264" s="141"/>
      <c r="BT264" s="141"/>
      <c r="BU264" s="141"/>
      <c r="BV264" s="141"/>
      <c r="BW264" s="141"/>
      <c r="BX264" s="141"/>
      <c r="BY264" s="141"/>
      <c r="BZ264" s="141"/>
      <c r="CA264" s="141"/>
      <c r="CB264" s="141"/>
      <c r="CC264" s="141"/>
      <c r="CD264" s="141"/>
      <c r="CE264" s="141"/>
      <c r="CF264" s="141"/>
      <c r="CG264" s="141"/>
      <c r="CH264" s="141"/>
      <c r="CI264" s="141"/>
      <c r="CJ264" s="141"/>
    </row>
    <row r="265" spans="1:88">
      <c r="A265" s="11"/>
      <c r="B265" s="49"/>
      <c r="C265" s="11"/>
      <c r="D265" s="11"/>
      <c r="E265" s="151"/>
      <c r="F265" s="136"/>
      <c r="G265" s="152"/>
      <c r="H265" s="141"/>
      <c r="L265" s="141"/>
      <c r="M265" s="141"/>
      <c r="N265" s="141"/>
      <c r="O265" s="140"/>
      <c r="P265" s="189"/>
      <c r="Q265" s="141"/>
      <c r="R265" s="150"/>
      <c r="S265" s="141"/>
      <c r="T265" s="136"/>
      <c r="U265" s="141"/>
      <c r="V265" s="141"/>
      <c r="W265" s="146"/>
      <c r="X265" s="157"/>
      <c r="Y265" s="141"/>
      <c r="Z265" s="152"/>
      <c r="AA265" s="136"/>
      <c r="AB265" s="135"/>
      <c r="AC265" s="141"/>
      <c r="AD265" s="141"/>
      <c r="AE265" s="141"/>
      <c r="AF265" s="141"/>
      <c r="AG265" s="141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  <c r="AV265" s="141"/>
      <c r="AW265" s="141"/>
      <c r="AX265" s="141"/>
      <c r="AY265" s="141"/>
      <c r="AZ265" s="141"/>
      <c r="BA265" s="141"/>
      <c r="BB265" s="141"/>
      <c r="BC265" s="141"/>
      <c r="BD265" s="141"/>
      <c r="BE265" s="141"/>
      <c r="BF265" s="141"/>
      <c r="BG265" s="141"/>
      <c r="BH265" s="141"/>
      <c r="BI265" s="141"/>
      <c r="BJ265" s="141"/>
      <c r="BK265" s="141"/>
      <c r="BL265" s="141"/>
      <c r="BM265" s="141"/>
      <c r="BN265" s="141"/>
      <c r="BO265" s="141"/>
      <c r="BP265" s="141"/>
      <c r="BQ265" s="141"/>
      <c r="BR265" s="141"/>
      <c r="BS265" s="141"/>
      <c r="BT265" s="141"/>
      <c r="BU265" s="141"/>
      <c r="BV265" s="141"/>
      <c r="BW265" s="141"/>
      <c r="BX265" s="141"/>
      <c r="BY265" s="141"/>
      <c r="BZ265" s="141"/>
      <c r="CA265" s="141"/>
      <c r="CB265" s="141"/>
      <c r="CC265" s="141"/>
      <c r="CD265" s="141"/>
      <c r="CE265" s="141"/>
      <c r="CF265" s="141"/>
      <c r="CG265" s="141"/>
      <c r="CH265" s="141"/>
      <c r="CI265" s="141"/>
      <c r="CJ265" s="141"/>
    </row>
    <row r="266" spans="1:88">
      <c r="A266" s="11"/>
      <c r="B266" s="49"/>
      <c r="C266" s="11"/>
      <c r="D266" s="11"/>
      <c r="E266" s="151"/>
      <c r="F266" s="136"/>
      <c r="G266" s="133"/>
      <c r="H266" s="141"/>
      <c r="L266" s="141"/>
      <c r="M266" s="141"/>
      <c r="N266" s="141"/>
      <c r="O266" s="135"/>
      <c r="P266" s="196"/>
      <c r="Q266" s="141"/>
      <c r="R266" s="150"/>
      <c r="S266" s="141"/>
      <c r="T266" s="136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  <c r="AX266" s="141"/>
      <c r="AY266" s="141"/>
      <c r="AZ266" s="141"/>
      <c r="BA266" s="141"/>
      <c r="BB266" s="141"/>
      <c r="BC266" s="141"/>
      <c r="BD266" s="141"/>
      <c r="BE266" s="141"/>
      <c r="BF266" s="141"/>
      <c r="BG266" s="141"/>
      <c r="BH266" s="141"/>
      <c r="BI266" s="141"/>
      <c r="BJ266" s="141"/>
      <c r="BK266" s="141"/>
      <c r="BL266" s="141"/>
      <c r="BM266" s="141"/>
      <c r="BN266" s="141"/>
      <c r="BO266" s="141"/>
      <c r="BP266" s="141"/>
      <c r="BQ266" s="141"/>
      <c r="BR266" s="141"/>
      <c r="BS266" s="141"/>
      <c r="BT266" s="141"/>
      <c r="BU266" s="141"/>
      <c r="BV266" s="141"/>
      <c r="BW266" s="141"/>
      <c r="BX266" s="141"/>
      <c r="BY266" s="141"/>
      <c r="BZ266" s="141"/>
      <c r="CA266" s="141"/>
      <c r="CB266" s="141"/>
      <c r="CC266" s="141"/>
      <c r="CD266" s="141"/>
      <c r="CE266" s="141"/>
      <c r="CF266" s="141"/>
      <c r="CG266" s="141"/>
      <c r="CH266" s="141"/>
      <c r="CI266" s="141"/>
      <c r="CJ266" s="141"/>
    </row>
    <row r="267" spans="1:88">
      <c r="A267" s="11"/>
      <c r="B267" s="49"/>
      <c r="C267" s="11"/>
      <c r="D267" s="11"/>
      <c r="E267" s="141"/>
      <c r="F267" s="150"/>
      <c r="G267" s="141"/>
      <c r="H267" s="141"/>
      <c r="L267" s="141"/>
      <c r="M267" s="141"/>
      <c r="N267" s="141"/>
      <c r="O267" s="135"/>
      <c r="P267" s="196"/>
      <c r="Q267" s="141"/>
      <c r="R267" s="150"/>
      <c r="S267" s="141"/>
      <c r="T267" s="136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  <c r="AV267" s="141"/>
      <c r="AW267" s="141"/>
      <c r="AX267" s="141"/>
      <c r="AY267" s="141"/>
      <c r="AZ267" s="141"/>
      <c r="BA267" s="141"/>
      <c r="BB267" s="141"/>
      <c r="BC267" s="141"/>
      <c r="BD267" s="141"/>
      <c r="BE267" s="141"/>
      <c r="BF267" s="141"/>
      <c r="BG267" s="141"/>
      <c r="BH267" s="141"/>
      <c r="BI267" s="141"/>
      <c r="BJ267" s="141"/>
      <c r="BK267" s="141"/>
      <c r="BL267" s="141"/>
      <c r="BM267" s="141"/>
      <c r="BN267" s="141"/>
      <c r="BO267" s="141"/>
      <c r="BP267" s="141"/>
      <c r="BQ267" s="141"/>
      <c r="BR267" s="141"/>
      <c r="BS267" s="141"/>
      <c r="BT267" s="141"/>
      <c r="BU267" s="141"/>
      <c r="BV267" s="141"/>
      <c r="BW267" s="141"/>
      <c r="BX267" s="141"/>
      <c r="BY267" s="141"/>
      <c r="BZ267" s="141"/>
      <c r="CA267" s="141"/>
      <c r="CB267" s="141"/>
      <c r="CC267" s="141"/>
      <c r="CD267" s="141"/>
      <c r="CE267" s="141"/>
      <c r="CF267" s="141"/>
      <c r="CG267" s="141"/>
      <c r="CH267" s="141"/>
      <c r="CI267" s="141"/>
      <c r="CJ267" s="141"/>
    </row>
    <row r="268" spans="1:88">
      <c r="A268" s="11"/>
      <c r="B268" s="49"/>
      <c r="C268" s="11"/>
      <c r="D268" s="11"/>
      <c r="E268" s="141"/>
      <c r="F268" s="152"/>
      <c r="G268" s="152"/>
      <c r="H268" s="141"/>
      <c r="L268" s="141"/>
      <c r="M268" s="141"/>
      <c r="N268" s="141"/>
      <c r="O268" s="141"/>
      <c r="P268" s="196"/>
      <c r="Q268" s="141"/>
      <c r="R268" s="150"/>
      <c r="S268" s="141"/>
      <c r="T268" s="136"/>
      <c r="U268" s="141"/>
      <c r="V268" s="141"/>
      <c r="W268" s="39"/>
      <c r="X268" s="136"/>
      <c r="Y268" s="14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</row>
    <row r="269" spans="1:88">
      <c r="A269" s="11"/>
      <c r="B269" s="49"/>
      <c r="C269" s="11"/>
      <c r="D269" s="11"/>
      <c r="E269" s="243"/>
      <c r="F269" s="150"/>
      <c r="G269" s="141"/>
      <c r="H269" s="141"/>
      <c r="L269" s="141"/>
      <c r="M269" s="141"/>
      <c r="N269" s="141"/>
      <c r="O269" s="141"/>
      <c r="P269" s="190"/>
      <c r="Q269" s="141"/>
      <c r="R269" s="150"/>
      <c r="S269" s="141"/>
      <c r="T269" s="136"/>
      <c r="U269" s="141"/>
      <c r="V269" s="141"/>
      <c r="W269" s="512"/>
      <c r="X269" s="57"/>
      <c r="Y269" s="1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</row>
    <row r="270" spans="1:88">
      <c r="A270" s="11"/>
      <c r="B270" s="49"/>
      <c r="C270" s="11"/>
      <c r="D270" s="11"/>
      <c r="E270" s="141"/>
      <c r="F270" s="150"/>
      <c r="G270" s="150"/>
      <c r="H270" s="141"/>
      <c r="L270" s="141"/>
      <c r="M270" s="141"/>
      <c r="N270" s="141"/>
      <c r="O270" s="141"/>
      <c r="P270" s="193"/>
      <c r="Q270" s="141"/>
      <c r="R270" s="150"/>
      <c r="S270" s="141"/>
      <c r="T270" s="136"/>
      <c r="U270" s="141"/>
      <c r="V270" s="141"/>
      <c r="W270" s="510"/>
      <c r="X270" s="101"/>
      <c r="Y270" s="187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</row>
    <row r="271" spans="1:88" ht="12" customHeight="1">
      <c r="A271" s="11"/>
      <c r="B271" s="49"/>
      <c r="C271" s="11"/>
      <c r="D271" s="11"/>
      <c r="E271" s="141"/>
      <c r="F271" s="150"/>
      <c r="G271" s="141"/>
      <c r="H271" s="139"/>
      <c r="L271" s="141"/>
      <c r="M271" s="141"/>
      <c r="N271" s="141"/>
      <c r="O271" s="141"/>
      <c r="P271" s="193"/>
      <c r="Q271" s="141"/>
      <c r="R271" s="150"/>
      <c r="S271" s="141"/>
      <c r="T271" s="136"/>
      <c r="U271" s="141"/>
      <c r="V271" s="141"/>
      <c r="W271" s="57"/>
      <c r="X271" s="886"/>
      <c r="Y271" s="887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</row>
    <row r="272" spans="1:88" ht="14.25" customHeight="1">
      <c r="A272" s="11"/>
      <c r="B272" s="49"/>
      <c r="C272" s="11"/>
      <c r="D272" s="11"/>
      <c r="E272" s="141"/>
      <c r="F272" s="150"/>
      <c r="G272" s="141"/>
      <c r="H272" s="136"/>
      <c r="L272" s="141"/>
      <c r="M272" s="141"/>
      <c r="N272" s="141"/>
      <c r="O272" s="141"/>
      <c r="P272" s="196"/>
      <c r="Q272" s="141"/>
      <c r="R272" s="150"/>
      <c r="S272" s="141"/>
      <c r="T272" s="136"/>
      <c r="U272" s="286"/>
      <c r="V272" s="141"/>
      <c r="W272" s="252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</row>
    <row r="273" spans="1:59" ht="12" customHeight="1">
      <c r="A273" s="11"/>
      <c r="B273" s="49"/>
      <c r="C273" s="11"/>
      <c r="D273" s="11"/>
      <c r="E273" s="141"/>
      <c r="F273" s="150"/>
      <c r="G273" s="141"/>
      <c r="H273" s="141"/>
      <c r="L273" s="141"/>
      <c r="M273" s="141"/>
      <c r="N273" s="141"/>
      <c r="O273" s="141"/>
      <c r="P273" s="141"/>
      <c r="Q273" s="141"/>
      <c r="R273" s="150"/>
      <c r="S273" s="141"/>
      <c r="T273" s="165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</row>
    <row r="274" spans="1:59" ht="14.25" customHeight="1">
      <c r="A274" s="11"/>
      <c r="B274" s="49"/>
      <c r="C274" s="11"/>
      <c r="D274" s="11"/>
      <c r="E274" s="155"/>
      <c r="F274" s="136"/>
      <c r="G274" s="135"/>
      <c r="H274" s="141"/>
      <c r="L274" s="141"/>
      <c r="M274" s="141"/>
      <c r="N274" s="141"/>
      <c r="O274" s="141"/>
      <c r="P274" s="141"/>
      <c r="Q274" s="141"/>
      <c r="R274" s="150"/>
      <c r="S274" s="141"/>
      <c r="T274" s="141"/>
      <c r="U274" s="11"/>
      <c r="V274" s="11"/>
      <c r="W274" s="278"/>
      <c r="X274" s="11"/>
      <c r="Y274" s="11"/>
      <c r="Z274" s="888"/>
      <c r="AA274" s="11"/>
      <c r="AB274" s="11"/>
      <c r="AC274" s="848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</row>
    <row r="275" spans="1:59" ht="14.25" customHeight="1">
      <c r="A275" s="11"/>
      <c r="B275" s="49"/>
      <c r="C275" s="11"/>
      <c r="D275" s="11"/>
      <c r="E275" s="141"/>
      <c r="F275" s="150"/>
      <c r="G275" s="141"/>
      <c r="H275" s="141"/>
      <c r="L275" s="141"/>
      <c r="M275" s="141"/>
      <c r="N275" s="141"/>
      <c r="O275" s="141"/>
      <c r="P275" s="141"/>
      <c r="Q275" s="141"/>
      <c r="R275" s="150"/>
      <c r="S275" s="141"/>
      <c r="T275" s="136"/>
      <c r="U275" s="11"/>
      <c r="V275" s="11"/>
      <c r="W275" s="291"/>
      <c r="X275" s="270"/>
      <c r="Y275" s="271"/>
      <c r="Z275" s="291"/>
      <c r="AA275" s="270"/>
      <c r="AB275" s="271"/>
      <c r="AC275" s="510"/>
      <c r="AD275" s="101"/>
      <c r="AE275" s="187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</row>
    <row r="276" spans="1:59" ht="13.5" customHeight="1">
      <c r="A276" s="11"/>
      <c r="B276" s="49"/>
      <c r="C276" s="11"/>
      <c r="D276" s="11"/>
      <c r="E276" s="141"/>
      <c r="F276" s="150"/>
      <c r="G276" s="141"/>
      <c r="H276" s="141"/>
      <c r="L276" s="141"/>
      <c r="M276" s="141"/>
      <c r="N276" s="141"/>
      <c r="O276" s="135"/>
      <c r="P276" s="172"/>
      <c r="Q276" s="141"/>
      <c r="R276" s="150"/>
      <c r="S276" s="141"/>
      <c r="T276" s="141"/>
      <c r="U276" s="11"/>
      <c r="V276" s="11"/>
      <c r="W276" s="56"/>
      <c r="X276" s="889"/>
      <c r="Y276" s="197"/>
      <c r="Z276" s="486"/>
      <c r="AA276" s="486"/>
      <c r="AB276" s="197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</row>
    <row r="277" spans="1:59">
      <c r="A277" s="11"/>
      <c r="B277" s="49"/>
      <c r="C277" s="11"/>
      <c r="D277" s="11"/>
      <c r="E277" s="141"/>
      <c r="F277" s="150"/>
      <c r="G277" s="141"/>
      <c r="H277" s="278"/>
      <c r="L277" s="141"/>
      <c r="M277" s="141"/>
      <c r="N277" s="141"/>
      <c r="O277" s="135"/>
      <c r="P277" s="196"/>
      <c r="Q277" s="141"/>
      <c r="R277" s="150"/>
      <c r="S277" s="141"/>
      <c r="T277" s="141"/>
      <c r="U277" s="11"/>
      <c r="V277" s="11"/>
      <c r="W277" s="14"/>
      <c r="X277" s="14"/>
      <c r="Y277" s="503"/>
      <c r="Z277" s="11"/>
      <c r="AA277" s="11"/>
      <c r="AB277" s="11"/>
      <c r="AC277" s="136"/>
      <c r="AD277" s="135"/>
      <c r="AE277" s="196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</row>
    <row r="278" spans="1:59">
      <c r="A278" s="11"/>
      <c r="B278" s="49"/>
      <c r="C278" s="11"/>
      <c r="D278" s="11"/>
      <c r="E278" s="141"/>
      <c r="F278" s="150"/>
      <c r="G278" s="141"/>
      <c r="H278" s="277"/>
      <c r="L278" s="141"/>
      <c r="M278" s="141"/>
      <c r="N278" s="141"/>
      <c r="O278" s="292"/>
      <c r="P278" s="172"/>
      <c r="Q278" s="141"/>
      <c r="R278" s="150"/>
      <c r="S278" s="141"/>
      <c r="T278" s="136"/>
      <c r="U278" s="14"/>
      <c r="V278" s="11"/>
      <c r="W278" s="14"/>
      <c r="X278" s="14"/>
      <c r="Y278" s="197"/>
      <c r="Z278" s="136"/>
      <c r="AA278" s="135"/>
      <c r="AB278" s="196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</row>
    <row r="279" spans="1:59" ht="14.25" customHeight="1">
      <c r="A279" s="11"/>
      <c r="B279" s="49"/>
      <c r="C279" s="11"/>
      <c r="D279" s="11"/>
      <c r="E279" s="141"/>
      <c r="F279" s="150"/>
      <c r="G279" s="141"/>
      <c r="H279" s="220"/>
      <c r="L279" s="141"/>
      <c r="M279" s="141"/>
      <c r="N279" s="141"/>
      <c r="O279" s="135"/>
      <c r="P279" s="196"/>
      <c r="Q279" s="141"/>
      <c r="R279" s="150"/>
      <c r="S279" s="141"/>
      <c r="T279" s="141"/>
      <c r="U279" s="11"/>
      <c r="V279" s="11"/>
      <c r="W279" s="486"/>
      <c r="X279" s="486"/>
      <c r="Y279" s="197"/>
      <c r="Z279" s="136"/>
      <c r="AA279" s="135"/>
      <c r="AB279" s="196"/>
      <c r="AC279" s="139"/>
      <c r="AD279" s="140"/>
      <c r="AE279" s="196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</row>
    <row r="280" spans="1:59">
      <c r="A280" s="11"/>
      <c r="B280" s="49"/>
      <c r="C280" s="11"/>
      <c r="D280" s="11"/>
      <c r="E280" s="141"/>
      <c r="F280" s="150"/>
      <c r="G280" s="141"/>
      <c r="H280" s="136"/>
      <c r="L280" s="141"/>
      <c r="M280" s="141"/>
      <c r="N280" s="141"/>
      <c r="O280" s="135"/>
      <c r="P280" s="194"/>
      <c r="Q280" s="141"/>
      <c r="R280" s="150"/>
      <c r="S280" s="141"/>
      <c r="T280" s="141"/>
      <c r="U280" s="11"/>
      <c r="V280" s="11"/>
      <c r="W280" s="11"/>
      <c r="X280" s="11"/>
      <c r="Y280" s="11"/>
      <c r="Z280" s="11"/>
      <c r="AA280" s="11"/>
      <c r="AB280" s="11"/>
      <c r="AC280" s="139"/>
      <c r="AD280" s="140"/>
      <c r="AE280" s="194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</row>
    <row r="281" spans="1:59" ht="13.5" customHeight="1">
      <c r="A281" s="11"/>
      <c r="B281" s="49"/>
      <c r="C281" s="11"/>
      <c r="D281" s="11"/>
      <c r="E281" s="141"/>
      <c r="F281" s="150"/>
      <c r="G281" s="141"/>
      <c r="H281" s="136"/>
      <c r="L281" s="141"/>
      <c r="M281" s="141"/>
      <c r="N281" s="141"/>
      <c r="O281" s="135"/>
      <c r="P281" s="194"/>
      <c r="Q281" s="141"/>
      <c r="R281" s="150"/>
      <c r="S281" s="141"/>
      <c r="T281" s="141"/>
      <c r="U281" s="11"/>
      <c r="V281" s="11"/>
      <c r="W281" s="11"/>
      <c r="X281" s="11"/>
      <c r="Y281" s="11"/>
      <c r="Z281" s="11"/>
      <c r="AA281" s="11"/>
      <c r="AB281" s="11"/>
      <c r="AC281" s="139"/>
      <c r="AD281" s="140"/>
      <c r="AE281" s="194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</row>
    <row r="282" spans="1:59" ht="14.25" customHeight="1">
      <c r="A282" s="11"/>
      <c r="B282" s="49"/>
      <c r="C282" s="11"/>
      <c r="D282" s="11"/>
      <c r="E282" s="141"/>
      <c r="F282" s="150"/>
      <c r="G282" s="141"/>
      <c r="H282" s="136"/>
      <c r="L282" s="141"/>
      <c r="M282" s="141"/>
      <c r="N282" s="141"/>
      <c r="O282" s="141"/>
      <c r="P282" s="194"/>
      <c r="Q282" s="141"/>
      <c r="R282" s="150"/>
      <c r="S282" s="141"/>
      <c r="T282" s="141"/>
      <c r="U282" s="11"/>
      <c r="V282" s="11"/>
      <c r="W282" s="11"/>
      <c r="X282" s="11"/>
      <c r="Y282" s="11"/>
      <c r="Z282" s="11"/>
      <c r="AA282" s="11"/>
      <c r="AB282" s="11"/>
      <c r="AC282" s="136"/>
      <c r="AD282" s="135"/>
      <c r="AE282" s="196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</row>
    <row r="283" spans="1:59" ht="15" customHeight="1">
      <c r="A283" s="11"/>
      <c r="B283" s="49"/>
      <c r="C283" s="11"/>
      <c r="D283" s="11"/>
      <c r="E283" s="141"/>
      <c r="F283" s="150"/>
      <c r="G283" s="141"/>
      <c r="H283" s="136"/>
      <c r="L283" s="141"/>
      <c r="M283" s="141"/>
      <c r="N283" s="141"/>
      <c r="O283" s="141"/>
      <c r="P283" s="194"/>
      <c r="Q283" s="141"/>
      <c r="R283" s="150"/>
      <c r="S283" s="141"/>
      <c r="T283" s="139"/>
      <c r="U283" s="12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</row>
    <row r="284" spans="1:59" ht="14.25" customHeight="1">
      <c r="A284" s="11"/>
      <c r="B284" s="49"/>
      <c r="C284" s="11"/>
      <c r="D284" s="11"/>
      <c r="E284" s="141"/>
      <c r="F284" s="150"/>
      <c r="G284" s="141"/>
      <c r="H284" s="136"/>
      <c r="L284" s="141"/>
      <c r="M284" s="141"/>
      <c r="N284" s="141"/>
      <c r="O284" s="141"/>
      <c r="P284" s="196"/>
      <c r="Q284" s="141"/>
      <c r="R284" s="735"/>
      <c r="S284" s="141"/>
      <c r="T284" s="14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</row>
    <row r="285" spans="1:59" ht="15.6">
      <c r="A285" s="11"/>
      <c r="B285" s="49"/>
      <c r="C285" s="11"/>
      <c r="D285" s="11"/>
      <c r="E285" s="141"/>
      <c r="F285" s="1"/>
      <c r="G285" s="1"/>
      <c r="H285" s="142"/>
      <c r="L285" s="141"/>
      <c r="M285" s="141"/>
      <c r="N285" s="141"/>
      <c r="O285" s="140"/>
      <c r="P285" s="141"/>
      <c r="Q285" s="141"/>
      <c r="R285" s="150"/>
      <c r="S285" s="437"/>
      <c r="T285" s="14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</row>
    <row r="286" spans="1:59">
      <c r="A286" s="11"/>
      <c r="B286" s="49"/>
      <c r="C286" s="11"/>
      <c r="D286" s="11"/>
      <c r="H286" s="142"/>
      <c r="L286" s="141"/>
      <c r="M286" s="141"/>
      <c r="N286" s="141"/>
      <c r="O286" s="141"/>
      <c r="P286" s="194"/>
      <c r="Q286" s="214"/>
      <c r="R286" s="214"/>
      <c r="S286" s="438"/>
      <c r="T286" s="14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</row>
    <row r="287" spans="1:59">
      <c r="A287" s="11"/>
      <c r="B287" s="49"/>
      <c r="C287" s="11"/>
      <c r="D287" s="11"/>
      <c r="H287" s="136"/>
      <c r="L287" s="141"/>
      <c r="M287" s="141"/>
      <c r="N287" s="141"/>
      <c r="O287" s="140"/>
      <c r="P287" s="141"/>
      <c r="Q287" s="151"/>
      <c r="R287" s="136"/>
      <c r="S287" s="135"/>
      <c r="T287" s="14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</row>
    <row r="288" spans="1:59">
      <c r="A288" s="11"/>
      <c r="B288" s="49"/>
      <c r="C288" s="11"/>
      <c r="D288" s="11"/>
      <c r="H288" s="136"/>
      <c r="L288" s="141"/>
      <c r="M288" s="141"/>
      <c r="N288" s="141"/>
      <c r="O288" s="135"/>
      <c r="P288" s="196"/>
      <c r="Q288" s="151"/>
      <c r="R288" s="164"/>
      <c r="S288" s="135"/>
      <c r="T288" s="14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</row>
    <row r="289" spans="1:59" ht="15.6">
      <c r="A289" s="11"/>
      <c r="B289" s="49"/>
      <c r="C289" s="11"/>
      <c r="D289" s="11"/>
      <c r="H289" s="437"/>
      <c r="L289" s="141"/>
      <c r="M289" s="141"/>
      <c r="N289" s="141"/>
      <c r="O289" s="141"/>
      <c r="P289" s="196"/>
      <c r="Q289" s="141"/>
      <c r="R289" s="141"/>
      <c r="S289" s="141"/>
      <c r="T289" s="14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</row>
    <row r="290" spans="1:59">
      <c r="A290" s="11"/>
      <c r="B290" s="49"/>
      <c r="C290" s="11"/>
      <c r="D290" s="11"/>
      <c r="H290" s="220"/>
      <c r="L290" s="141"/>
      <c r="M290" s="141"/>
      <c r="N290" s="141"/>
      <c r="O290" s="141"/>
      <c r="P290" s="196"/>
      <c r="Q290" s="141"/>
      <c r="R290" s="141"/>
      <c r="S290" s="141"/>
      <c r="T290" s="14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</row>
    <row r="291" spans="1:59">
      <c r="A291" s="11"/>
      <c r="B291" s="49"/>
      <c r="C291" s="11"/>
      <c r="D291" s="11"/>
      <c r="H291" s="136"/>
      <c r="L291" s="141"/>
      <c r="M291" s="141"/>
      <c r="N291" s="141"/>
      <c r="O291" s="135"/>
      <c r="P291" s="189"/>
      <c r="Q291" s="141"/>
      <c r="R291" s="141"/>
      <c r="S291" s="141"/>
      <c r="T291" s="14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</row>
    <row r="292" spans="1:59">
      <c r="A292" s="11"/>
      <c r="B292" s="49"/>
      <c r="C292" s="11"/>
      <c r="D292" s="11"/>
      <c r="H292" s="136"/>
      <c r="L292" s="141"/>
      <c r="M292" s="141"/>
      <c r="N292" s="141"/>
      <c r="O292" s="141"/>
      <c r="P292" s="141"/>
      <c r="Q292" s="141"/>
      <c r="R292" s="141"/>
      <c r="S292" s="141"/>
      <c r="T292" s="14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</row>
    <row r="293" spans="1:59">
      <c r="A293" s="11"/>
      <c r="B293" s="49"/>
      <c r="C293" s="11"/>
      <c r="D293" s="11"/>
      <c r="H293" s="136"/>
      <c r="L293" s="141"/>
      <c r="M293" s="141"/>
      <c r="N293" s="141"/>
      <c r="O293" s="438"/>
      <c r="P293" s="141"/>
      <c r="Q293" s="141"/>
      <c r="R293" s="141"/>
      <c r="S293" s="141"/>
      <c r="T293" s="14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</row>
    <row r="294" spans="1:59">
      <c r="A294" s="11"/>
      <c r="B294" s="49"/>
      <c r="C294" s="11"/>
      <c r="D294" s="11"/>
      <c r="H294" s="136"/>
      <c r="L294" s="141"/>
      <c r="M294" s="141"/>
      <c r="N294" s="141"/>
      <c r="O294" s="135"/>
      <c r="P294" s="141"/>
      <c r="Q294" s="141"/>
      <c r="R294" s="141"/>
      <c r="S294" s="141"/>
      <c r="T294" s="14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</row>
    <row r="295" spans="1:59">
      <c r="A295" s="11"/>
      <c r="B295" s="49"/>
      <c r="C295" s="11"/>
      <c r="D295" s="11"/>
      <c r="H295" s="136"/>
      <c r="L295" s="141"/>
      <c r="M295" s="141"/>
      <c r="N295" s="141"/>
      <c r="O295" s="135"/>
      <c r="P295" s="141"/>
      <c r="Q295" s="141"/>
      <c r="R295" s="141"/>
      <c r="S295" s="141"/>
      <c r="T295" s="14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</row>
    <row r="296" spans="1:59">
      <c r="A296" s="11"/>
      <c r="B296" s="49"/>
      <c r="C296" s="11"/>
      <c r="D296" s="11"/>
      <c r="H296" s="136"/>
      <c r="L296" s="141"/>
      <c r="M296" s="141"/>
      <c r="N296" s="141"/>
      <c r="O296" s="150"/>
      <c r="P296" s="271"/>
      <c r="Q296" s="141"/>
      <c r="R296" s="141"/>
      <c r="S296" s="141"/>
      <c r="T296" s="14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</row>
    <row r="297" spans="1:59">
      <c r="A297" s="11"/>
      <c r="B297" s="49"/>
      <c r="C297" s="11"/>
      <c r="D297" s="11"/>
      <c r="H297" s="275"/>
      <c r="L297" s="141"/>
      <c r="M297" s="141"/>
      <c r="N297" s="141"/>
      <c r="O297" s="141"/>
      <c r="P297" s="172"/>
      <c r="Q297" s="141"/>
      <c r="R297" s="141"/>
      <c r="S297" s="141"/>
      <c r="T297" s="14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</row>
    <row r="298" spans="1:59">
      <c r="A298" s="11"/>
      <c r="B298" s="49"/>
      <c r="C298" s="11"/>
      <c r="D298" s="11"/>
      <c r="H298" s="220"/>
      <c r="L298" s="141"/>
      <c r="M298" s="141"/>
      <c r="N298" s="141"/>
      <c r="O298" s="140"/>
      <c r="P298" s="172"/>
      <c r="Q298" s="141"/>
      <c r="R298" s="141"/>
      <c r="S298" s="141"/>
      <c r="T298" s="14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</row>
    <row r="299" spans="1:59">
      <c r="A299" s="11"/>
      <c r="B299" s="49"/>
      <c r="C299" s="11"/>
      <c r="D299" s="11"/>
      <c r="H299" s="139"/>
      <c r="L299" s="141"/>
      <c r="M299" s="141"/>
      <c r="N299" s="141"/>
      <c r="O299" s="141"/>
      <c r="P299" s="172"/>
      <c r="Q299" s="141"/>
      <c r="R299" s="141"/>
      <c r="S299" s="141"/>
      <c r="T299" s="14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</row>
    <row r="300" spans="1:59">
      <c r="A300" s="11"/>
      <c r="B300" s="49"/>
      <c r="C300" s="11"/>
      <c r="D300" s="11"/>
      <c r="H300" s="141"/>
      <c r="L300" s="141"/>
      <c r="M300" s="141"/>
      <c r="N300" s="141"/>
      <c r="O300" s="135"/>
      <c r="P300" s="172"/>
      <c r="Q300" s="141"/>
      <c r="R300" s="141"/>
      <c r="S300" s="141"/>
      <c r="T300" s="14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</row>
    <row r="301" spans="1:59">
      <c r="A301" s="11"/>
      <c r="B301" s="49"/>
      <c r="C301" s="11"/>
      <c r="D301" s="11"/>
      <c r="H301" s="141"/>
      <c r="L301" s="141"/>
      <c r="M301" s="141"/>
      <c r="N301" s="141"/>
      <c r="O301" s="141"/>
      <c r="P301" s="172"/>
      <c r="Q301" s="141"/>
      <c r="R301" s="141"/>
      <c r="S301" s="141"/>
      <c r="T301" s="14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</row>
    <row r="302" spans="1:59">
      <c r="A302" s="11"/>
      <c r="B302" s="49"/>
      <c r="C302" s="11"/>
      <c r="D302" s="11"/>
      <c r="H302" s="141"/>
      <c r="L302" s="141"/>
      <c r="M302" s="141"/>
      <c r="N302" s="141"/>
      <c r="O302" s="141"/>
      <c r="P302" s="172"/>
      <c r="Q302" s="141"/>
      <c r="R302" s="141"/>
      <c r="S302" s="141"/>
      <c r="T302" s="14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</row>
    <row r="303" spans="1:59">
      <c r="A303" s="11"/>
      <c r="B303" s="49"/>
      <c r="C303" s="11"/>
      <c r="D303" s="11"/>
      <c r="H303" s="136"/>
      <c r="L303" s="141"/>
      <c r="M303" s="141"/>
      <c r="N303" s="141"/>
      <c r="O303" s="141"/>
      <c r="P303" s="272"/>
      <c r="Q303" s="141"/>
      <c r="R303" s="141"/>
      <c r="S303" s="141"/>
      <c r="T303" s="14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</row>
    <row r="304" spans="1:59">
      <c r="A304" s="11"/>
      <c r="B304" s="49"/>
      <c r="C304" s="11"/>
      <c r="D304" s="11"/>
      <c r="H304" s="136"/>
      <c r="L304" s="141"/>
      <c r="M304" s="141"/>
      <c r="N304" s="141"/>
      <c r="O304" s="141"/>
      <c r="P304" s="196"/>
      <c r="Q304" s="141"/>
      <c r="R304" s="141"/>
      <c r="S304" s="141"/>
      <c r="T304" s="14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</row>
    <row r="305" spans="1:59">
      <c r="A305" s="11"/>
      <c r="B305" s="49"/>
      <c r="C305" s="11"/>
      <c r="D305" s="11"/>
      <c r="H305" s="136"/>
      <c r="L305" s="141"/>
      <c r="M305" s="141"/>
      <c r="N305" s="141"/>
      <c r="O305" s="135"/>
      <c r="P305" s="196"/>
      <c r="Q305" s="141"/>
      <c r="R305" s="141"/>
      <c r="S305" s="141"/>
      <c r="T305" s="14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</row>
    <row r="306" spans="1:59">
      <c r="A306" s="11"/>
      <c r="B306" s="49"/>
      <c r="C306" s="11"/>
      <c r="D306" s="11"/>
      <c r="H306" s="136"/>
      <c r="L306" s="141"/>
      <c r="M306" s="141"/>
      <c r="N306" s="141"/>
      <c r="O306" s="251"/>
      <c r="P306" s="141"/>
      <c r="Q306" s="141"/>
      <c r="R306" s="141"/>
      <c r="S306" s="141"/>
      <c r="T306" s="14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</row>
    <row r="307" spans="1:59">
      <c r="A307" s="11"/>
      <c r="B307" s="49"/>
      <c r="C307" s="11"/>
      <c r="D307" s="11"/>
      <c r="H307" s="136"/>
      <c r="L307" s="141"/>
      <c r="M307" s="141"/>
      <c r="N307" s="141"/>
      <c r="O307" s="141"/>
      <c r="P307" s="172"/>
      <c r="Q307" s="141"/>
      <c r="R307" s="141"/>
      <c r="S307" s="141"/>
      <c r="T307" s="14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</row>
    <row r="308" spans="1:59">
      <c r="A308" s="11"/>
      <c r="B308" s="49"/>
      <c r="C308" s="11"/>
      <c r="D308" s="11"/>
      <c r="H308" s="142"/>
      <c r="L308" s="141"/>
      <c r="M308" s="141"/>
      <c r="N308" s="141"/>
      <c r="O308" s="141"/>
      <c r="P308" s="172"/>
      <c r="Q308" s="141"/>
      <c r="R308" s="141"/>
      <c r="S308" s="141"/>
      <c r="T308" s="14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</row>
    <row r="309" spans="1:59">
      <c r="A309" s="11"/>
      <c r="B309" s="49"/>
      <c r="C309" s="11"/>
      <c r="D309" s="11"/>
      <c r="H309" s="142"/>
      <c r="L309" s="141"/>
      <c r="M309" s="141"/>
      <c r="N309" s="141"/>
      <c r="O309" s="141"/>
      <c r="P309" s="196"/>
      <c r="Q309" s="141"/>
      <c r="R309" s="150"/>
      <c r="S309" s="141"/>
      <c r="T309" s="14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</row>
    <row r="310" spans="1:59">
      <c r="A310" s="11"/>
      <c r="B310" s="49"/>
      <c r="C310" s="11"/>
      <c r="D310" s="11"/>
      <c r="H310" s="139"/>
      <c r="L310" s="141"/>
      <c r="M310" s="141"/>
      <c r="N310" s="141"/>
      <c r="O310" s="141"/>
      <c r="P310" s="172"/>
      <c r="Q310" s="141"/>
      <c r="R310" s="150"/>
      <c r="S310" s="141"/>
      <c r="T310" s="14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</row>
    <row r="311" spans="1:59">
      <c r="A311" s="11"/>
      <c r="B311" s="49"/>
      <c r="C311" s="11"/>
      <c r="D311" s="11"/>
      <c r="H311" s="141"/>
      <c r="L311" s="11"/>
      <c r="M311" s="141"/>
      <c r="N311" s="141"/>
      <c r="O311" s="135"/>
      <c r="P311" s="196"/>
      <c r="Q311" s="151"/>
      <c r="R311" s="136"/>
      <c r="S311" s="135"/>
      <c r="T311" s="14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</row>
    <row r="312" spans="1:59">
      <c r="A312" s="11"/>
      <c r="B312" s="49"/>
      <c r="C312" s="11"/>
      <c r="D312" s="11"/>
      <c r="H312" s="136"/>
      <c r="L312" s="11"/>
      <c r="M312" s="141"/>
      <c r="N312" s="141"/>
      <c r="O312" s="135"/>
      <c r="P312" s="194"/>
      <c r="Q312" s="151"/>
      <c r="R312" s="164"/>
      <c r="S312" s="135"/>
      <c r="T312" s="14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</row>
    <row r="313" spans="1:59">
      <c r="A313" s="11"/>
      <c r="B313" s="49"/>
      <c r="C313" s="11"/>
      <c r="D313" s="11"/>
      <c r="H313" s="139"/>
      <c r="L313" s="11"/>
      <c r="M313" s="141"/>
      <c r="N313" s="141"/>
      <c r="O313" s="135"/>
      <c r="P313" s="194"/>
      <c r="Q313" s="141"/>
      <c r="R313" s="141"/>
      <c r="S313" s="141"/>
      <c r="T313" s="14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</row>
    <row r="314" spans="1:59">
      <c r="A314" s="11"/>
      <c r="B314" s="49"/>
      <c r="C314" s="11"/>
      <c r="D314" s="11"/>
      <c r="H314" s="136"/>
      <c r="L314" s="11"/>
      <c r="M314" s="141"/>
      <c r="N314" s="141"/>
      <c r="O314" s="141"/>
      <c r="P314" s="194"/>
      <c r="Q314" s="141"/>
      <c r="R314" s="141"/>
      <c r="S314" s="141"/>
      <c r="T314" s="14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</row>
    <row r="315" spans="1:59">
      <c r="A315" s="11"/>
      <c r="B315" s="49"/>
      <c r="C315" s="11"/>
      <c r="D315" s="11"/>
      <c r="H315" s="139"/>
      <c r="L315" s="11"/>
      <c r="M315" s="141"/>
      <c r="N315" s="141"/>
      <c r="O315" s="141"/>
      <c r="P315" s="141"/>
      <c r="Q315" s="141"/>
      <c r="R315" s="141"/>
      <c r="S315" s="141"/>
      <c r="T315" s="14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</row>
    <row r="316" spans="1:59">
      <c r="A316" s="11"/>
      <c r="B316" s="49"/>
      <c r="C316" s="11"/>
      <c r="D316" s="11"/>
      <c r="H316" s="139"/>
      <c r="L316" s="11"/>
      <c r="M316" s="141"/>
      <c r="N316" s="141"/>
      <c r="O316" s="141"/>
      <c r="P316" s="141"/>
      <c r="Q316" s="141"/>
      <c r="R316" s="141"/>
      <c r="S316" s="141"/>
      <c r="T316" s="14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</row>
    <row r="317" spans="1:59">
      <c r="A317" s="11"/>
      <c r="B317" s="49"/>
      <c r="C317" s="11"/>
      <c r="D317" s="11"/>
      <c r="H317" s="141"/>
      <c r="M317" s="141"/>
      <c r="N317" s="141"/>
      <c r="O317" s="141"/>
      <c r="P317" s="141"/>
      <c r="Q317" s="141"/>
      <c r="R317" s="141"/>
      <c r="S317" s="141"/>
      <c r="T317" s="14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</row>
    <row r="318" spans="1:59">
      <c r="A318" s="11"/>
      <c r="B318" s="49"/>
      <c r="C318" s="11"/>
      <c r="D318" s="11"/>
      <c r="H318" s="136"/>
      <c r="M318" s="141"/>
      <c r="N318" s="141"/>
      <c r="O318" s="141"/>
      <c r="P318" s="141"/>
      <c r="Q318" s="141"/>
      <c r="R318" s="141"/>
      <c r="S318" s="141"/>
      <c r="T318" s="14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</row>
    <row r="319" spans="1:59">
      <c r="A319" s="11"/>
      <c r="B319" s="49"/>
      <c r="C319" s="11"/>
      <c r="D319" s="11"/>
      <c r="H319" s="141"/>
      <c r="M319" s="141"/>
      <c r="N319" s="141"/>
      <c r="O319" s="141"/>
      <c r="P319" s="141"/>
      <c r="Q319" s="141"/>
      <c r="R319" s="141"/>
      <c r="S319" s="141"/>
      <c r="T319" s="14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</row>
    <row r="320" spans="1:59" ht="15.6">
      <c r="A320" s="11"/>
      <c r="B320" s="49"/>
      <c r="C320" s="11"/>
      <c r="D320" s="11"/>
      <c r="H320" s="141"/>
      <c r="M320" s="141"/>
      <c r="N320" s="141"/>
      <c r="O320" s="141"/>
      <c r="P320" s="141"/>
      <c r="Q320" s="141"/>
      <c r="R320" s="141"/>
      <c r="S320" s="141"/>
      <c r="T320" s="141"/>
      <c r="U320" s="11"/>
      <c r="V320" s="11"/>
      <c r="W320" s="11"/>
      <c r="X320" s="11"/>
      <c r="Y320" s="11"/>
      <c r="Z320" s="252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</row>
    <row r="321" spans="1:59" ht="15.6">
      <c r="A321" s="11"/>
      <c r="B321" s="49"/>
      <c r="C321" s="11"/>
      <c r="D321" s="11"/>
      <c r="H321" s="426"/>
      <c r="M321" s="141"/>
      <c r="N321" s="141"/>
      <c r="O321" s="141"/>
      <c r="P321" s="141"/>
      <c r="Q321" s="141"/>
      <c r="R321" s="141"/>
      <c r="S321" s="141"/>
      <c r="T321" s="141"/>
      <c r="U321" s="11"/>
      <c r="V321" s="11"/>
      <c r="W321" s="11"/>
      <c r="X321" s="11"/>
      <c r="Y321" s="11"/>
      <c r="Z321" s="252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</row>
    <row r="322" spans="1:59" ht="15.6">
      <c r="A322" s="11"/>
      <c r="B322" s="49"/>
      <c r="C322" s="11"/>
      <c r="D322" s="11"/>
      <c r="H322" s="141"/>
      <c r="M322" s="141"/>
      <c r="N322" s="141"/>
      <c r="O322" s="141"/>
      <c r="P322" s="141"/>
      <c r="Q322" s="141"/>
      <c r="R322" s="141"/>
      <c r="S322" s="141"/>
      <c r="T322" s="141"/>
      <c r="U322" s="11"/>
      <c r="V322" s="11"/>
      <c r="W322" s="11"/>
      <c r="X322" s="11"/>
      <c r="Y322" s="11"/>
      <c r="Z322" s="252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</row>
    <row r="323" spans="1:59" ht="15.6">
      <c r="A323" s="11"/>
      <c r="B323" s="49"/>
      <c r="C323" s="11"/>
      <c r="D323" s="11"/>
      <c r="H323" s="141"/>
      <c r="M323" s="141"/>
      <c r="N323" s="141"/>
      <c r="O323" s="141"/>
      <c r="P323" s="141"/>
      <c r="Q323" s="141"/>
      <c r="R323" s="141"/>
      <c r="S323" s="141"/>
      <c r="T323" s="141"/>
      <c r="U323" s="11"/>
      <c r="V323" s="11"/>
      <c r="W323" s="11"/>
      <c r="X323" s="11"/>
      <c r="Y323" s="11"/>
      <c r="Z323" s="252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</row>
    <row r="324" spans="1:59" ht="15.6">
      <c r="A324" s="11"/>
      <c r="B324" s="49"/>
      <c r="C324" s="11"/>
      <c r="D324" s="11"/>
      <c r="H324" s="141"/>
      <c r="M324" s="141"/>
      <c r="N324" s="141"/>
      <c r="O324" s="141"/>
      <c r="P324" s="141"/>
      <c r="Q324" s="141"/>
      <c r="R324" s="141"/>
      <c r="S324" s="141"/>
      <c r="T324" s="141"/>
      <c r="U324" s="11"/>
      <c r="V324" s="11"/>
      <c r="W324" s="11"/>
      <c r="X324" s="11"/>
      <c r="Y324" s="11"/>
      <c r="Z324" s="252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</row>
    <row r="325" spans="1:59">
      <c r="A325" s="11"/>
      <c r="B325" s="49"/>
      <c r="C325" s="11"/>
      <c r="D325" s="11"/>
      <c r="H325" s="141"/>
      <c r="M325" s="141"/>
      <c r="N325" s="141"/>
      <c r="O325" s="141"/>
      <c r="P325" s="141"/>
      <c r="Q325" s="141"/>
      <c r="R325" s="141"/>
      <c r="S325" s="141"/>
      <c r="T325" s="193"/>
      <c r="U325" s="11"/>
      <c r="V325" s="11"/>
      <c r="W325" s="11"/>
      <c r="X325" s="11"/>
      <c r="Y325" s="11"/>
      <c r="Z325" s="136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</row>
    <row r="326" spans="1:59">
      <c r="A326" s="11"/>
      <c r="B326" s="49"/>
      <c r="C326" s="11"/>
      <c r="D326" s="11"/>
      <c r="H326" s="141"/>
      <c r="M326" s="141"/>
      <c r="N326" s="141"/>
      <c r="O326" s="141"/>
      <c r="P326" s="141"/>
      <c r="Q326" s="141"/>
      <c r="R326" s="141"/>
      <c r="S326" s="141"/>
      <c r="T326" s="193"/>
      <c r="U326" s="11"/>
      <c r="V326" s="11"/>
      <c r="W326" s="11"/>
      <c r="X326" s="11"/>
      <c r="Y326" s="11"/>
      <c r="Z326" s="136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</row>
    <row r="327" spans="1:59">
      <c r="A327" s="11"/>
      <c r="B327" s="49"/>
      <c r="C327" s="11"/>
      <c r="D327" s="11"/>
      <c r="H327" s="141"/>
      <c r="M327" s="141"/>
      <c r="N327" s="141"/>
      <c r="O327" s="141"/>
      <c r="P327" s="141"/>
      <c r="Q327" s="141"/>
      <c r="R327" s="141"/>
      <c r="S327" s="141"/>
      <c r="T327" s="272"/>
      <c r="U327" s="11"/>
      <c r="V327" s="11"/>
      <c r="W327" s="11"/>
      <c r="X327" s="11"/>
      <c r="Y327" s="11"/>
      <c r="Z327" s="136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</row>
    <row r="328" spans="1:59">
      <c r="A328" s="11"/>
      <c r="B328" s="49"/>
      <c r="C328" s="11"/>
      <c r="D328" s="11"/>
      <c r="H328" s="141"/>
      <c r="M328" s="141"/>
      <c r="N328" s="141"/>
      <c r="O328" s="141"/>
      <c r="P328" s="141"/>
      <c r="Q328" s="141"/>
      <c r="R328" s="141"/>
      <c r="S328" s="141"/>
      <c r="T328" s="194"/>
      <c r="U328" s="11"/>
      <c r="V328" s="11"/>
      <c r="W328" s="11"/>
      <c r="X328" s="11"/>
      <c r="Y328" s="11"/>
      <c r="Z328" s="136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</row>
    <row r="329" spans="1:59">
      <c r="A329" s="11"/>
      <c r="B329" s="49"/>
      <c r="C329" s="11"/>
      <c r="D329" s="11"/>
      <c r="H329" s="141"/>
      <c r="M329" s="141"/>
      <c r="N329" s="141"/>
      <c r="O329" s="141"/>
      <c r="P329" s="141"/>
      <c r="Q329" s="141"/>
      <c r="R329" s="141"/>
      <c r="S329" s="141"/>
      <c r="T329" s="196"/>
      <c r="U329" s="11"/>
      <c r="V329" s="11"/>
      <c r="W329" s="11"/>
      <c r="X329" s="11"/>
      <c r="Y329" s="11"/>
      <c r="Z329" s="136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</row>
    <row r="330" spans="1:59">
      <c r="A330" s="11"/>
      <c r="B330" s="49"/>
      <c r="C330" s="11"/>
      <c r="D330" s="11"/>
      <c r="H330" s="141"/>
      <c r="M330" s="141"/>
      <c r="N330" s="141"/>
      <c r="O330" s="141"/>
      <c r="P330" s="141"/>
      <c r="Q330" s="141"/>
      <c r="R330" s="141"/>
      <c r="S330" s="141"/>
      <c r="T330" s="141"/>
      <c r="U330" s="11"/>
      <c r="V330" s="11"/>
      <c r="W330" s="11"/>
      <c r="X330" s="11"/>
      <c r="Y330" s="11"/>
      <c r="Z330" s="136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</row>
    <row r="331" spans="1:59">
      <c r="A331" s="11"/>
      <c r="B331" s="49"/>
      <c r="C331" s="11"/>
      <c r="D331" s="11"/>
      <c r="H331" s="141"/>
      <c r="M331" s="141"/>
      <c r="N331" s="141"/>
      <c r="O331" s="141"/>
      <c r="P331" s="141"/>
      <c r="Q331" s="141"/>
      <c r="R331" s="141"/>
      <c r="S331" s="141"/>
      <c r="T331" s="141"/>
      <c r="U331" s="11"/>
      <c r="V331" s="11"/>
      <c r="W331" s="11"/>
      <c r="X331" s="11"/>
      <c r="Y331" s="11"/>
      <c r="Z331" s="136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</row>
    <row r="332" spans="1:59">
      <c r="A332" s="11"/>
      <c r="B332" s="49"/>
      <c r="C332" s="11"/>
      <c r="D332" s="11"/>
      <c r="H332" s="141"/>
      <c r="M332" s="141"/>
      <c r="N332" s="141"/>
      <c r="O332" s="141"/>
      <c r="P332" s="141"/>
      <c r="Q332" s="141"/>
      <c r="R332" s="141"/>
      <c r="S332" s="141"/>
      <c r="T332" s="141"/>
      <c r="U332" s="11"/>
      <c r="V332" s="11"/>
      <c r="W332" s="11"/>
      <c r="X332" s="11"/>
      <c r="Y332" s="11"/>
      <c r="Z332" s="136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</row>
    <row r="333" spans="1:59">
      <c r="A333" s="11"/>
      <c r="B333" s="49"/>
      <c r="C333" s="11"/>
      <c r="D333" s="11"/>
      <c r="H333" s="141"/>
      <c r="M333" s="141"/>
      <c r="N333" s="141"/>
      <c r="O333" s="141"/>
      <c r="P333" s="141"/>
      <c r="Q333" s="141"/>
      <c r="R333" s="141"/>
      <c r="S333" s="141"/>
      <c r="T333" s="141"/>
      <c r="U333" s="11"/>
      <c r="V333" s="11"/>
      <c r="W333" s="11"/>
      <c r="X333" s="11"/>
      <c r="Y333" s="11"/>
      <c r="Z333" s="136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</row>
    <row r="334" spans="1:59">
      <c r="A334" s="11"/>
      <c r="B334" s="49"/>
      <c r="C334" s="11"/>
      <c r="D334" s="11"/>
      <c r="H334" s="141"/>
      <c r="M334" s="141"/>
      <c r="N334" s="141"/>
      <c r="O334" s="141"/>
      <c r="P334" s="141"/>
      <c r="Q334" s="141"/>
      <c r="R334" s="141"/>
      <c r="S334" s="141"/>
      <c r="T334" s="141"/>
      <c r="U334" s="11"/>
      <c r="V334" s="11"/>
      <c r="W334" s="11"/>
      <c r="X334" s="11"/>
      <c r="Y334" s="11"/>
      <c r="Z334" s="136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</row>
    <row r="335" spans="1:59">
      <c r="A335" s="11"/>
      <c r="B335" s="49"/>
      <c r="C335" s="11"/>
      <c r="D335" s="11"/>
      <c r="H335" s="141"/>
      <c r="M335" s="141"/>
      <c r="N335" s="141"/>
      <c r="O335" s="141"/>
      <c r="P335" s="141"/>
      <c r="Q335" s="141"/>
      <c r="R335" s="141"/>
      <c r="S335" s="141"/>
      <c r="T335" s="141"/>
      <c r="U335" s="11"/>
      <c r="V335" s="11"/>
      <c r="W335" s="11"/>
      <c r="X335" s="11"/>
      <c r="Y335" s="11"/>
      <c r="Z335" s="14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</row>
    <row r="336" spans="1:59">
      <c r="A336" s="11"/>
      <c r="B336" s="49"/>
      <c r="C336" s="11"/>
      <c r="D336" s="11"/>
      <c r="H336" s="141"/>
      <c r="M336" s="141"/>
      <c r="N336" s="141"/>
      <c r="O336" s="141"/>
      <c r="P336" s="141"/>
      <c r="Q336" s="141"/>
      <c r="R336" s="141"/>
      <c r="S336" s="141"/>
      <c r="T336" s="141"/>
      <c r="U336" s="11"/>
      <c r="V336" s="11"/>
      <c r="W336" s="11"/>
      <c r="X336" s="11"/>
      <c r="Y336" s="11"/>
      <c r="Z336" s="14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</row>
    <row r="337" spans="1:59">
      <c r="A337" s="11"/>
      <c r="B337" s="49"/>
      <c r="C337" s="11"/>
      <c r="D337" s="11"/>
      <c r="H337" s="141"/>
      <c r="M337" s="141"/>
      <c r="N337" s="141"/>
      <c r="O337" s="141"/>
      <c r="P337" s="141"/>
      <c r="Q337" s="141"/>
      <c r="R337" s="141"/>
      <c r="S337" s="141"/>
      <c r="T337" s="141"/>
      <c r="U337" s="11"/>
      <c r="V337" s="11"/>
      <c r="W337" s="11"/>
      <c r="X337" s="11"/>
      <c r="Y337" s="11"/>
      <c r="Z337" s="14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</row>
    <row r="338" spans="1:59">
      <c r="A338" s="11"/>
      <c r="B338" s="49"/>
      <c r="C338" s="11"/>
      <c r="D338" s="11"/>
      <c r="H338" s="146"/>
      <c r="M338" s="141"/>
      <c r="N338" s="141"/>
      <c r="O338" s="141"/>
      <c r="P338" s="141"/>
      <c r="Q338" s="141"/>
      <c r="R338" s="141"/>
      <c r="S338" s="141"/>
      <c r="T338" s="14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</row>
    <row r="339" spans="1:59">
      <c r="A339" s="11"/>
      <c r="B339" s="49"/>
      <c r="C339" s="11"/>
      <c r="D339" s="11"/>
      <c r="H339" s="146"/>
      <c r="M339" s="141"/>
      <c r="N339" s="141"/>
      <c r="O339" s="141"/>
      <c r="P339" s="141"/>
      <c r="Q339" s="141"/>
      <c r="R339" s="141"/>
      <c r="S339" s="141"/>
      <c r="T339" s="14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</row>
    <row r="340" spans="1:59">
      <c r="A340" s="11"/>
      <c r="B340" s="49"/>
      <c r="C340" s="11"/>
      <c r="D340" s="11"/>
      <c r="H340" s="146"/>
      <c r="M340" s="141"/>
      <c r="N340" s="141"/>
      <c r="O340" s="141"/>
      <c r="P340" s="141"/>
      <c r="Q340" s="141"/>
      <c r="R340" s="141"/>
      <c r="S340" s="141"/>
      <c r="T340" s="14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</row>
    <row r="341" spans="1:59">
      <c r="A341" s="11"/>
      <c r="B341" s="49"/>
      <c r="C341" s="11"/>
      <c r="D341" s="11"/>
      <c r="H341" s="146"/>
      <c r="M341" s="141"/>
      <c r="N341" s="141"/>
      <c r="O341" s="141"/>
      <c r="P341" s="141"/>
      <c r="Q341" s="141"/>
      <c r="R341" s="141"/>
      <c r="S341" s="141"/>
      <c r="T341" s="14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</row>
    <row r="342" spans="1:59">
      <c r="A342" s="11"/>
      <c r="B342" s="49"/>
      <c r="C342" s="11"/>
      <c r="D342" s="11"/>
      <c r="H342" s="141"/>
      <c r="M342" s="141"/>
      <c r="N342" s="141"/>
      <c r="O342" s="141"/>
      <c r="P342" s="141"/>
      <c r="Q342" s="141"/>
      <c r="R342" s="141"/>
      <c r="S342" s="141"/>
      <c r="T342" s="14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</row>
    <row r="343" spans="1:59">
      <c r="A343" s="11"/>
      <c r="B343" s="49"/>
      <c r="C343" s="11"/>
      <c r="D343" s="11"/>
      <c r="H343" s="141"/>
      <c r="M343" s="141"/>
      <c r="N343" s="141"/>
      <c r="O343" s="141"/>
      <c r="P343" s="141"/>
      <c r="Q343" s="141"/>
      <c r="R343" s="141"/>
      <c r="S343" s="141"/>
      <c r="T343" s="14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</row>
    <row r="344" spans="1:59">
      <c r="A344" s="11"/>
      <c r="B344" s="49"/>
      <c r="C344" s="11"/>
      <c r="D344" s="11"/>
      <c r="H344" s="141"/>
      <c r="M344" s="141"/>
      <c r="N344" s="141"/>
      <c r="O344" s="141"/>
      <c r="P344" s="141"/>
      <c r="Q344" s="141"/>
      <c r="R344" s="141"/>
      <c r="S344" s="141"/>
      <c r="T344" s="14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</row>
    <row r="345" spans="1:59">
      <c r="A345" s="11"/>
      <c r="B345" s="49"/>
      <c r="C345" s="11"/>
      <c r="D345" s="11"/>
      <c r="H345" s="141"/>
      <c r="M345" s="141"/>
      <c r="N345" s="141"/>
      <c r="O345" s="141"/>
      <c r="P345" s="141"/>
      <c r="Q345" s="141"/>
      <c r="R345" s="141"/>
      <c r="S345" s="141"/>
      <c r="T345" s="14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</row>
    <row r="346" spans="1:59">
      <c r="A346" s="11"/>
      <c r="B346" s="49"/>
      <c r="C346" s="11"/>
      <c r="D346" s="11"/>
      <c r="H346" s="141"/>
      <c r="M346" s="141"/>
      <c r="N346" s="141"/>
      <c r="O346" s="141"/>
      <c r="P346" s="141"/>
      <c r="Q346" s="141"/>
      <c r="R346" s="141"/>
      <c r="S346" s="141"/>
      <c r="T346" s="14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</row>
    <row r="347" spans="1:59">
      <c r="H347" s="141"/>
      <c r="M347" s="141"/>
      <c r="N347" s="141"/>
      <c r="O347" s="141"/>
      <c r="P347" s="141"/>
      <c r="Q347" s="141"/>
      <c r="R347" s="141"/>
      <c r="S347" s="141"/>
      <c r="T347" s="14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</row>
    <row r="348" spans="1:59">
      <c r="H348" s="141"/>
      <c r="M348" s="141"/>
      <c r="N348" s="141"/>
      <c r="O348" s="141"/>
      <c r="P348" s="141"/>
      <c r="Q348" s="141"/>
      <c r="R348" s="141"/>
      <c r="S348" s="141"/>
      <c r="T348" s="14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</row>
    <row r="349" spans="1:59">
      <c r="H349" s="141"/>
      <c r="M349" s="141"/>
      <c r="N349" s="141"/>
      <c r="O349" s="141"/>
      <c r="P349" s="141"/>
      <c r="Q349" s="141"/>
      <c r="R349" s="141"/>
      <c r="S349" s="141"/>
      <c r="T349" s="14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</row>
    <row r="350" spans="1:59">
      <c r="H350" s="141"/>
      <c r="M350" s="141"/>
      <c r="N350" s="141"/>
      <c r="O350" s="141"/>
      <c r="P350" s="141"/>
      <c r="Q350" s="141"/>
      <c r="R350" s="141"/>
      <c r="S350" s="141"/>
      <c r="T350" s="14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</row>
    <row r="351" spans="1:59">
      <c r="H351" s="141"/>
      <c r="M351" s="141"/>
      <c r="N351" s="141"/>
      <c r="O351" s="141"/>
      <c r="P351" s="141"/>
      <c r="Q351" s="141"/>
      <c r="R351" s="141"/>
      <c r="S351" s="141"/>
      <c r="T351" s="14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</row>
    <row r="352" spans="1:59">
      <c r="H352" s="141"/>
      <c r="M352" s="141"/>
      <c r="N352" s="141"/>
      <c r="O352" s="141"/>
      <c r="P352" s="141"/>
      <c r="Q352" s="141"/>
      <c r="R352" s="141"/>
      <c r="S352" s="141"/>
      <c r="T352" s="14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</row>
    <row r="353" spans="6:59">
      <c r="H353" s="141"/>
      <c r="M353" s="141"/>
      <c r="N353" s="141"/>
      <c r="O353" s="141"/>
      <c r="P353" s="141"/>
      <c r="Q353" s="141"/>
      <c r="R353" s="141"/>
      <c r="S353" s="141"/>
      <c r="T353" s="14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</row>
    <row r="354" spans="6:59">
      <c r="H354" s="141"/>
      <c r="M354" s="141"/>
      <c r="N354" s="141"/>
      <c r="O354" s="141"/>
      <c r="P354" s="141"/>
      <c r="Q354" s="141"/>
      <c r="R354" s="141"/>
      <c r="S354" s="141"/>
      <c r="T354" s="14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</row>
    <row r="355" spans="6:59">
      <c r="H355" s="126"/>
      <c r="M355" s="141"/>
      <c r="N355" s="141"/>
      <c r="O355" s="141"/>
      <c r="P355" s="141"/>
      <c r="Q355" s="141"/>
      <c r="R355" s="141"/>
      <c r="S355" s="141"/>
      <c r="T355" s="14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</row>
    <row r="356" spans="6:59">
      <c r="H356" s="126"/>
      <c r="M356" s="141"/>
      <c r="N356" s="141"/>
      <c r="O356" s="141"/>
      <c r="P356" s="141"/>
      <c r="Q356" s="141"/>
      <c r="R356" s="141"/>
      <c r="S356" s="141"/>
      <c r="T356" s="14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</row>
    <row r="357" spans="6:59">
      <c r="H357" s="126"/>
      <c r="M357" s="141"/>
      <c r="N357" s="141"/>
      <c r="O357" s="141"/>
      <c r="P357" s="141"/>
      <c r="Q357" s="141"/>
      <c r="R357" s="141"/>
      <c r="S357" s="141"/>
      <c r="T357" s="14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</row>
    <row r="358" spans="6:59">
      <c r="H358" s="126"/>
      <c r="M358" s="141"/>
      <c r="N358" s="141"/>
      <c r="O358" s="141"/>
      <c r="P358" s="141"/>
      <c r="Q358" s="141"/>
      <c r="R358" s="141"/>
      <c r="S358" s="141"/>
      <c r="T358" s="14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</row>
    <row r="359" spans="6:59">
      <c r="H359" s="126"/>
      <c r="M359" s="141"/>
      <c r="N359" s="141"/>
      <c r="O359" s="141"/>
      <c r="P359" s="141"/>
      <c r="Q359" s="141"/>
      <c r="R359" s="141"/>
      <c r="S359" s="141"/>
      <c r="T359" s="14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</row>
    <row r="360" spans="6:59">
      <c r="H360" s="126"/>
      <c r="M360" s="141"/>
      <c r="N360" s="141"/>
      <c r="O360" s="141"/>
      <c r="P360" s="141"/>
      <c r="Q360" s="141"/>
      <c r="R360" s="141"/>
      <c r="S360" s="141"/>
      <c r="T360" s="14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</row>
    <row r="361" spans="6:59">
      <c r="H361" s="126"/>
      <c r="M361" s="141"/>
      <c r="N361" s="141"/>
      <c r="O361" s="141"/>
      <c r="P361" s="141"/>
      <c r="Q361" s="141"/>
      <c r="R361" s="141"/>
      <c r="S361" s="141"/>
      <c r="T361" s="14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</row>
    <row r="362" spans="6:59">
      <c r="F362" s="86"/>
      <c r="H362" s="126"/>
      <c r="M362" s="141"/>
      <c r="N362" s="141"/>
      <c r="O362" s="141"/>
      <c r="P362" s="141"/>
      <c r="Q362" s="141"/>
      <c r="R362" s="141"/>
      <c r="S362" s="141"/>
      <c r="T362" s="14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</row>
    <row r="363" spans="6:59">
      <c r="F363" s="86"/>
      <c r="H363" s="126"/>
      <c r="M363" s="141"/>
      <c r="N363" s="141"/>
      <c r="O363" s="141"/>
      <c r="P363" s="141"/>
      <c r="Q363" s="141"/>
      <c r="R363" s="141"/>
      <c r="S363" s="141"/>
      <c r="T363" s="14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</row>
    <row r="364" spans="6:59">
      <c r="F364" s="86"/>
      <c r="H364" s="126"/>
      <c r="M364" s="141"/>
      <c r="N364" s="141"/>
      <c r="O364" s="141"/>
      <c r="P364" s="141"/>
      <c r="Q364" s="141"/>
      <c r="R364" s="141"/>
      <c r="S364" s="141"/>
      <c r="T364" s="14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</row>
    <row r="365" spans="6:59">
      <c r="F365" s="86"/>
      <c r="H365" s="126"/>
      <c r="M365" s="141"/>
      <c r="N365" s="141"/>
      <c r="O365" s="141"/>
      <c r="P365" s="141"/>
      <c r="Q365" s="141"/>
      <c r="R365" s="141"/>
      <c r="S365" s="141"/>
      <c r="T365" s="14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</row>
    <row r="366" spans="6:59">
      <c r="F366" s="86"/>
      <c r="H366" s="126"/>
      <c r="M366" s="141"/>
      <c r="N366" s="141"/>
      <c r="O366" s="141"/>
      <c r="P366" s="141"/>
      <c r="Q366" s="141"/>
      <c r="R366" s="141"/>
      <c r="S366" s="141"/>
      <c r="T366" s="14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</row>
    <row r="367" spans="6:59">
      <c r="F367" s="86"/>
      <c r="H367" s="126"/>
      <c r="M367" s="141"/>
      <c r="N367" s="141"/>
      <c r="O367" s="141"/>
      <c r="P367" s="141"/>
      <c r="Q367" s="141"/>
      <c r="R367" s="141"/>
      <c r="S367" s="141"/>
      <c r="T367" s="14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</row>
    <row r="368" spans="6:59">
      <c r="F368" s="86"/>
      <c r="H368" s="126"/>
      <c r="M368" s="141"/>
      <c r="N368" s="141"/>
      <c r="O368" s="141"/>
      <c r="P368" s="141"/>
      <c r="Q368" s="141"/>
      <c r="R368" s="141"/>
      <c r="S368" s="141"/>
      <c r="T368" s="14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</row>
    <row r="369" spans="5:59">
      <c r="F369" s="86"/>
      <c r="H369" s="126"/>
      <c r="M369" s="141"/>
      <c r="N369" s="141"/>
      <c r="O369" s="141"/>
      <c r="P369" s="141"/>
      <c r="Q369" s="141"/>
      <c r="R369" s="141"/>
      <c r="S369" s="141"/>
      <c r="T369" s="14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</row>
    <row r="370" spans="5:59">
      <c r="F370" s="86"/>
      <c r="H370" s="126"/>
      <c r="L370" s="141"/>
      <c r="M370" s="141"/>
      <c r="N370" s="141"/>
      <c r="O370" s="141"/>
      <c r="P370" s="141"/>
      <c r="Q370" s="141"/>
      <c r="R370" s="150"/>
      <c r="S370" s="141"/>
      <c r="T370" s="14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</row>
    <row r="371" spans="5:59">
      <c r="F371" s="86"/>
      <c r="H371" s="126"/>
      <c r="L371" s="141"/>
      <c r="M371" s="141"/>
      <c r="N371" s="141"/>
      <c r="O371" s="141"/>
      <c r="P371" s="141"/>
      <c r="Q371" s="141"/>
      <c r="R371" s="150"/>
      <c r="S371" s="141"/>
      <c r="T371" s="14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</row>
    <row r="372" spans="5:59">
      <c r="F372" s="86"/>
      <c r="H372" s="126"/>
      <c r="L372" s="141"/>
      <c r="M372" s="141"/>
      <c r="N372" s="141"/>
      <c r="O372" s="141"/>
      <c r="P372" s="141"/>
      <c r="Q372" s="141"/>
      <c r="R372" s="150"/>
      <c r="S372" s="141"/>
      <c r="T372" s="14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</row>
    <row r="373" spans="5:59">
      <c r="F373" s="86"/>
      <c r="H373" s="126"/>
      <c r="L373" s="141"/>
      <c r="M373" s="141"/>
      <c r="N373" s="141"/>
      <c r="O373" s="141"/>
      <c r="P373" s="141"/>
      <c r="Q373" s="141"/>
      <c r="R373" s="150"/>
      <c r="S373" s="141"/>
      <c r="T373" s="14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</row>
    <row r="374" spans="5:59">
      <c r="F374" s="86"/>
      <c r="H374" s="126"/>
      <c r="L374" s="141"/>
      <c r="M374" s="141"/>
      <c r="N374" s="141"/>
      <c r="O374" s="141"/>
      <c r="P374" s="141"/>
      <c r="Q374" s="155"/>
      <c r="R374" s="136"/>
      <c r="S374" s="133"/>
      <c r="T374" s="14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</row>
    <row r="375" spans="5:59">
      <c r="E375" s="141"/>
      <c r="F375" s="150"/>
      <c r="G375" s="141"/>
      <c r="H375" s="141"/>
      <c r="L375" s="141"/>
      <c r="M375" s="141"/>
      <c r="N375" s="141"/>
      <c r="O375" s="141"/>
      <c r="P375" s="141"/>
      <c r="Q375" s="141"/>
      <c r="R375" s="149"/>
      <c r="S375" s="141"/>
      <c r="T375" s="14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</row>
    <row r="376" spans="5:59">
      <c r="E376" s="141"/>
      <c r="F376" s="150"/>
      <c r="G376" s="141"/>
      <c r="H376" s="141"/>
      <c r="M376" s="141"/>
      <c r="N376" s="141"/>
      <c r="O376" s="141"/>
      <c r="P376" s="141"/>
      <c r="Q376" s="141"/>
      <c r="R376" s="150"/>
      <c r="S376" s="141"/>
      <c r="T376" s="14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</row>
    <row r="377" spans="5:59">
      <c r="E377" s="141"/>
      <c r="F377" s="150"/>
      <c r="G377" s="141"/>
      <c r="H377" s="141"/>
      <c r="M377" s="141"/>
      <c r="N377" s="141"/>
      <c r="O377" s="141"/>
      <c r="P377" s="141"/>
      <c r="Q377" s="141"/>
      <c r="R377" s="150"/>
      <c r="S377" s="141"/>
      <c r="T377" s="14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</row>
    <row r="378" spans="5:59">
      <c r="E378" s="141"/>
      <c r="F378" s="150"/>
      <c r="G378" s="141"/>
      <c r="H378" s="141"/>
      <c r="M378" s="141"/>
      <c r="N378" s="141"/>
      <c r="O378" s="141"/>
      <c r="P378" s="141"/>
      <c r="Q378" s="141"/>
      <c r="R378" s="150"/>
      <c r="S378" s="141"/>
      <c r="T378" s="14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</row>
    <row r="379" spans="5:59">
      <c r="F379" s="86"/>
      <c r="H379" s="126"/>
      <c r="M379" s="141"/>
      <c r="N379" s="141"/>
      <c r="O379" s="141"/>
      <c r="P379" s="141"/>
      <c r="Q379" s="141"/>
      <c r="R379" s="150"/>
      <c r="S379" s="141"/>
      <c r="T379" s="14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</row>
    <row r="380" spans="5:59">
      <c r="F380" s="86"/>
      <c r="H380" s="126"/>
      <c r="M380" s="141"/>
      <c r="N380" s="141"/>
      <c r="O380" s="141"/>
      <c r="P380" s="141"/>
      <c r="Q380" s="141"/>
      <c r="R380" s="150"/>
      <c r="S380" s="141"/>
      <c r="T380" s="14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</row>
    <row r="381" spans="5:59">
      <c r="F381" s="86"/>
      <c r="H381" s="126"/>
      <c r="M381" s="141"/>
      <c r="N381" s="141"/>
      <c r="O381" s="141"/>
      <c r="P381" s="141"/>
      <c r="Q381" s="141"/>
      <c r="R381" s="150"/>
      <c r="S381" s="141"/>
      <c r="T381" s="14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</row>
    <row r="382" spans="5:59">
      <c r="F382" s="86"/>
      <c r="H382" s="126"/>
      <c r="M382" s="141"/>
      <c r="N382" s="141"/>
      <c r="O382" s="141"/>
      <c r="P382" s="141"/>
      <c r="Q382" s="141"/>
      <c r="R382" s="150"/>
      <c r="S382" s="141"/>
      <c r="T382" s="14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</row>
    <row r="383" spans="5:59">
      <c r="F383" s="86"/>
      <c r="H383" s="126"/>
      <c r="M383" s="141"/>
      <c r="N383" s="141"/>
      <c r="O383" s="141"/>
      <c r="P383" s="141"/>
      <c r="Q383" s="141"/>
      <c r="R383" s="150"/>
      <c r="S383" s="141"/>
      <c r="T383" s="14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</row>
    <row r="384" spans="5:59">
      <c r="F384" s="86"/>
      <c r="H384" s="126"/>
      <c r="M384" s="141"/>
      <c r="N384" s="141"/>
      <c r="O384" s="141"/>
      <c r="P384" s="141"/>
      <c r="Q384" s="141"/>
      <c r="R384" s="150"/>
      <c r="S384" s="141"/>
      <c r="T384" s="14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</row>
    <row r="385" spans="6:59">
      <c r="F385" s="86"/>
      <c r="H385" s="126"/>
      <c r="M385" s="141"/>
      <c r="N385" s="141"/>
      <c r="O385" s="141"/>
      <c r="P385" s="141"/>
      <c r="Q385" s="141"/>
      <c r="R385" s="150"/>
      <c r="S385" s="141"/>
      <c r="T385" s="14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</row>
    <row r="386" spans="6:59">
      <c r="F386" s="86"/>
      <c r="H386" s="126"/>
      <c r="M386" s="141"/>
      <c r="N386" s="141"/>
      <c r="O386" s="141"/>
      <c r="P386" s="141"/>
      <c r="Q386" s="141"/>
      <c r="R386" s="150"/>
      <c r="S386" s="141"/>
      <c r="T386" s="14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</row>
    <row r="387" spans="6:59">
      <c r="F387" s="86"/>
      <c r="H387" s="126"/>
      <c r="M387" s="141"/>
      <c r="N387" s="141"/>
      <c r="O387" s="141"/>
      <c r="P387" s="141"/>
      <c r="Q387" s="141"/>
      <c r="R387" s="150"/>
      <c r="S387" s="141"/>
      <c r="T387" s="14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</row>
    <row r="388" spans="6:59">
      <c r="F388" s="86"/>
      <c r="H388" s="126"/>
      <c r="M388" s="141"/>
      <c r="N388" s="141"/>
      <c r="O388" s="141"/>
      <c r="P388" s="141"/>
      <c r="Q388" s="141"/>
      <c r="R388" s="150"/>
      <c r="S388" s="141"/>
      <c r="T388" s="14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</row>
    <row r="389" spans="6:59">
      <c r="F389" s="86"/>
      <c r="H389" s="126"/>
      <c r="M389" s="141"/>
      <c r="N389" s="141"/>
      <c r="O389" s="141"/>
      <c r="P389" s="141"/>
      <c r="Q389" s="141"/>
      <c r="R389" s="150"/>
      <c r="S389" s="141"/>
      <c r="T389" s="14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</row>
    <row r="390" spans="6:59">
      <c r="F390" s="86"/>
      <c r="H390" s="126"/>
      <c r="M390" s="141"/>
      <c r="N390" s="141"/>
      <c r="O390" s="141"/>
      <c r="P390" s="141"/>
      <c r="Q390" s="141"/>
      <c r="R390" s="150"/>
      <c r="S390" s="141"/>
      <c r="T390" s="14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</row>
    <row r="391" spans="6:59">
      <c r="F391" s="86"/>
      <c r="H391" s="126"/>
      <c r="M391" s="141"/>
      <c r="N391" s="141"/>
      <c r="O391" s="141"/>
      <c r="P391" s="141"/>
      <c r="Q391" s="141"/>
      <c r="R391" s="150"/>
      <c r="S391" s="141"/>
      <c r="T391" s="14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</row>
    <row r="392" spans="6:59">
      <c r="F392" s="86"/>
      <c r="H392" s="126"/>
      <c r="M392" s="141"/>
      <c r="N392" s="141"/>
      <c r="O392" s="141"/>
      <c r="P392" s="141"/>
      <c r="Q392" s="141"/>
      <c r="R392" s="150"/>
      <c r="S392" s="141"/>
      <c r="T392" s="14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</row>
    <row r="393" spans="6:59">
      <c r="F393" s="86"/>
      <c r="H393" s="126"/>
      <c r="M393" s="141"/>
      <c r="N393" s="141"/>
      <c r="O393" s="141"/>
      <c r="P393" s="141"/>
      <c r="Q393" s="141"/>
      <c r="R393" s="150"/>
      <c r="S393" s="141"/>
      <c r="T393" s="14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</row>
    <row r="394" spans="6:59">
      <c r="F394" s="86"/>
      <c r="H394" s="126"/>
      <c r="M394" s="141"/>
      <c r="N394" s="141"/>
      <c r="O394" s="141"/>
      <c r="P394" s="141"/>
      <c r="Q394" s="157"/>
      <c r="R394" s="150"/>
      <c r="S394" s="141"/>
      <c r="T394" s="14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</row>
    <row r="395" spans="6:59">
      <c r="F395" s="86"/>
      <c r="H395" s="126"/>
      <c r="M395" s="141"/>
      <c r="N395" s="141"/>
      <c r="O395" s="141"/>
      <c r="P395" s="141"/>
      <c r="Q395" s="151"/>
      <c r="R395" s="150"/>
      <c r="S395" s="141"/>
      <c r="T395" s="14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</row>
    <row r="396" spans="6:59">
      <c r="F396" s="86"/>
      <c r="H396" s="126"/>
      <c r="M396" s="141"/>
      <c r="N396" s="141"/>
      <c r="O396" s="141"/>
      <c r="P396" s="141"/>
      <c r="Q396" s="151"/>
      <c r="R396" s="136"/>
      <c r="S396" s="141"/>
      <c r="T396" s="14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</row>
    <row r="397" spans="6:59">
      <c r="F397" s="86"/>
      <c r="H397" s="126"/>
      <c r="M397" s="141"/>
      <c r="N397" s="141"/>
      <c r="O397" s="141"/>
      <c r="P397" s="141"/>
      <c r="Q397" s="212"/>
      <c r="R397" s="165"/>
      <c r="S397" s="141"/>
      <c r="T397" s="14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</row>
    <row r="398" spans="6:59">
      <c r="F398" s="86"/>
      <c r="H398" s="126"/>
      <c r="M398" s="141"/>
      <c r="N398" s="141"/>
      <c r="O398" s="141"/>
      <c r="P398" s="141"/>
      <c r="Q398" s="141"/>
      <c r="R398" s="238"/>
      <c r="S398" s="141"/>
      <c r="T398" s="14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</row>
    <row r="399" spans="6:59">
      <c r="F399" s="86"/>
      <c r="H399" s="126"/>
      <c r="M399" s="141"/>
      <c r="N399" s="141"/>
      <c r="O399" s="141"/>
      <c r="P399" s="141"/>
      <c r="Q399" s="163"/>
      <c r="R399" s="149"/>
      <c r="S399" s="149"/>
      <c r="T399" s="14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</row>
    <row r="400" spans="6:59">
      <c r="F400" s="86"/>
      <c r="H400" s="126"/>
      <c r="M400" s="141"/>
      <c r="N400" s="141"/>
      <c r="O400" s="141"/>
      <c r="P400" s="141"/>
      <c r="Q400" s="151"/>
      <c r="R400" s="136"/>
      <c r="S400" s="135"/>
      <c r="T400" s="14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</row>
    <row r="401" spans="5:59">
      <c r="F401" s="86"/>
      <c r="H401" s="126"/>
      <c r="M401" s="141"/>
      <c r="N401" s="141"/>
      <c r="O401" s="141"/>
      <c r="P401" s="141"/>
      <c r="Q401" s="151"/>
      <c r="R401" s="136"/>
      <c r="S401" s="135"/>
      <c r="T401" s="14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</row>
    <row r="402" spans="5:59">
      <c r="F402" s="86"/>
      <c r="M402" s="141"/>
      <c r="N402" s="141"/>
      <c r="O402" s="141"/>
      <c r="P402" s="141"/>
      <c r="Q402" s="152"/>
      <c r="R402" s="136"/>
      <c r="S402" s="135"/>
      <c r="T402" s="14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</row>
    <row r="403" spans="5:59">
      <c r="F403" s="86"/>
      <c r="M403" s="141"/>
      <c r="N403" s="141"/>
      <c r="O403" s="141"/>
      <c r="P403" s="141"/>
      <c r="Q403" s="152"/>
      <c r="R403" s="136"/>
      <c r="S403" s="135"/>
      <c r="T403" s="14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</row>
    <row r="404" spans="5:59">
      <c r="F404" s="86"/>
      <c r="M404" s="141"/>
      <c r="N404" s="141"/>
      <c r="O404" s="141"/>
      <c r="P404" s="141"/>
      <c r="Q404" s="141"/>
      <c r="R404" s="150"/>
      <c r="S404" s="141"/>
      <c r="T404" s="14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</row>
    <row r="405" spans="5:59">
      <c r="F405" s="86"/>
      <c r="M405" s="141"/>
      <c r="N405" s="141"/>
      <c r="O405" s="141"/>
      <c r="P405" s="141"/>
      <c r="Q405" s="141"/>
      <c r="R405" s="238"/>
      <c r="S405" s="141"/>
      <c r="T405" s="14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</row>
    <row r="406" spans="5:59">
      <c r="F406" s="86"/>
      <c r="M406" s="141"/>
      <c r="N406" s="141"/>
      <c r="O406" s="141"/>
      <c r="P406" s="141"/>
      <c r="Q406" s="151"/>
      <c r="R406" s="136"/>
      <c r="S406" s="131"/>
      <c r="T406" s="14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</row>
    <row r="407" spans="5:59">
      <c r="F407" s="86"/>
      <c r="M407" s="141"/>
      <c r="N407" s="141"/>
      <c r="O407" s="141"/>
      <c r="P407" s="141"/>
      <c r="Q407" s="237"/>
      <c r="R407" s="140"/>
      <c r="S407" s="131"/>
      <c r="T407" s="14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</row>
    <row r="408" spans="5:59">
      <c r="F408" s="86"/>
      <c r="M408" s="141"/>
      <c r="N408" s="141"/>
      <c r="O408" s="141"/>
      <c r="P408" s="141"/>
      <c r="Q408" s="155"/>
      <c r="R408" s="136"/>
      <c r="S408" s="133"/>
      <c r="T408" s="14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</row>
    <row r="409" spans="5:59">
      <c r="F409" s="86"/>
      <c r="M409" s="141"/>
      <c r="N409" s="141"/>
      <c r="O409" s="141"/>
      <c r="P409" s="141"/>
      <c r="Q409" s="141"/>
      <c r="R409" s="150"/>
      <c r="S409" s="141"/>
      <c r="T409" s="14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</row>
    <row r="410" spans="5:59">
      <c r="F410" s="86"/>
      <c r="M410" s="141"/>
      <c r="N410" s="141"/>
      <c r="O410" s="141"/>
      <c r="P410" s="141"/>
      <c r="Q410" s="141"/>
      <c r="R410" s="150"/>
      <c r="S410" s="141"/>
      <c r="T410" s="14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</row>
    <row r="411" spans="5:59">
      <c r="E411" s="141"/>
      <c r="F411" s="150"/>
      <c r="G411" s="141"/>
      <c r="H411" s="141"/>
      <c r="M411" s="141"/>
      <c r="N411" s="141"/>
      <c r="O411" s="141"/>
      <c r="P411" s="141"/>
      <c r="Q411" s="141"/>
      <c r="R411" s="150"/>
      <c r="S411" s="141"/>
      <c r="T411" s="14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</row>
    <row r="412" spans="5:59">
      <c r="E412" s="141"/>
      <c r="F412" s="150"/>
      <c r="G412" s="141"/>
      <c r="H412" s="141"/>
      <c r="M412" s="141"/>
      <c r="N412" s="141"/>
      <c r="O412" s="141"/>
      <c r="P412" s="141"/>
      <c r="Q412" s="141"/>
      <c r="R412" s="274"/>
      <c r="S412" s="141"/>
      <c r="T412" s="14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</row>
    <row r="413" spans="5:59">
      <c r="E413" s="141"/>
      <c r="F413" s="150"/>
      <c r="G413" s="141"/>
      <c r="H413" s="141"/>
      <c r="M413" s="141"/>
      <c r="N413" s="141"/>
      <c r="O413" s="141"/>
      <c r="P413" s="141"/>
      <c r="Q413" s="141"/>
      <c r="R413" s="150"/>
      <c r="S413" s="141"/>
      <c r="T413" s="14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</row>
    <row r="414" spans="5:59">
      <c r="E414" s="141"/>
      <c r="F414" s="150"/>
      <c r="G414" s="141"/>
      <c r="H414" s="141"/>
      <c r="M414" s="141"/>
      <c r="N414" s="141"/>
      <c r="O414" s="141"/>
      <c r="P414" s="141"/>
      <c r="Q414" s="214"/>
      <c r="R414" s="150"/>
      <c r="S414" s="141"/>
      <c r="T414" s="14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</row>
    <row r="415" spans="5:59">
      <c r="E415" s="135"/>
      <c r="F415" s="196"/>
      <c r="G415" s="139"/>
      <c r="H415" s="443"/>
      <c r="M415" s="141"/>
      <c r="N415" s="141"/>
      <c r="O415" s="141"/>
      <c r="P415" s="141"/>
      <c r="Q415" s="151"/>
      <c r="R415" s="150"/>
      <c r="S415" s="135"/>
      <c r="T415" s="14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</row>
    <row r="416" spans="5:59">
      <c r="E416" s="135"/>
      <c r="F416" s="196"/>
      <c r="G416" s="136"/>
      <c r="H416" s="135"/>
      <c r="M416" s="141"/>
      <c r="N416" s="141"/>
      <c r="O416" s="141"/>
      <c r="P416" s="141"/>
      <c r="Q416" s="151"/>
      <c r="R416" s="136"/>
      <c r="S416" s="135"/>
      <c r="T416" s="14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</row>
    <row r="417" spans="5:59">
      <c r="E417" s="135"/>
      <c r="F417" s="196"/>
      <c r="G417" s="139"/>
      <c r="H417" s="140"/>
      <c r="M417" s="141"/>
      <c r="N417" s="141"/>
      <c r="O417" s="141"/>
      <c r="P417" s="141"/>
      <c r="Q417" s="141"/>
      <c r="R417" s="141"/>
      <c r="S417" s="141"/>
      <c r="T417" s="14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</row>
    <row r="418" spans="5:59">
      <c r="E418" s="135"/>
      <c r="F418" s="196"/>
      <c r="G418" s="142"/>
      <c r="H418" s="143"/>
      <c r="M418" s="141"/>
      <c r="N418" s="141"/>
      <c r="O418" s="141"/>
      <c r="P418" s="141"/>
      <c r="Q418" s="141"/>
      <c r="R418" s="141"/>
      <c r="S418" s="141"/>
      <c r="T418" s="14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</row>
    <row r="419" spans="5:59">
      <c r="E419" s="143"/>
      <c r="F419" s="194"/>
      <c r="G419" s="165"/>
      <c r="H419" s="141"/>
      <c r="M419" s="141"/>
      <c r="N419" s="141"/>
      <c r="O419" s="141"/>
      <c r="P419" s="141"/>
      <c r="Q419" s="141"/>
      <c r="R419" s="141"/>
      <c r="S419" s="141"/>
      <c r="T419" s="14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</row>
    <row r="420" spans="5:59">
      <c r="E420" s="143"/>
      <c r="F420" s="194"/>
      <c r="G420" s="220"/>
      <c r="H420" s="270"/>
      <c r="M420" s="141"/>
      <c r="N420" s="141"/>
      <c r="O420" s="141"/>
      <c r="P420" s="141"/>
      <c r="Q420" s="141"/>
      <c r="R420" s="141"/>
      <c r="S420" s="141"/>
      <c r="T420" s="14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</row>
    <row r="421" spans="5:59">
      <c r="E421" s="140"/>
      <c r="F421" s="172"/>
      <c r="G421" s="136"/>
      <c r="H421" s="140"/>
      <c r="M421" s="141"/>
      <c r="N421" s="141"/>
      <c r="O421" s="141"/>
      <c r="P421" s="141"/>
      <c r="Q421" s="141"/>
      <c r="R421" s="141"/>
      <c r="S421" s="141"/>
      <c r="T421" s="14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</row>
    <row r="422" spans="5:59">
      <c r="E422" s="141"/>
      <c r="F422" s="293"/>
      <c r="G422" s="141"/>
      <c r="H422" s="141"/>
      <c r="M422" s="141"/>
      <c r="N422" s="141"/>
      <c r="O422" s="141"/>
      <c r="P422" s="141"/>
      <c r="Q422" s="141"/>
      <c r="R422" s="141"/>
      <c r="S422" s="141"/>
      <c r="T422" s="14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</row>
    <row r="423" spans="5:59">
      <c r="E423" s="135"/>
      <c r="F423" s="196"/>
      <c r="G423" s="141"/>
      <c r="H423" s="141"/>
      <c r="M423" s="141"/>
      <c r="N423" s="141"/>
      <c r="O423" s="141"/>
      <c r="P423" s="141"/>
      <c r="Q423" s="141"/>
      <c r="R423" s="141"/>
      <c r="S423" s="141"/>
      <c r="T423" s="14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</row>
    <row r="424" spans="5:59">
      <c r="E424" s="162"/>
      <c r="F424" s="172"/>
      <c r="G424" s="141"/>
      <c r="H424" s="141"/>
      <c r="M424" s="141"/>
      <c r="N424" s="141"/>
      <c r="O424" s="141"/>
      <c r="P424" s="141"/>
      <c r="Q424" s="141"/>
      <c r="R424" s="141"/>
      <c r="S424" s="141"/>
      <c r="T424" s="14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</row>
    <row r="425" spans="5:59">
      <c r="E425" s="135"/>
      <c r="F425" s="196"/>
      <c r="G425" s="141"/>
      <c r="H425" s="141"/>
      <c r="M425" s="141"/>
      <c r="N425" s="141"/>
      <c r="O425" s="141"/>
      <c r="P425" s="141"/>
      <c r="Q425" s="141"/>
      <c r="R425" s="141"/>
      <c r="S425" s="141"/>
      <c r="T425" s="14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</row>
    <row r="426" spans="5:59">
      <c r="E426" s="140"/>
      <c r="F426" s="172"/>
      <c r="G426" s="141"/>
      <c r="H426" s="141"/>
      <c r="M426" s="141"/>
      <c r="N426" s="141"/>
      <c r="O426" s="141"/>
      <c r="P426" s="141"/>
      <c r="Q426" s="141"/>
      <c r="R426" s="141"/>
      <c r="S426" s="141"/>
      <c r="T426" s="14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</row>
    <row r="427" spans="5:59">
      <c r="E427" s="140"/>
      <c r="F427" s="172"/>
      <c r="G427" s="141"/>
      <c r="H427" s="141"/>
      <c r="M427" s="141"/>
      <c r="N427" s="141"/>
      <c r="O427" s="141"/>
      <c r="P427" s="141"/>
      <c r="Q427" s="141"/>
      <c r="R427" s="141"/>
      <c r="S427" s="141"/>
      <c r="T427" s="14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</row>
    <row r="428" spans="5:59">
      <c r="E428" s="141"/>
      <c r="F428" s="141"/>
      <c r="G428" s="141"/>
      <c r="H428" s="141"/>
      <c r="M428" s="141"/>
      <c r="N428" s="141"/>
      <c r="O428" s="141"/>
      <c r="P428" s="141"/>
      <c r="Q428" s="141"/>
      <c r="R428" s="141"/>
      <c r="S428" s="141"/>
      <c r="T428" s="14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</row>
    <row r="429" spans="5:59">
      <c r="E429" s="149"/>
      <c r="F429" s="193"/>
      <c r="G429" s="136"/>
      <c r="H429" s="279"/>
      <c r="M429" s="141"/>
      <c r="N429" s="141"/>
      <c r="O429" s="141"/>
      <c r="P429" s="141"/>
      <c r="Q429" s="141"/>
      <c r="R429" s="141"/>
      <c r="S429" s="141"/>
      <c r="T429" s="14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</row>
    <row r="430" spans="5:59">
      <c r="E430" s="427"/>
      <c r="F430" s="427"/>
      <c r="G430" s="136"/>
      <c r="H430" s="141"/>
      <c r="M430" s="141"/>
      <c r="N430" s="141"/>
      <c r="O430" s="141"/>
      <c r="P430" s="141"/>
      <c r="Q430" s="141"/>
      <c r="R430" s="141"/>
      <c r="S430" s="141"/>
      <c r="T430" s="14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</row>
    <row r="431" spans="5:59">
      <c r="E431" s="425"/>
      <c r="F431" s="141"/>
      <c r="G431" s="141"/>
      <c r="H431" s="432"/>
      <c r="M431" s="141"/>
      <c r="N431" s="141"/>
      <c r="O431" s="141"/>
      <c r="P431" s="141"/>
      <c r="Q431" s="141"/>
      <c r="R431" s="141"/>
      <c r="S431" s="141"/>
      <c r="T431" s="14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</row>
    <row r="432" spans="5:59">
      <c r="E432" s="141"/>
      <c r="F432" s="141"/>
      <c r="G432" s="141"/>
      <c r="H432" s="141"/>
      <c r="M432" s="141"/>
      <c r="N432" s="141"/>
      <c r="O432" s="141"/>
      <c r="P432" s="141"/>
      <c r="Q432" s="141"/>
      <c r="R432" s="141"/>
      <c r="S432" s="141"/>
      <c r="T432" s="14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</row>
    <row r="433" spans="5:59">
      <c r="E433" s="141"/>
      <c r="F433" s="141"/>
      <c r="G433" s="390"/>
      <c r="H433" s="141"/>
      <c r="M433" s="141"/>
      <c r="N433" s="141"/>
      <c r="O433" s="141"/>
      <c r="P433" s="141"/>
      <c r="Q433" s="141"/>
      <c r="R433" s="141"/>
      <c r="S433" s="141"/>
      <c r="T433" s="14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</row>
    <row r="434" spans="5:59">
      <c r="E434" s="141"/>
      <c r="F434" s="141"/>
      <c r="G434" s="220"/>
      <c r="H434" s="270"/>
      <c r="M434" s="141"/>
      <c r="N434" s="141"/>
      <c r="O434" s="141"/>
      <c r="P434" s="141"/>
      <c r="Q434" s="141"/>
      <c r="R434" s="141"/>
      <c r="S434" s="141"/>
      <c r="T434" s="14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</row>
    <row r="435" spans="5:59">
      <c r="E435" s="141"/>
      <c r="F435" s="141"/>
      <c r="G435" s="136"/>
      <c r="H435" s="279"/>
      <c r="M435" s="141"/>
      <c r="N435" s="141"/>
      <c r="O435" s="141"/>
      <c r="P435" s="141"/>
      <c r="Q435" s="141"/>
      <c r="R435" s="141"/>
      <c r="S435" s="141"/>
      <c r="T435" s="14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</row>
    <row r="436" spans="5:59">
      <c r="E436" s="141"/>
      <c r="F436" s="141"/>
      <c r="G436" s="391"/>
      <c r="H436" s="149"/>
      <c r="M436" s="141"/>
      <c r="N436" s="141"/>
      <c r="O436" s="141"/>
      <c r="P436" s="141"/>
      <c r="Q436" s="141"/>
      <c r="R436" s="141"/>
      <c r="S436" s="141"/>
      <c r="T436" s="14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</row>
    <row r="437" spans="5:59">
      <c r="E437" s="141"/>
      <c r="F437" s="141"/>
      <c r="G437" s="136"/>
      <c r="H437" s="135"/>
      <c r="M437" s="141"/>
      <c r="N437" s="141"/>
      <c r="O437" s="141"/>
      <c r="P437" s="141"/>
      <c r="Q437" s="141"/>
      <c r="R437" s="141"/>
      <c r="S437" s="141"/>
      <c r="T437" s="14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</row>
    <row r="438" spans="5:59">
      <c r="E438" s="141"/>
      <c r="F438" s="141"/>
      <c r="G438" s="142"/>
      <c r="H438" s="145"/>
      <c r="M438" s="141"/>
      <c r="N438" s="141"/>
      <c r="O438" s="141"/>
      <c r="P438" s="141"/>
      <c r="Q438" s="141"/>
      <c r="R438" s="141"/>
      <c r="S438" s="141"/>
      <c r="T438" s="14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</row>
    <row r="439" spans="5:59">
      <c r="E439" s="141"/>
      <c r="F439" s="141"/>
      <c r="G439" s="136"/>
      <c r="H439" s="135"/>
      <c r="M439" s="141"/>
      <c r="N439" s="141"/>
      <c r="O439" s="141"/>
      <c r="P439" s="141"/>
      <c r="Q439" s="141"/>
      <c r="R439" s="141"/>
      <c r="S439" s="141"/>
      <c r="T439" s="14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</row>
    <row r="440" spans="5:59">
      <c r="E440" s="141"/>
      <c r="F440" s="141"/>
      <c r="G440" s="391"/>
      <c r="H440" s="149"/>
      <c r="M440" s="141"/>
      <c r="N440" s="141"/>
      <c r="O440" s="141"/>
      <c r="P440" s="141"/>
      <c r="Q440" s="141"/>
      <c r="R440" s="141"/>
      <c r="S440" s="141"/>
      <c r="T440" s="14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</row>
    <row r="441" spans="5:59">
      <c r="E441" s="141"/>
      <c r="F441" s="141"/>
      <c r="G441" s="141"/>
      <c r="H441" s="141"/>
      <c r="M441" s="141"/>
      <c r="N441" s="141"/>
      <c r="O441" s="141"/>
      <c r="P441" s="141"/>
      <c r="Q441" s="141"/>
      <c r="R441" s="141"/>
      <c r="S441" s="141"/>
      <c r="T441" s="14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</row>
    <row r="442" spans="5:59">
      <c r="E442" s="141"/>
      <c r="F442" s="141"/>
      <c r="G442" s="141"/>
      <c r="H442" s="141"/>
      <c r="M442" s="141"/>
      <c r="N442" s="141"/>
      <c r="O442" s="141"/>
      <c r="P442" s="141"/>
      <c r="Q442" s="141"/>
      <c r="R442" s="141"/>
      <c r="S442" s="141"/>
      <c r="T442" s="14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</row>
    <row r="443" spans="5:59">
      <c r="E443" s="141"/>
      <c r="F443" s="141"/>
      <c r="G443" s="423"/>
      <c r="H443" s="141"/>
      <c r="M443" s="141"/>
      <c r="N443" s="141"/>
      <c r="O443" s="141"/>
      <c r="P443" s="141"/>
      <c r="Q443" s="141"/>
      <c r="R443" s="141"/>
      <c r="S443" s="141"/>
      <c r="T443" s="14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</row>
    <row r="444" spans="5:59">
      <c r="E444" s="141"/>
      <c r="F444" s="141"/>
      <c r="G444" s="220"/>
      <c r="H444" s="270"/>
      <c r="M444" s="141"/>
      <c r="N444" s="141"/>
      <c r="O444" s="141"/>
      <c r="P444" s="141"/>
      <c r="Q444" s="141"/>
      <c r="R444" s="141"/>
      <c r="S444" s="141"/>
      <c r="T444" s="14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</row>
    <row r="445" spans="5:59">
      <c r="E445" s="141"/>
      <c r="F445" s="141"/>
      <c r="G445" s="139"/>
      <c r="H445" s="135"/>
      <c r="M445" s="141"/>
      <c r="N445" s="141"/>
      <c r="O445" s="141"/>
      <c r="P445" s="141"/>
      <c r="Q445" s="141"/>
      <c r="R445" s="141"/>
      <c r="S445" s="141"/>
      <c r="T445" s="14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</row>
    <row r="446" spans="5:59">
      <c r="E446" s="141"/>
      <c r="F446" s="141"/>
      <c r="G446" s="141"/>
      <c r="H446" s="141"/>
      <c r="M446" s="141"/>
      <c r="N446" s="141"/>
      <c r="O446" s="141"/>
      <c r="P446" s="141"/>
      <c r="Q446" s="141"/>
      <c r="R446" s="141"/>
      <c r="S446" s="141"/>
      <c r="T446" s="14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</row>
    <row r="447" spans="5:59">
      <c r="E447" s="141"/>
      <c r="F447" s="141"/>
      <c r="G447" s="141"/>
      <c r="H447" s="141"/>
      <c r="M447" s="141"/>
      <c r="N447" s="141"/>
      <c r="O447" s="141"/>
      <c r="P447" s="141"/>
      <c r="Q447" s="141"/>
      <c r="R447" s="141"/>
      <c r="S447" s="141"/>
      <c r="T447" s="14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</row>
    <row r="448" spans="5:59">
      <c r="E448" s="141"/>
      <c r="F448" s="141"/>
      <c r="G448" s="141"/>
      <c r="H448" s="141"/>
      <c r="M448" s="141"/>
      <c r="N448" s="141"/>
      <c r="O448" s="141"/>
      <c r="P448" s="141"/>
      <c r="Q448" s="141"/>
      <c r="R448" s="141"/>
      <c r="S448" s="141"/>
      <c r="T448" s="14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</row>
    <row r="449" spans="5:59">
      <c r="E449" s="149"/>
      <c r="F449" s="193"/>
      <c r="G449" s="139"/>
      <c r="H449" s="140"/>
      <c r="M449" s="141"/>
      <c r="N449" s="141"/>
      <c r="O449" s="141"/>
      <c r="P449" s="141"/>
      <c r="Q449" s="141"/>
      <c r="R449" s="141"/>
      <c r="S449" s="141"/>
      <c r="T449" s="14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</row>
    <row r="450" spans="5:59">
      <c r="E450" s="149"/>
      <c r="F450" s="193"/>
      <c r="G450" s="139"/>
      <c r="H450" s="140"/>
      <c r="M450" s="141"/>
      <c r="N450" s="141"/>
      <c r="O450" s="141"/>
      <c r="P450" s="141"/>
      <c r="Q450" s="141"/>
      <c r="R450" s="141"/>
      <c r="S450" s="141"/>
      <c r="T450" s="14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</row>
    <row r="451" spans="5:59">
      <c r="E451" s="149"/>
      <c r="F451" s="193"/>
      <c r="G451" s="139"/>
      <c r="H451" s="140"/>
      <c r="M451" s="141"/>
      <c r="N451" s="141"/>
      <c r="O451" s="141"/>
      <c r="P451" s="141"/>
      <c r="Q451" s="141"/>
      <c r="R451" s="141"/>
      <c r="S451" s="141"/>
      <c r="T451" s="14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</row>
    <row r="452" spans="5:59">
      <c r="E452" s="149"/>
      <c r="F452" s="193"/>
      <c r="G452" s="198"/>
      <c r="H452" s="141"/>
      <c r="M452" s="141"/>
      <c r="N452" s="141"/>
      <c r="O452" s="141"/>
      <c r="P452" s="141"/>
      <c r="Q452" s="141"/>
      <c r="R452" s="141"/>
      <c r="S452" s="141"/>
      <c r="T452" s="14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</row>
    <row r="453" spans="5:59">
      <c r="E453" s="427"/>
      <c r="F453" s="141"/>
      <c r="G453" s="141"/>
      <c r="H453" s="141"/>
      <c r="M453" s="141"/>
      <c r="N453" s="141"/>
      <c r="O453" s="141"/>
      <c r="P453" s="141"/>
      <c r="Q453" s="141"/>
      <c r="R453" s="141"/>
      <c r="S453" s="141"/>
      <c r="T453" s="14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</row>
    <row r="454" spans="5:59" ht="15.6">
      <c r="E454" s="439"/>
      <c r="F454" s="141"/>
      <c r="G454" s="141"/>
      <c r="H454" s="141"/>
      <c r="M454" s="141"/>
      <c r="N454" s="141"/>
      <c r="O454" s="141"/>
      <c r="P454" s="141"/>
      <c r="Q454" s="141"/>
      <c r="R454" s="141"/>
      <c r="S454" s="141"/>
      <c r="T454" s="14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</row>
    <row r="455" spans="5:59">
      <c r="E455" s="141"/>
      <c r="F455" s="141"/>
      <c r="G455" s="141"/>
      <c r="H455" s="141"/>
      <c r="M455" s="141"/>
      <c r="N455" s="141"/>
      <c r="O455" s="141"/>
      <c r="P455" s="141"/>
      <c r="Q455" s="141"/>
      <c r="R455" s="141"/>
      <c r="S455" s="141"/>
      <c r="T455" s="14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</row>
    <row r="456" spans="5:59">
      <c r="E456" s="141"/>
      <c r="F456" s="141"/>
      <c r="G456" s="141"/>
      <c r="H456" s="141"/>
      <c r="M456" s="141"/>
      <c r="N456" s="141"/>
      <c r="O456" s="141"/>
      <c r="P456" s="141"/>
      <c r="Q456" s="141"/>
      <c r="R456" s="141"/>
      <c r="S456" s="141"/>
      <c r="T456" s="14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</row>
    <row r="457" spans="5:59">
      <c r="E457" s="141"/>
      <c r="F457" s="141"/>
      <c r="G457" s="141"/>
      <c r="H457" s="141"/>
      <c r="M457" s="141"/>
      <c r="N457" s="141"/>
      <c r="O457" s="141"/>
      <c r="P457" s="141"/>
      <c r="Q457" s="141"/>
      <c r="R457" s="141"/>
      <c r="S457" s="141"/>
      <c r="T457" s="14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</row>
    <row r="458" spans="5:59">
      <c r="E458" s="141"/>
      <c r="F458" s="141"/>
      <c r="G458" s="141"/>
      <c r="H458" s="141"/>
      <c r="M458" s="141"/>
      <c r="N458" s="141"/>
      <c r="O458" s="141"/>
      <c r="P458" s="141"/>
      <c r="Q458" s="141"/>
      <c r="R458" s="141"/>
      <c r="S458" s="141"/>
      <c r="T458" s="14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</row>
    <row r="459" spans="5:59">
      <c r="E459" s="141"/>
      <c r="F459" s="141"/>
      <c r="G459" s="141"/>
      <c r="H459" s="141"/>
      <c r="M459" s="141"/>
      <c r="N459" s="141"/>
      <c r="O459" s="141"/>
      <c r="P459" s="141"/>
      <c r="Q459" s="141"/>
      <c r="R459" s="141"/>
      <c r="S459" s="141"/>
      <c r="T459" s="14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</row>
    <row r="460" spans="5:59">
      <c r="E460" s="141"/>
      <c r="F460" s="141"/>
      <c r="G460" s="141"/>
      <c r="H460" s="141"/>
      <c r="M460" s="141"/>
      <c r="N460" s="141"/>
      <c r="O460" s="141"/>
      <c r="P460" s="141"/>
      <c r="Q460" s="141"/>
      <c r="R460" s="141"/>
      <c r="S460" s="141"/>
      <c r="T460" s="14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</row>
    <row r="461" spans="5:59">
      <c r="E461" s="141"/>
      <c r="F461" s="141"/>
      <c r="G461" s="141"/>
      <c r="H461" s="141"/>
      <c r="M461" s="141"/>
      <c r="N461" s="141"/>
      <c r="O461" s="141"/>
      <c r="P461" s="141"/>
      <c r="Q461" s="141"/>
      <c r="R461" s="141"/>
      <c r="S461" s="141"/>
      <c r="T461" s="14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</row>
    <row r="462" spans="5:59">
      <c r="E462" s="141"/>
      <c r="F462" s="141"/>
      <c r="G462" s="141"/>
      <c r="H462" s="141"/>
      <c r="M462" s="141"/>
      <c r="N462" s="141"/>
      <c r="O462" s="141"/>
      <c r="P462" s="141"/>
      <c r="Q462" s="141"/>
      <c r="R462" s="141"/>
      <c r="S462" s="141"/>
      <c r="T462" s="14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</row>
    <row r="463" spans="5:59">
      <c r="E463" s="141"/>
      <c r="F463" s="141"/>
      <c r="G463" s="141"/>
      <c r="H463" s="141"/>
      <c r="M463" s="141"/>
      <c r="N463" s="141"/>
      <c r="O463" s="141"/>
      <c r="P463" s="141"/>
      <c r="Q463" s="141"/>
      <c r="R463" s="141"/>
      <c r="S463" s="141"/>
      <c r="T463" s="14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</row>
    <row r="464" spans="5:59">
      <c r="E464" s="141"/>
      <c r="F464" s="141"/>
      <c r="G464" s="141"/>
      <c r="H464" s="141"/>
      <c r="M464" s="141"/>
      <c r="N464" s="141"/>
      <c r="O464" s="141"/>
      <c r="P464" s="141"/>
      <c r="Q464" s="141"/>
      <c r="R464" s="141"/>
      <c r="S464" s="141"/>
      <c r="T464" s="14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</row>
    <row r="465" spans="5:59">
      <c r="E465" s="141"/>
      <c r="F465" s="141"/>
      <c r="G465" s="141"/>
      <c r="H465" s="141"/>
      <c r="M465" s="141"/>
      <c r="N465" s="141"/>
      <c r="O465" s="141"/>
      <c r="P465" s="141"/>
      <c r="Q465" s="141"/>
      <c r="R465" s="141"/>
      <c r="S465" s="141"/>
      <c r="T465" s="14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</row>
    <row r="466" spans="5:59">
      <c r="M466" s="141"/>
      <c r="N466" s="141"/>
      <c r="O466" s="141"/>
      <c r="P466" s="141"/>
      <c r="Q466" s="141"/>
      <c r="R466" s="141"/>
      <c r="S466" s="141"/>
      <c r="T466" s="14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</row>
    <row r="467" spans="5:59">
      <c r="M467" s="141"/>
      <c r="N467" s="141"/>
      <c r="O467" s="141"/>
      <c r="P467" s="141"/>
      <c r="Q467" s="141"/>
      <c r="R467" s="141"/>
      <c r="S467" s="141"/>
      <c r="T467" s="14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</row>
    <row r="468" spans="5:59">
      <c r="M468" s="141"/>
      <c r="N468" s="141"/>
      <c r="O468" s="141"/>
      <c r="P468" s="141"/>
      <c r="Q468" s="141"/>
      <c r="R468" s="141"/>
      <c r="S468" s="141"/>
      <c r="T468" s="14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</row>
    <row r="469" spans="5:59">
      <c r="M469" s="141"/>
      <c r="N469" s="141"/>
      <c r="O469" s="141"/>
      <c r="P469" s="141"/>
      <c r="Q469" s="141"/>
      <c r="R469" s="141"/>
      <c r="S469" s="141"/>
      <c r="T469" s="14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</row>
    <row r="470" spans="5:59">
      <c r="M470" s="141"/>
      <c r="N470" s="141"/>
      <c r="O470" s="141"/>
      <c r="P470" s="141"/>
      <c r="Q470" s="141"/>
      <c r="R470" s="141"/>
      <c r="S470" s="141"/>
      <c r="T470" s="14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</row>
    <row r="471" spans="5:59">
      <c r="M471" s="141"/>
      <c r="N471" s="141"/>
      <c r="O471" s="141"/>
      <c r="P471" s="141"/>
      <c r="Q471" s="141"/>
      <c r="R471" s="141"/>
      <c r="S471" s="141"/>
      <c r="T471" s="14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</row>
    <row r="472" spans="5:59">
      <c r="M472" s="141"/>
      <c r="N472" s="141"/>
      <c r="O472" s="141"/>
      <c r="P472" s="141"/>
      <c r="Q472" s="141"/>
      <c r="R472" s="141"/>
      <c r="S472" s="141"/>
      <c r="T472" s="14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</row>
    <row r="473" spans="5:59">
      <c r="M473" s="141"/>
      <c r="N473" s="141"/>
      <c r="O473" s="141"/>
      <c r="P473" s="141"/>
      <c r="Q473" s="141"/>
      <c r="R473" s="141"/>
      <c r="S473" s="141"/>
      <c r="T473" s="14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</row>
    <row r="474" spans="5:59">
      <c r="M474" s="141"/>
      <c r="N474" s="141"/>
      <c r="O474" s="141"/>
      <c r="P474" s="141"/>
      <c r="Q474" s="141"/>
      <c r="R474" s="141"/>
      <c r="S474" s="141"/>
      <c r="T474" s="14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</row>
    <row r="475" spans="5:59">
      <c r="M475" s="141"/>
      <c r="N475" s="141"/>
      <c r="O475" s="141"/>
      <c r="P475" s="141"/>
      <c r="Q475" s="141"/>
      <c r="R475" s="141"/>
      <c r="S475" s="141"/>
      <c r="T475" s="14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</row>
    <row r="476" spans="5:59">
      <c r="M476" s="141"/>
      <c r="N476" s="141"/>
      <c r="O476" s="141"/>
      <c r="P476" s="141"/>
      <c r="Q476" s="141"/>
      <c r="R476" s="141"/>
      <c r="S476" s="141"/>
      <c r="T476" s="14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</row>
    <row r="477" spans="5:59">
      <c r="M477" s="141"/>
      <c r="N477" s="141"/>
      <c r="O477" s="141"/>
      <c r="P477" s="141"/>
      <c r="Q477" s="141"/>
      <c r="R477" s="141"/>
      <c r="S477" s="141"/>
      <c r="T477" s="14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</row>
    <row r="478" spans="5:59">
      <c r="M478" s="141"/>
      <c r="N478" s="141"/>
      <c r="O478" s="141"/>
      <c r="P478" s="141"/>
      <c r="Q478" s="141"/>
      <c r="R478" s="141"/>
      <c r="S478" s="141"/>
      <c r="T478" s="14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</row>
    <row r="479" spans="5:59">
      <c r="M479" s="141"/>
      <c r="N479" s="141"/>
      <c r="O479" s="141"/>
      <c r="P479" s="141"/>
      <c r="Q479" s="141"/>
      <c r="R479" s="141"/>
      <c r="S479" s="141"/>
      <c r="T479" s="14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</row>
    <row r="480" spans="5:59">
      <c r="M480" s="141"/>
      <c r="N480" s="141"/>
      <c r="O480" s="141"/>
      <c r="P480" s="141"/>
      <c r="Q480" s="141"/>
      <c r="R480" s="141"/>
      <c r="S480" s="141"/>
      <c r="T480" s="14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</row>
    <row r="481" spans="5:59">
      <c r="M481" s="141"/>
      <c r="N481" s="141"/>
      <c r="O481" s="141"/>
      <c r="P481" s="141"/>
      <c r="Q481" s="141"/>
      <c r="R481" s="141"/>
      <c r="S481" s="141"/>
      <c r="T481" s="14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</row>
    <row r="482" spans="5:59">
      <c r="M482" s="141"/>
      <c r="N482" s="141"/>
      <c r="O482" s="141"/>
      <c r="P482" s="141"/>
      <c r="Q482" s="141"/>
      <c r="R482" s="141"/>
      <c r="S482" s="141"/>
      <c r="T482" s="14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</row>
    <row r="483" spans="5:59">
      <c r="M483" s="141"/>
      <c r="N483" s="141"/>
      <c r="O483" s="141"/>
      <c r="P483" s="141"/>
      <c r="Q483" s="141"/>
      <c r="R483" s="141"/>
      <c r="S483" s="141"/>
      <c r="T483" s="14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</row>
    <row r="484" spans="5:59">
      <c r="M484" s="141"/>
      <c r="N484" s="141"/>
      <c r="O484" s="141"/>
      <c r="P484" s="141"/>
      <c r="Q484" s="141"/>
      <c r="R484" s="141"/>
      <c r="S484" s="141"/>
      <c r="T484" s="14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</row>
    <row r="485" spans="5:59">
      <c r="M485" s="141"/>
      <c r="N485" s="141"/>
      <c r="O485" s="141"/>
      <c r="P485" s="141"/>
      <c r="Q485" s="141"/>
      <c r="R485" s="141"/>
      <c r="S485" s="141"/>
      <c r="T485" s="14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</row>
    <row r="486" spans="5:59">
      <c r="E486" s="141"/>
      <c r="F486" s="141"/>
      <c r="G486" s="141"/>
      <c r="H486" s="141"/>
      <c r="M486" s="141"/>
      <c r="N486" s="141"/>
      <c r="O486" s="141"/>
      <c r="P486" s="141"/>
      <c r="Q486" s="141"/>
      <c r="R486" s="141"/>
      <c r="S486" s="141"/>
      <c r="T486" s="14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</row>
    <row r="487" spans="5:59">
      <c r="E487" s="141"/>
      <c r="F487" s="141"/>
      <c r="G487" s="141"/>
      <c r="H487" s="141"/>
      <c r="M487" s="141"/>
      <c r="N487" s="141"/>
      <c r="O487" s="141"/>
      <c r="P487" s="141"/>
      <c r="Q487" s="141"/>
      <c r="R487" s="141"/>
      <c r="S487" s="141"/>
      <c r="T487" s="14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</row>
    <row r="488" spans="5:59">
      <c r="E488" s="141"/>
      <c r="F488" s="141"/>
      <c r="G488" s="141"/>
      <c r="H488" s="141"/>
      <c r="M488" s="141"/>
      <c r="N488" s="141"/>
      <c r="O488" s="141"/>
      <c r="P488" s="141"/>
      <c r="Q488" s="141"/>
      <c r="R488" s="141"/>
      <c r="S488" s="141"/>
      <c r="T488" s="14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</row>
    <row r="489" spans="5:59">
      <c r="E489" s="141"/>
      <c r="F489" s="141"/>
      <c r="G489" s="141"/>
      <c r="H489" s="141"/>
      <c r="M489" s="141"/>
      <c r="N489" s="141"/>
      <c r="O489" s="141"/>
      <c r="P489" s="141"/>
      <c r="Q489" s="141"/>
      <c r="R489" s="141"/>
      <c r="S489" s="141"/>
      <c r="T489" s="14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</row>
    <row r="490" spans="5:59">
      <c r="M490" s="141"/>
      <c r="N490" s="141"/>
      <c r="O490" s="141"/>
      <c r="P490" s="141"/>
      <c r="Q490" s="141"/>
      <c r="R490" s="141"/>
      <c r="S490" s="141"/>
      <c r="T490" s="14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</row>
    <row r="491" spans="5:59">
      <c r="M491" s="141"/>
      <c r="N491" s="141"/>
      <c r="O491" s="141"/>
      <c r="P491" s="141"/>
      <c r="Q491" s="141"/>
      <c r="R491" s="141"/>
      <c r="S491" s="141"/>
      <c r="T491" s="14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</row>
    <row r="492" spans="5:59">
      <c r="M492" s="141"/>
      <c r="N492" s="141"/>
      <c r="O492" s="141"/>
      <c r="P492" s="141"/>
      <c r="Q492" s="141"/>
      <c r="R492" s="141"/>
      <c r="S492" s="141"/>
      <c r="T492" s="14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</row>
    <row r="493" spans="5:59">
      <c r="M493" s="141"/>
      <c r="N493" s="141"/>
      <c r="O493" s="141"/>
      <c r="P493" s="141"/>
      <c r="Q493" s="141"/>
      <c r="R493" s="141"/>
      <c r="S493" s="141"/>
      <c r="T493" s="14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</row>
    <row r="494" spans="5:59">
      <c r="M494" s="141"/>
      <c r="N494" s="141"/>
      <c r="O494" s="141"/>
      <c r="P494" s="141"/>
      <c r="Q494" s="141"/>
      <c r="R494" s="141"/>
      <c r="S494" s="141"/>
      <c r="T494" s="14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</row>
    <row r="495" spans="5:59">
      <c r="M495" s="141"/>
      <c r="N495" s="141"/>
      <c r="O495" s="141"/>
      <c r="P495" s="141"/>
      <c r="Q495" s="141"/>
      <c r="R495" s="141"/>
      <c r="S495" s="141"/>
      <c r="T495" s="14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</row>
    <row r="496" spans="5:59">
      <c r="M496" s="141"/>
      <c r="N496" s="141"/>
      <c r="O496" s="141"/>
      <c r="P496" s="141"/>
      <c r="Q496" s="141"/>
      <c r="R496" s="141"/>
      <c r="S496" s="141"/>
      <c r="T496" s="14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</row>
    <row r="497" spans="13:59">
      <c r="M497" s="141"/>
      <c r="N497" s="141"/>
      <c r="O497" s="141"/>
      <c r="P497" s="141"/>
      <c r="Q497" s="141"/>
      <c r="R497" s="141"/>
      <c r="S497" s="141"/>
      <c r="T497" s="14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</row>
    <row r="498" spans="13:59">
      <c r="M498" s="141"/>
      <c r="N498" s="141"/>
      <c r="O498" s="141"/>
      <c r="P498" s="141"/>
      <c r="Q498" s="141"/>
      <c r="R498" s="141"/>
      <c r="S498" s="141"/>
      <c r="T498" s="14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</row>
    <row r="499" spans="13:59">
      <c r="M499" s="141"/>
      <c r="N499" s="141"/>
      <c r="O499" s="141"/>
      <c r="P499" s="141"/>
      <c r="Q499" s="141"/>
      <c r="R499" s="141"/>
      <c r="S499" s="141"/>
      <c r="T499" s="14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</row>
    <row r="500" spans="13:59">
      <c r="M500" s="141"/>
      <c r="N500" s="141"/>
      <c r="O500" s="141"/>
      <c r="P500" s="141"/>
      <c r="Q500" s="141"/>
      <c r="R500" s="141"/>
      <c r="S500" s="141"/>
      <c r="T500" s="14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</row>
    <row r="501" spans="13:59">
      <c r="M501" s="141"/>
      <c r="N501" s="141"/>
      <c r="O501" s="141"/>
      <c r="P501" s="141"/>
      <c r="Q501" s="141"/>
      <c r="R501" s="141"/>
      <c r="S501" s="141"/>
      <c r="T501" s="14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</row>
    <row r="502" spans="13:59">
      <c r="M502" s="141"/>
      <c r="N502" s="141"/>
      <c r="O502" s="141"/>
      <c r="P502" s="141"/>
      <c r="Q502" s="141"/>
      <c r="R502" s="141"/>
      <c r="S502" s="141"/>
      <c r="T502" s="14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</row>
    <row r="503" spans="13:59">
      <c r="M503" s="141"/>
      <c r="N503" s="141"/>
      <c r="O503" s="141"/>
      <c r="P503" s="141"/>
      <c r="Q503" s="141"/>
      <c r="R503" s="141"/>
      <c r="S503" s="141"/>
      <c r="T503" s="14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</row>
    <row r="504" spans="13:59">
      <c r="M504" s="141"/>
      <c r="N504" s="141"/>
      <c r="O504" s="141"/>
      <c r="P504" s="141"/>
      <c r="Q504" s="141"/>
      <c r="R504" s="141"/>
      <c r="S504" s="141"/>
      <c r="T504" s="14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</row>
    <row r="505" spans="13:59">
      <c r="M505" s="141"/>
      <c r="N505" s="141"/>
      <c r="O505" s="141"/>
      <c r="P505" s="141"/>
      <c r="Q505" s="141"/>
      <c r="R505" s="141"/>
      <c r="S505" s="141"/>
      <c r="T505" s="14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</row>
    <row r="506" spans="13:59">
      <c r="M506" s="141"/>
      <c r="N506" s="141"/>
      <c r="O506" s="141"/>
      <c r="P506" s="141"/>
      <c r="Q506" s="141"/>
      <c r="R506" s="141"/>
      <c r="S506" s="141"/>
      <c r="T506" s="14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</row>
    <row r="507" spans="13:59">
      <c r="M507" s="141"/>
      <c r="N507" s="141"/>
      <c r="O507" s="141"/>
      <c r="P507" s="141"/>
      <c r="Q507" s="141"/>
      <c r="R507" s="141"/>
      <c r="S507" s="141"/>
      <c r="T507" s="14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</row>
    <row r="508" spans="13:59">
      <c r="M508" s="141"/>
      <c r="N508" s="141"/>
      <c r="O508" s="141"/>
      <c r="P508" s="141"/>
      <c r="Q508" s="141"/>
      <c r="R508" s="141"/>
      <c r="S508" s="141"/>
      <c r="T508" s="14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</row>
    <row r="509" spans="13:59">
      <c r="M509" s="141"/>
      <c r="N509" s="141"/>
      <c r="O509" s="141"/>
      <c r="P509" s="141"/>
      <c r="Q509" s="141"/>
      <c r="R509" s="141"/>
      <c r="S509" s="141"/>
      <c r="T509" s="14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</row>
    <row r="510" spans="13:59">
      <c r="M510" s="141"/>
      <c r="N510" s="141"/>
      <c r="O510" s="141"/>
      <c r="P510" s="141"/>
      <c r="Q510" s="141"/>
      <c r="R510" s="141"/>
      <c r="S510" s="141"/>
      <c r="T510" s="14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</row>
    <row r="511" spans="13:59">
      <c r="M511" s="141"/>
      <c r="N511" s="141"/>
      <c r="O511" s="141"/>
      <c r="P511" s="141"/>
      <c r="Q511" s="141"/>
      <c r="R511" s="141"/>
      <c r="S511" s="141"/>
      <c r="T511" s="14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</row>
    <row r="512" spans="13:59">
      <c r="M512" s="141"/>
      <c r="N512" s="141"/>
      <c r="O512" s="141"/>
      <c r="P512" s="141"/>
      <c r="Q512" s="141"/>
      <c r="R512" s="141"/>
      <c r="S512" s="141"/>
      <c r="T512" s="14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</row>
    <row r="513" spans="1:59">
      <c r="M513" s="141"/>
      <c r="N513" s="141"/>
      <c r="O513" s="141"/>
      <c r="P513" s="141"/>
      <c r="Q513" s="141"/>
      <c r="R513" s="141"/>
      <c r="S513" s="141"/>
      <c r="T513" s="14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</row>
    <row r="514" spans="1:59">
      <c r="M514" s="141"/>
      <c r="N514" s="141"/>
      <c r="O514" s="141"/>
      <c r="P514" s="141"/>
      <c r="Q514" s="141"/>
      <c r="R514" s="141"/>
      <c r="S514" s="141"/>
      <c r="T514" s="14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</row>
    <row r="515" spans="1:59">
      <c r="N515" s="141"/>
      <c r="O515" s="141"/>
      <c r="P515" s="141"/>
      <c r="Q515" s="141"/>
      <c r="R515" s="141"/>
      <c r="S515" s="141"/>
      <c r="T515" s="14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</row>
    <row r="516" spans="1:59">
      <c r="N516" s="141"/>
      <c r="O516" s="141"/>
      <c r="P516" s="141"/>
      <c r="Q516" s="141"/>
      <c r="R516" s="141"/>
      <c r="S516" s="141"/>
      <c r="T516" s="14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</row>
    <row r="517" spans="1:59">
      <c r="N517" s="141"/>
      <c r="O517" s="141"/>
      <c r="P517" s="141"/>
      <c r="Q517" s="141"/>
      <c r="R517" s="141"/>
      <c r="S517" s="141"/>
      <c r="T517" s="14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</row>
    <row r="518" spans="1:59">
      <c r="N518" s="141"/>
      <c r="O518" s="141"/>
      <c r="P518" s="141"/>
      <c r="Q518" s="141"/>
      <c r="R518" s="141"/>
      <c r="S518" s="141"/>
      <c r="T518" s="14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</row>
    <row r="519" spans="1:59">
      <c r="N519" s="141"/>
      <c r="O519" s="141"/>
      <c r="P519" s="141"/>
      <c r="Q519" s="141"/>
      <c r="R519" s="141"/>
      <c r="S519" s="141"/>
      <c r="T519" s="14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</row>
    <row r="520" spans="1:59">
      <c r="N520" s="141"/>
      <c r="O520" s="141"/>
      <c r="P520" s="141"/>
      <c r="Q520" s="141"/>
      <c r="R520" s="141"/>
      <c r="S520" s="141"/>
      <c r="T520" s="14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</row>
    <row r="521" spans="1:59">
      <c r="N521" s="141"/>
      <c r="O521" s="141"/>
      <c r="P521" s="141"/>
      <c r="Q521" s="141"/>
      <c r="R521" s="141"/>
      <c r="S521" s="141"/>
      <c r="T521" s="14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</row>
    <row r="522" spans="1:59">
      <c r="E522" s="141"/>
      <c r="F522" s="141"/>
      <c r="G522" s="141"/>
      <c r="H522" s="141"/>
      <c r="N522" s="141"/>
      <c r="O522" s="141"/>
      <c r="P522" s="141"/>
      <c r="Q522" s="141"/>
      <c r="R522" s="141"/>
      <c r="S522" s="141"/>
      <c r="T522" s="14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</row>
    <row r="523" spans="1:59">
      <c r="E523" s="141"/>
      <c r="F523" s="141"/>
      <c r="G523" s="141"/>
      <c r="H523" s="141"/>
      <c r="N523" s="141"/>
      <c r="O523" s="141"/>
      <c r="P523" s="141"/>
      <c r="Q523" s="141"/>
      <c r="R523" s="141"/>
      <c r="S523" s="141"/>
      <c r="T523" s="14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</row>
    <row r="524" spans="1:59">
      <c r="E524" s="141"/>
      <c r="F524" s="141"/>
      <c r="G524" s="141"/>
      <c r="H524" s="141"/>
      <c r="N524" s="141"/>
      <c r="O524" s="141"/>
      <c r="P524" s="141"/>
      <c r="Q524" s="141"/>
      <c r="R524" s="141"/>
      <c r="S524" s="141"/>
      <c r="T524" s="14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</row>
    <row r="525" spans="1:59">
      <c r="E525" s="141"/>
      <c r="F525" s="141"/>
      <c r="G525" s="141"/>
      <c r="H525" s="141"/>
      <c r="N525" s="141"/>
      <c r="O525" s="141"/>
      <c r="P525" s="141"/>
      <c r="Q525" s="141"/>
      <c r="R525" s="141"/>
      <c r="S525" s="141"/>
      <c r="T525" s="14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</row>
    <row r="526" spans="1:59">
      <c r="A526" s="141"/>
      <c r="B526" s="150"/>
      <c r="C526" s="141"/>
      <c r="D526" s="141"/>
      <c r="E526" s="141"/>
      <c r="F526" s="141"/>
      <c r="G526" s="141"/>
      <c r="H526" s="141"/>
      <c r="N526" s="141"/>
      <c r="O526" s="141"/>
      <c r="P526" s="141"/>
      <c r="Q526" s="141"/>
      <c r="R526" s="141"/>
      <c r="S526" s="141"/>
      <c r="T526" s="14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</row>
    <row r="527" spans="1:59">
      <c r="A527" s="141"/>
      <c r="B527" s="150"/>
      <c r="C527" s="141"/>
      <c r="D527" s="141"/>
      <c r="E527" s="141"/>
      <c r="F527" s="141"/>
      <c r="G527" s="141"/>
      <c r="H527" s="141"/>
      <c r="N527" s="141"/>
      <c r="O527" s="141"/>
      <c r="P527" s="141"/>
      <c r="Q527" s="141"/>
      <c r="R527" s="141"/>
      <c r="S527" s="141"/>
      <c r="T527" s="14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</row>
    <row r="528" spans="1:59">
      <c r="N528" s="141"/>
      <c r="O528" s="141"/>
      <c r="P528" s="141"/>
      <c r="Q528" s="141"/>
      <c r="R528" s="141"/>
      <c r="S528" s="141"/>
      <c r="T528" s="14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</row>
    <row r="529" spans="14:59">
      <c r="N529" s="141"/>
      <c r="O529" s="141"/>
      <c r="P529" s="141"/>
      <c r="Q529" s="141"/>
      <c r="R529" s="141"/>
      <c r="S529" s="141"/>
      <c r="T529" s="14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</row>
    <row r="530" spans="14:59">
      <c r="N530" s="141"/>
      <c r="O530" s="141"/>
      <c r="P530" s="141"/>
      <c r="Q530" s="141"/>
      <c r="R530" s="141"/>
      <c r="S530" s="141"/>
      <c r="T530" s="14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</row>
    <row r="531" spans="14:59">
      <c r="N531" s="141"/>
      <c r="O531" s="141"/>
      <c r="P531" s="141"/>
      <c r="Q531" s="141"/>
      <c r="R531" s="141"/>
      <c r="S531" s="141"/>
      <c r="T531" s="14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</row>
    <row r="532" spans="14:59">
      <c r="N532" s="141"/>
      <c r="O532" s="141"/>
      <c r="P532" s="141"/>
      <c r="Q532" s="141"/>
      <c r="R532" s="141"/>
      <c r="S532" s="141"/>
      <c r="T532" s="14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</row>
    <row r="533" spans="14:59">
      <c r="N533" s="141"/>
      <c r="O533" s="141"/>
      <c r="P533" s="141"/>
      <c r="Q533" s="141"/>
      <c r="R533" s="141"/>
      <c r="S533" s="141"/>
      <c r="T533" s="14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</row>
    <row r="534" spans="14:59">
      <c r="N534" s="141"/>
      <c r="O534" s="141"/>
      <c r="P534" s="141"/>
      <c r="Q534" s="141"/>
      <c r="R534" s="141"/>
      <c r="S534" s="141"/>
      <c r="T534" s="14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</row>
    <row r="535" spans="14:59">
      <c r="N535" s="141"/>
      <c r="O535" s="141"/>
      <c r="P535" s="141"/>
      <c r="Q535" s="141"/>
      <c r="R535" s="141"/>
      <c r="S535" s="141"/>
      <c r="T535" s="14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</row>
    <row r="536" spans="14:59">
      <c r="N536" s="141"/>
      <c r="O536" s="141"/>
      <c r="P536" s="141"/>
      <c r="Q536" s="141"/>
      <c r="R536" s="141"/>
      <c r="S536" s="141"/>
      <c r="T536" s="14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</row>
    <row r="537" spans="14:59">
      <c r="N537" s="141"/>
      <c r="O537" s="141"/>
      <c r="P537" s="141"/>
      <c r="Q537" s="141"/>
      <c r="R537" s="141"/>
      <c r="S537" s="141"/>
      <c r="T537" s="14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</row>
    <row r="538" spans="14:59">
      <c r="N538" s="141"/>
      <c r="O538" s="141"/>
      <c r="P538" s="141"/>
      <c r="Q538" s="141"/>
      <c r="R538" s="141"/>
      <c r="S538" s="141"/>
      <c r="T538" s="14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</row>
    <row r="539" spans="14:59">
      <c r="N539" s="141"/>
      <c r="O539" s="141"/>
      <c r="P539" s="141"/>
      <c r="Q539" s="141"/>
      <c r="R539" s="141"/>
      <c r="S539" s="141"/>
      <c r="T539" s="14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</row>
    <row r="540" spans="14:59">
      <c r="N540" s="141"/>
      <c r="O540" s="141"/>
      <c r="P540" s="141"/>
      <c r="Q540" s="141"/>
      <c r="R540" s="141"/>
      <c r="S540" s="141"/>
      <c r="T540" s="14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</row>
    <row r="541" spans="14:59">
      <c r="N541" s="141"/>
      <c r="O541" s="141"/>
      <c r="P541" s="141"/>
      <c r="Q541" s="141"/>
      <c r="R541" s="141"/>
      <c r="S541" s="141"/>
      <c r="T541" s="14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</row>
    <row r="542" spans="14:59">
      <c r="N542" s="141"/>
      <c r="O542" s="141"/>
      <c r="P542" s="141"/>
      <c r="Q542" s="141"/>
      <c r="R542" s="141"/>
      <c r="S542" s="141"/>
      <c r="T542" s="14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</row>
    <row r="543" spans="14:59">
      <c r="N543" s="141"/>
      <c r="O543" s="141"/>
      <c r="P543" s="141"/>
      <c r="Q543" s="141"/>
      <c r="R543" s="141"/>
      <c r="S543" s="141"/>
      <c r="T543" s="14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</row>
    <row r="544" spans="14:59">
      <c r="N544" s="141"/>
      <c r="O544" s="141"/>
      <c r="P544" s="141"/>
      <c r="Q544" s="141"/>
      <c r="R544" s="141"/>
      <c r="S544" s="141"/>
      <c r="T544" s="14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</row>
    <row r="545" spans="14:59">
      <c r="N545" s="141"/>
      <c r="O545" s="141"/>
      <c r="P545" s="141"/>
      <c r="Q545" s="141"/>
      <c r="R545" s="141"/>
      <c r="S545" s="141"/>
      <c r="T545" s="14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</row>
    <row r="546" spans="14:59">
      <c r="N546" s="141"/>
      <c r="O546" s="141"/>
      <c r="P546" s="141"/>
      <c r="Q546" s="141"/>
      <c r="R546" s="141"/>
      <c r="S546" s="141"/>
      <c r="T546" s="14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</row>
    <row r="547" spans="14:59">
      <c r="N547" s="141"/>
      <c r="O547" s="141"/>
      <c r="P547" s="141"/>
      <c r="Q547" s="141"/>
      <c r="R547" s="141"/>
      <c r="S547" s="141"/>
      <c r="T547" s="14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</row>
    <row r="548" spans="14:59">
      <c r="N548" s="141"/>
      <c r="O548" s="141"/>
      <c r="P548" s="141"/>
      <c r="Q548" s="141"/>
      <c r="R548" s="141"/>
      <c r="S548" s="141"/>
      <c r="T548" s="14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</row>
    <row r="549" spans="14:59">
      <c r="N549" s="141"/>
      <c r="O549" s="141"/>
      <c r="P549" s="141"/>
      <c r="Q549" s="141"/>
      <c r="R549" s="141"/>
      <c r="S549" s="141"/>
      <c r="T549" s="14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</row>
    <row r="550" spans="14:59">
      <c r="N550" s="141"/>
      <c r="O550" s="141"/>
      <c r="P550" s="141"/>
      <c r="Q550" s="141"/>
      <c r="R550" s="141"/>
      <c r="S550" s="141"/>
      <c r="T550" s="14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</row>
    <row r="551" spans="14:59">
      <c r="N551" s="141"/>
      <c r="O551" s="141"/>
      <c r="P551" s="141"/>
      <c r="Q551" s="141"/>
      <c r="R551" s="141"/>
      <c r="S551" s="141"/>
      <c r="T551" s="14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</row>
    <row r="552" spans="14:59">
      <c r="N552" s="141"/>
      <c r="O552" s="141"/>
      <c r="P552" s="141"/>
      <c r="Q552" s="141"/>
      <c r="R552" s="141"/>
      <c r="S552" s="141"/>
      <c r="T552" s="14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</row>
    <row r="553" spans="14:59">
      <c r="N553" s="141"/>
      <c r="O553" s="141"/>
      <c r="P553" s="141"/>
      <c r="Q553" s="141"/>
      <c r="R553" s="141"/>
      <c r="S553" s="141"/>
      <c r="T553" s="14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</row>
    <row r="554" spans="14:59">
      <c r="N554" s="141"/>
      <c r="O554" s="141"/>
      <c r="P554" s="141"/>
      <c r="Q554" s="141"/>
      <c r="R554" s="141"/>
      <c r="S554" s="141"/>
      <c r="T554" s="14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</row>
    <row r="555" spans="14:59">
      <c r="N555" s="141"/>
      <c r="O555" s="141"/>
      <c r="P555" s="141"/>
      <c r="Q555" s="141"/>
      <c r="R555" s="141"/>
      <c r="S555" s="141"/>
      <c r="T555" s="14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</row>
    <row r="556" spans="14:59">
      <c r="N556" s="141"/>
      <c r="O556" s="141"/>
      <c r="P556" s="141"/>
      <c r="Q556" s="141"/>
      <c r="R556" s="141"/>
      <c r="S556" s="141"/>
      <c r="T556" s="14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</row>
    <row r="557" spans="14:59">
      <c r="N557" s="141"/>
      <c r="O557" s="141"/>
      <c r="P557" s="141"/>
      <c r="Q557" s="141"/>
      <c r="R557" s="141"/>
      <c r="S557" s="141"/>
      <c r="T557" s="14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</row>
    <row r="558" spans="14:59">
      <c r="N558" s="141"/>
      <c r="O558" s="141"/>
      <c r="P558" s="141"/>
      <c r="Q558" s="141"/>
      <c r="R558" s="141"/>
      <c r="S558" s="141"/>
      <c r="T558" s="14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</row>
    <row r="559" spans="14:59">
      <c r="N559" s="141"/>
      <c r="O559" s="141"/>
      <c r="P559" s="141"/>
      <c r="Q559" s="141"/>
      <c r="R559" s="141"/>
      <c r="S559" s="141"/>
      <c r="T559" s="14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</row>
    <row r="560" spans="14:59">
      <c r="N560" s="141"/>
      <c r="O560" s="141"/>
      <c r="P560" s="141"/>
      <c r="Q560" s="141"/>
      <c r="R560" s="141"/>
      <c r="S560" s="141"/>
      <c r="T560" s="141"/>
    </row>
    <row r="561" spans="14:20">
      <c r="N561" s="141"/>
      <c r="O561" s="141"/>
      <c r="P561" s="141"/>
      <c r="Q561" s="141"/>
      <c r="R561" s="141"/>
      <c r="S561" s="141"/>
      <c r="T561" s="141"/>
    </row>
    <row r="562" spans="14:20">
      <c r="N562" s="141"/>
      <c r="O562" s="141"/>
      <c r="P562" s="141"/>
      <c r="Q562" s="141"/>
      <c r="R562" s="141"/>
      <c r="S562" s="141"/>
      <c r="T562" s="141"/>
    </row>
    <row r="563" spans="14:20">
      <c r="N563" s="141"/>
      <c r="O563" s="141"/>
      <c r="P563" s="141"/>
      <c r="Q563" s="141"/>
      <c r="R563" s="141"/>
      <c r="S563" s="141"/>
      <c r="T563" s="141"/>
    </row>
    <row r="564" spans="14:20">
      <c r="N564" s="141"/>
      <c r="O564" s="141"/>
      <c r="P564" s="141"/>
      <c r="Q564" s="141"/>
      <c r="R564" s="141"/>
      <c r="S564" s="141"/>
      <c r="T564" s="141"/>
    </row>
    <row r="565" spans="14:20">
      <c r="N565" s="141"/>
      <c r="O565" s="141"/>
      <c r="P565" s="141"/>
      <c r="Q565" s="141"/>
      <c r="R565" s="141"/>
      <c r="S565" s="141"/>
      <c r="T565" s="141"/>
    </row>
    <row r="566" spans="14:20">
      <c r="N566" s="141"/>
      <c r="O566" s="141"/>
      <c r="P566" s="141"/>
      <c r="Q566" s="141"/>
      <c r="R566" s="141"/>
      <c r="S566" s="141"/>
      <c r="T566" s="141"/>
    </row>
    <row r="567" spans="14:20">
      <c r="N567" s="141"/>
      <c r="O567" s="141"/>
      <c r="P567" s="141"/>
      <c r="Q567" s="141"/>
      <c r="R567" s="141"/>
      <c r="S567" s="141"/>
      <c r="T567" s="141"/>
    </row>
    <row r="568" spans="14:20">
      <c r="N568" s="141"/>
      <c r="O568" s="141"/>
      <c r="P568" s="141"/>
      <c r="Q568" s="141"/>
      <c r="R568" s="141"/>
      <c r="S568" s="141"/>
      <c r="T568" s="141"/>
    </row>
    <row r="569" spans="14:20">
      <c r="N569" s="141"/>
      <c r="O569" s="141"/>
      <c r="P569" s="141"/>
      <c r="Q569" s="141"/>
      <c r="R569" s="141"/>
      <c r="S569" s="141"/>
      <c r="T569" s="141"/>
    </row>
    <row r="570" spans="14:20">
      <c r="N570" s="141"/>
      <c r="O570" s="141"/>
      <c r="P570" s="141"/>
      <c r="Q570" s="141"/>
      <c r="R570" s="141"/>
      <c r="S570" s="141"/>
      <c r="T570" s="141"/>
    </row>
    <row r="571" spans="14:20">
      <c r="N571" s="141"/>
      <c r="O571" s="141"/>
      <c r="P571" s="141"/>
      <c r="Q571" s="141"/>
      <c r="R571" s="141"/>
      <c r="S571" s="141"/>
      <c r="T571" s="141"/>
    </row>
    <row r="572" spans="14:20">
      <c r="N572" s="141"/>
      <c r="O572" s="141"/>
      <c r="P572" s="141"/>
      <c r="Q572" s="141"/>
      <c r="R572" s="141"/>
      <c r="S572" s="141"/>
      <c r="T572" s="141"/>
    </row>
    <row r="573" spans="14:20">
      <c r="N573" s="141"/>
      <c r="O573" s="141"/>
      <c r="P573" s="141"/>
      <c r="Q573" s="141"/>
      <c r="R573" s="141"/>
      <c r="S573" s="141"/>
      <c r="T573" s="141"/>
    </row>
    <row r="574" spans="14:20">
      <c r="N574" s="141"/>
      <c r="O574" s="141"/>
      <c r="P574" s="141"/>
      <c r="Q574" s="141"/>
      <c r="R574" s="141"/>
      <c r="S574" s="141"/>
      <c r="T574" s="141"/>
    </row>
    <row r="575" spans="14:20">
      <c r="N575" s="141"/>
      <c r="O575" s="141"/>
      <c r="P575" s="141"/>
      <c r="Q575" s="141"/>
      <c r="R575" s="141"/>
      <c r="S575" s="141"/>
      <c r="T575" s="141"/>
    </row>
    <row r="576" spans="14:20">
      <c r="N576" s="141"/>
      <c r="O576" s="141"/>
      <c r="P576" s="141"/>
      <c r="Q576" s="141"/>
      <c r="R576" s="141"/>
      <c r="S576" s="141"/>
      <c r="T576" s="141"/>
    </row>
    <row r="577" spans="14:20">
      <c r="N577" s="141"/>
      <c r="O577" s="141"/>
      <c r="P577" s="141"/>
      <c r="Q577" s="141"/>
      <c r="R577" s="141"/>
      <c r="S577" s="141"/>
      <c r="T577" s="141"/>
    </row>
    <row r="578" spans="14:20">
      <c r="N578" s="141"/>
      <c r="O578" s="141"/>
      <c r="P578" s="141"/>
      <c r="Q578" s="141"/>
      <c r="R578" s="141"/>
      <c r="S578" s="141"/>
      <c r="T578" s="141"/>
    </row>
    <row r="579" spans="14:20">
      <c r="N579" s="141"/>
      <c r="O579" s="141"/>
      <c r="P579" s="141"/>
      <c r="Q579" s="141"/>
      <c r="R579" s="141"/>
      <c r="S579" s="141"/>
      <c r="T579" s="141"/>
    </row>
    <row r="580" spans="14:20">
      <c r="N580" s="141"/>
      <c r="O580" s="141"/>
      <c r="P580" s="141"/>
      <c r="Q580" s="141"/>
      <c r="R580" s="141"/>
      <c r="S580" s="141"/>
      <c r="T580" s="141"/>
    </row>
    <row r="581" spans="14:20">
      <c r="N581" s="141"/>
      <c r="O581" s="141"/>
      <c r="P581" s="141"/>
      <c r="Q581" s="141"/>
      <c r="R581" s="141"/>
      <c r="S581" s="141"/>
      <c r="T581" s="141"/>
    </row>
    <row r="582" spans="14:20">
      <c r="N582" s="141"/>
      <c r="O582" s="141"/>
      <c r="P582" s="141"/>
      <c r="Q582" s="141"/>
      <c r="R582" s="141"/>
      <c r="S582" s="141"/>
      <c r="T582" s="141"/>
    </row>
    <row r="583" spans="14:20">
      <c r="N583" s="141"/>
      <c r="O583" s="141"/>
      <c r="P583" s="141"/>
      <c r="Q583" s="141"/>
      <c r="R583" s="141"/>
      <c r="S583" s="141"/>
      <c r="T583" s="141"/>
    </row>
    <row r="584" spans="14:20">
      <c r="N584" s="141"/>
      <c r="O584" s="141"/>
      <c r="P584" s="141"/>
      <c r="Q584" s="141"/>
      <c r="R584" s="141"/>
      <c r="S584" s="141"/>
      <c r="T584" s="141"/>
    </row>
    <row r="585" spans="14:20">
      <c r="N585" s="141"/>
      <c r="O585" s="141"/>
      <c r="P585" s="141"/>
      <c r="Q585" s="141"/>
      <c r="R585" s="141"/>
      <c r="S585" s="141"/>
      <c r="T585" s="141"/>
    </row>
    <row r="586" spans="14:20">
      <c r="N586" s="141"/>
      <c r="O586" s="141"/>
      <c r="P586" s="141"/>
      <c r="Q586" s="141"/>
      <c r="R586" s="141"/>
      <c r="S586" s="141"/>
      <c r="T586" s="141"/>
    </row>
    <row r="587" spans="14:20">
      <c r="N587" s="141"/>
      <c r="O587" s="141"/>
      <c r="P587" s="141"/>
      <c r="Q587" s="141"/>
      <c r="R587" s="141"/>
      <c r="S587" s="141"/>
      <c r="T587" s="141"/>
    </row>
    <row r="588" spans="14:20">
      <c r="N588" s="141"/>
      <c r="O588" s="141"/>
      <c r="P588" s="141"/>
      <c r="Q588" s="141"/>
      <c r="R588" s="141"/>
      <c r="S588" s="141"/>
      <c r="T588" s="141"/>
    </row>
    <row r="589" spans="14:20">
      <c r="N589" s="141"/>
      <c r="O589" s="141"/>
      <c r="P589" s="141"/>
      <c r="Q589" s="141"/>
      <c r="R589" s="141"/>
      <c r="S589" s="141"/>
      <c r="T589" s="141"/>
    </row>
    <row r="590" spans="14:20">
      <c r="N590" s="141"/>
      <c r="O590" s="141"/>
      <c r="P590" s="141"/>
      <c r="Q590" s="141"/>
      <c r="R590" s="141"/>
      <c r="S590" s="141"/>
      <c r="T590" s="141"/>
    </row>
    <row r="591" spans="14:20">
      <c r="N591" s="141"/>
      <c r="O591" s="141"/>
      <c r="P591" s="141"/>
      <c r="Q591" s="141"/>
      <c r="R591" s="141"/>
      <c r="S591" s="141"/>
      <c r="T591" s="141"/>
    </row>
    <row r="592" spans="14:20">
      <c r="N592" s="141"/>
      <c r="O592" s="141"/>
      <c r="P592" s="141"/>
      <c r="Q592" s="141"/>
      <c r="R592" s="141"/>
      <c r="S592" s="141"/>
      <c r="T592" s="141"/>
    </row>
    <row r="593" spans="14:20">
      <c r="N593" s="141"/>
      <c r="O593" s="141"/>
      <c r="P593" s="141"/>
      <c r="Q593" s="141"/>
      <c r="R593" s="141"/>
      <c r="S593" s="141"/>
      <c r="T593" s="141"/>
    </row>
    <row r="594" spans="14:20">
      <c r="N594" s="141"/>
      <c r="O594" s="141"/>
      <c r="P594" s="141"/>
      <c r="Q594" s="141"/>
      <c r="R594" s="141"/>
      <c r="S594" s="141"/>
      <c r="T594" s="141"/>
    </row>
    <row r="595" spans="14:20">
      <c r="N595" s="141"/>
      <c r="O595" s="141"/>
      <c r="P595" s="141"/>
      <c r="Q595" s="141"/>
      <c r="R595" s="141"/>
      <c r="S595" s="141"/>
      <c r="T595" s="141"/>
    </row>
    <row r="596" spans="14:20">
      <c r="N596" s="141"/>
      <c r="O596" s="141"/>
      <c r="P596" s="141"/>
      <c r="Q596" s="141"/>
      <c r="R596" s="141"/>
      <c r="S596" s="141"/>
      <c r="T596" s="141"/>
    </row>
    <row r="597" spans="14:20">
      <c r="N597" s="141"/>
      <c r="O597" s="141"/>
      <c r="P597" s="141"/>
      <c r="Q597" s="141"/>
      <c r="R597" s="141"/>
      <c r="S597" s="141"/>
      <c r="T597" s="141"/>
    </row>
    <row r="598" spans="14:20">
      <c r="N598" s="141"/>
      <c r="O598" s="141"/>
      <c r="P598" s="141"/>
      <c r="Q598" s="141"/>
      <c r="R598" s="141"/>
      <c r="S598" s="141"/>
      <c r="T598" s="141"/>
    </row>
    <row r="599" spans="14:20">
      <c r="N599" s="141"/>
      <c r="O599" s="141"/>
      <c r="P599" s="141"/>
      <c r="Q599" s="141"/>
      <c r="R599" s="141"/>
      <c r="S599" s="141"/>
      <c r="T599" s="141"/>
    </row>
    <row r="600" spans="14:20">
      <c r="N600" s="141"/>
      <c r="O600" s="141"/>
      <c r="P600" s="141"/>
      <c r="Q600" s="141"/>
      <c r="R600" s="141"/>
      <c r="S600" s="141"/>
      <c r="T600" s="141"/>
    </row>
    <row r="601" spans="14:20">
      <c r="N601" s="141"/>
      <c r="O601" s="141"/>
      <c r="P601" s="141"/>
      <c r="Q601" s="141"/>
      <c r="R601" s="141"/>
      <c r="S601" s="141"/>
      <c r="T601" s="141"/>
    </row>
    <row r="602" spans="14:20">
      <c r="N602" s="141"/>
      <c r="O602" s="141"/>
      <c r="P602" s="141"/>
      <c r="Q602" s="141"/>
      <c r="R602" s="141"/>
      <c r="S602" s="141"/>
      <c r="T602" s="141"/>
    </row>
    <row r="603" spans="14:20">
      <c r="N603" s="141"/>
      <c r="O603" s="141"/>
      <c r="P603" s="141"/>
      <c r="Q603" s="141"/>
      <c r="R603" s="141"/>
      <c r="S603" s="141"/>
      <c r="T603" s="141"/>
    </row>
    <row r="604" spans="14:20">
      <c r="N604" s="141"/>
      <c r="O604" s="141"/>
      <c r="P604" s="141"/>
      <c r="Q604" s="141"/>
      <c r="R604" s="141"/>
      <c r="S604" s="141"/>
      <c r="T604" s="141"/>
    </row>
    <row r="605" spans="14:20">
      <c r="N605" s="141"/>
      <c r="O605" s="141"/>
      <c r="P605" s="141"/>
      <c r="Q605" s="141"/>
      <c r="R605" s="141"/>
      <c r="S605" s="141"/>
      <c r="T605" s="141"/>
    </row>
    <row r="606" spans="14:20">
      <c r="N606" s="141"/>
      <c r="O606" s="141"/>
      <c r="P606" s="141"/>
      <c r="Q606" s="141"/>
      <c r="R606" s="141"/>
      <c r="S606" s="141"/>
      <c r="T606" s="141"/>
    </row>
    <row r="607" spans="14:20">
      <c r="N607" s="141"/>
      <c r="O607" s="141"/>
      <c r="P607" s="141"/>
      <c r="Q607" s="141"/>
      <c r="R607" s="141"/>
      <c r="S607" s="141"/>
      <c r="T607" s="141"/>
    </row>
    <row r="608" spans="14:20">
      <c r="N608" s="141"/>
      <c r="O608" s="141"/>
      <c r="P608" s="141"/>
      <c r="Q608" s="141"/>
      <c r="R608" s="141"/>
      <c r="S608" s="141"/>
      <c r="T608" s="141"/>
    </row>
    <row r="609" spans="14:20">
      <c r="N609" s="141"/>
      <c r="O609" s="141"/>
      <c r="P609" s="141"/>
      <c r="Q609" s="141"/>
      <c r="R609" s="141"/>
      <c r="S609" s="141"/>
      <c r="T609" s="141"/>
    </row>
    <row r="610" spans="14:20">
      <c r="N610" s="141"/>
      <c r="O610" s="141"/>
      <c r="P610" s="141"/>
      <c r="Q610" s="141"/>
      <c r="R610" s="141"/>
      <c r="S610" s="141"/>
      <c r="T610" s="141"/>
    </row>
    <row r="611" spans="14:20">
      <c r="N611" s="141"/>
      <c r="O611" s="141"/>
      <c r="P611" s="141"/>
      <c r="Q611" s="141"/>
      <c r="R611" s="141"/>
      <c r="S611" s="141"/>
      <c r="T611" s="141"/>
    </row>
    <row r="612" spans="14:20">
      <c r="N612" s="141"/>
      <c r="O612" s="141"/>
      <c r="P612" s="141"/>
      <c r="Q612" s="141"/>
      <c r="R612" s="141"/>
      <c r="S612" s="141"/>
      <c r="T612" s="141"/>
    </row>
    <row r="613" spans="14:20">
      <c r="N613" s="141"/>
      <c r="O613" s="141"/>
      <c r="P613" s="141"/>
      <c r="Q613" s="141"/>
      <c r="R613" s="141"/>
      <c r="S613" s="141"/>
      <c r="T613" s="141"/>
    </row>
    <row r="614" spans="14:20">
      <c r="N614" s="141"/>
      <c r="O614" s="141"/>
      <c r="P614" s="141"/>
      <c r="Q614" s="141"/>
      <c r="R614" s="141"/>
      <c r="S614" s="141"/>
      <c r="T614" s="141"/>
    </row>
    <row r="615" spans="14:20">
      <c r="N615" s="141"/>
      <c r="O615" s="141"/>
      <c r="P615" s="141"/>
      <c r="Q615" s="141"/>
      <c r="R615" s="141"/>
      <c r="S615" s="141"/>
      <c r="T615" s="141"/>
    </row>
    <row r="616" spans="14:20">
      <c r="N616" s="141"/>
      <c r="O616" s="141"/>
      <c r="P616" s="141"/>
      <c r="Q616" s="141"/>
      <c r="R616" s="141"/>
      <c r="S616" s="141"/>
      <c r="T616" s="141"/>
    </row>
    <row r="617" spans="14:20">
      <c r="N617" s="141"/>
      <c r="O617" s="141"/>
      <c r="P617" s="141"/>
      <c r="Q617" s="141"/>
      <c r="R617" s="141"/>
      <c r="S617" s="141"/>
      <c r="T617" s="141"/>
    </row>
    <row r="618" spans="14:20">
      <c r="N618" s="141"/>
      <c r="O618" s="141"/>
      <c r="P618" s="141"/>
      <c r="Q618" s="141"/>
      <c r="R618" s="141"/>
      <c r="S618" s="141"/>
      <c r="T618" s="141"/>
    </row>
    <row r="619" spans="14:20">
      <c r="N619" s="141"/>
      <c r="O619" s="141"/>
      <c r="P619" s="141"/>
      <c r="Q619" s="141"/>
      <c r="R619" s="141"/>
      <c r="S619" s="141"/>
      <c r="T619" s="141"/>
    </row>
    <row r="620" spans="14:20">
      <c r="N620" s="141"/>
      <c r="O620" s="141"/>
      <c r="P620" s="141"/>
      <c r="Q620" s="141"/>
      <c r="R620" s="141"/>
      <c r="S620" s="141"/>
      <c r="T620" s="141"/>
    </row>
    <row r="621" spans="14:20">
      <c r="N621" s="141"/>
      <c r="O621" s="141"/>
      <c r="P621" s="141"/>
      <c r="Q621" s="141"/>
      <c r="R621" s="141"/>
      <c r="S621" s="141"/>
      <c r="T621" s="141"/>
    </row>
    <row r="622" spans="14:20">
      <c r="N622" s="141"/>
      <c r="O622" s="141"/>
      <c r="P622" s="141"/>
      <c r="Q622" s="141"/>
      <c r="R622" s="141"/>
      <c r="S622" s="141"/>
      <c r="T622" s="141"/>
    </row>
    <row r="623" spans="14:20">
      <c r="N623" s="141"/>
      <c r="O623" s="141"/>
      <c r="P623" s="141"/>
      <c r="Q623" s="141"/>
      <c r="R623" s="141"/>
      <c r="S623" s="141"/>
      <c r="T623" s="141"/>
    </row>
    <row r="624" spans="14:20">
      <c r="N624" s="141"/>
      <c r="O624" s="141"/>
      <c r="P624" s="141"/>
      <c r="Q624" s="141"/>
      <c r="R624" s="141"/>
      <c r="S624" s="141"/>
      <c r="T624" s="141"/>
    </row>
    <row r="625" spans="14:20">
      <c r="N625" s="141"/>
      <c r="O625" s="141"/>
      <c r="P625" s="141"/>
      <c r="Q625" s="141"/>
      <c r="R625" s="141"/>
      <c r="S625" s="141"/>
      <c r="T625" s="141"/>
    </row>
    <row r="626" spans="14:20">
      <c r="N626" s="141"/>
      <c r="O626" s="141"/>
      <c r="P626" s="141"/>
      <c r="Q626" s="141"/>
      <c r="R626" s="141"/>
      <c r="S626" s="141"/>
      <c r="T626" s="141"/>
    </row>
    <row r="627" spans="14:20">
      <c r="N627" s="141"/>
      <c r="O627" s="141"/>
      <c r="P627" s="141"/>
      <c r="Q627" s="141"/>
      <c r="R627" s="141"/>
      <c r="S627" s="141"/>
      <c r="T627" s="141"/>
    </row>
    <row r="628" spans="14:20">
      <c r="N628" s="141"/>
      <c r="O628" s="141"/>
      <c r="P628" s="141"/>
      <c r="Q628" s="141"/>
      <c r="R628" s="141"/>
      <c r="S628" s="141"/>
      <c r="T628" s="141"/>
    </row>
    <row r="629" spans="14:20">
      <c r="N629" s="141"/>
      <c r="O629" s="141"/>
      <c r="P629" s="141"/>
      <c r="Q629" s="141"/>
      <c r="R629" s="141"/>
      <c r="S629" s="141"/>
      <c r="T629" s="141"/>
    </row>
    <row r="630" spans="14:20">
      <c r="N630" s="141"/>
      <c r="O630" s="141"/>
      <c r="P630" s="141"/>
      <c r="Q630" s="141"/>
      <c r="R630" s="141"/>
      <c r="S630" s="141"/>
      <c r="T630" s="141"/>
    </row>
    <row r="631" spans="14:20">
      <c r="N631" s="141"/>
      <c r="O631" s="141"/>
      <c r="P631" s="141"/>
      <c r="Q631" s="141"/>
      <c r="R631" s="141"/>
      <c r="S631" s="141"/>
      <c r="T631" s="141"/>
    </row>
    <row r="632" spans="14:20">
      <c r="N632" s="141"/>
      <c r="O632" s="141"/>
      <c r="P632" s="141"/>
      <c r="Q632" s="141"/>
      <c r="R632" s="141"/>
      <c r="S632" s="141"/>
      <c r="T632" s="141"/>
    </row>
    <row r="633" spans="14:20">
      <c r="N633" s="141"/>
      <c r="O633" s="141"/>
      <c r="P633" s="141"/>
      <c r="Q633" s="141"/>
      <c r="R633" s="141"/>
      <c r="S633" s="141"/>
      <c r="T633" s="141"/>
    </row>
    <row r="634" spans="14:20">
      <c r="N634" s="141"/>
      <c r="O634" s="141"/>
      <c r="P634" s="141"/>
      <c r="Q634" s="141"/>
      <c r="R634" s="141"/>
      <c r="S634" s="141"/>
      <c r="T634" s="141"/>
    </row>
    <row r="635" spans="14:20">
      <c r="N635" s="141"/>
      <c r="O635" s="141"/>
      <c r="P635" s="141"/>
      <c r="Q635" s="141"/>
      <c r="R635" s="141"/>
      <c r="S635" s="141"/>
      <c r="T635" s="141"/>
    </row>
    <row r="636" spans="14:20">
      <c r="N636" s="141"/>
      <c r="O636" s="141"/>
      <c r="P636" s="141"/>
      <c r="Q636" s="141"/>
      <c r="R636" s="141"/>
      <c r="S636" s="141"/>
      <c r="T636" s="141"/>
    </row>
    <row r="637" spans="14:20">
      <c r="N637" s="141"/>
      <c r="O637" s="141"/>
      <c r="P637" s="141"/>
      <c r="Q637" s="141"/>
      <c r="R637" s="141"/>
      <c r="S637" s="141"/>
      <c r="T637" s="141"/>
    </row>
    <row r="638" spans="14:20">
      <c r="N638" s="141"/>
      <c r="O638" s="141"/>
      <c r="P638" s="141"/>
      <c r="Q638" s="141"/>
      <c r="R638" s="141"/>
      <c r="S638" s="141"/>
      <c r="T638" s="141"/>
    </row>
    <row r="639" spans="14:20">
      <c r="N639" s="141"/>
      <c r="O639" s="141"/>
      <c r="P639" s="141"/>
      <c r="Q639" s="141"/>
      <c r="R639" s="141"/>
      <c r="S639" s="141"/>
      <c r="T639" s="141"/>
    </row>
    <row r="640" spans="14:20">
      <c r="N640" s="141"/>
      <c r="O640" s="141"/>
      <c r="P640" s="141"/>
      <c r="Q640" s="141"/>
      <c r="R640" s="141"/>
      <c r="S640" s="141"/>
      <c r="T640" s="141"/>
    </row>
    <row r="641" spans="14:20">
      <c r="N641" s="141"/>
      <c r="O641" s="141"/>
      <c r="P641" s="141"/>
      <c r="Q641" s="141"/>
      <c r="R641" s="141"/>
      <c r="S641" s="141"/>
      <c r="T641" s="141"/>
    </row>
    <row r="642" spans="14:20">
      <c r="N642" s="141"/>
      <c r="O642" s="141"/>
      <c r="P642" s="141"/>
      <c r="Q642" s="141"/>
      <c r="R642" s="141"/>
      <c r="S642" s="141"/>
      <c r="T642" s="141"/>
    </row>
    <row r="643" spans="14:20">
      <c r="N643" s="141"/>
      <c r="O643" s="141"/>
      <c r="P643" s="141"/>
      <c r="Q643" s="141"/>
      <c r="R643" s="141"/>
      <c r="S643" s="141"/>
      <c r="T643" s="141"/>
    </row>
    <row r="644" spans="14:20">
      <c r="N644" s="141"/>
      <c r="O644" s="141"/>
      <c r="P644" s="141"/>
      <c r="Q644" s="141"/>
      <c r="R644" s="141"/>
      <c r="S644" s="141"/>
      <c r="T644" s="141"/>
    </row>
    <row r="645" spans="14:20">
      <c r="N645" s="141"/>
      <c r="O645" s="141"/>
      <c r="P645" s="141"/>
      <c r="Q645" s="141"/>
      <c r="R645" s="141"/>
      <c r="S645" s="141"/>
      <c r="T645" s="141"/>
    </row>
    <row r="646" spans="14:20">
      <c r="N646" s="141"/>
      <c r="O646" s="141"/>
      <c r="P646" s="141"/>
      <c r="Q646" s="141"/>
      <c r="R646" s="141"/>
      <c r="S646" s="141"/>
      <c r="T646" s="141"/>
    </row>
    <row r="647" spans="14:20">
      <c r="N647" s="141"/>
      <c r="O647" s="141"/>
      <c r="P647" s="141"/>
      <c r="Q647" s="141"/>
      <c r="R647" s="141"/>
      <c r="S647" s="141"/>
      <c r="T647" s="141"/>
    </row>
    <row r="648" spans="14:20">
      <c r="N648" s="141"/>
      <c r="O648" s="141"/>
      <c r="P648" s="141"/>
      <c r="Q648" s="141"/>
      <c r="R648" s="141"/>
      <c r="S648" s="141"/>
      <c r="T648" s="141"/>
    </row>
    <row r="649" spans="14:20">
      <c r="N649" s="141"/>
      <c r="O649" s="141"/>
      <c r="P649" s="141"/>
      <c r="Q649" s="141"/>
      <c r="R649" s="141"/>
      <c r="S649" s="141"/>
      <c r="T649" s="141"/>
    </row>
    <row r="650" spans="14:20">
      <c r="N650" s="141"/>
      <c r="O650" s="141"/>
      <c r="P650" s="141"/>
      <c r="Q650" s="141"/>
      <c r="R650" s="141"/>
      <c r="S650" s="141"/>
      <c r="T650" s="141"/>
    </row>
    <row r="651" spans="14:20">
      <c r="N651" s="141"/>
      <c r="O651" s="141"/>
      <c r="P651" s="141"/>
      <c r="Q651" s="141"/>
      <c r="R651" s="141"/>
      <c r="S651" s="141"/>
      <c r="T651" s="141"/>
    </row>
    <row r="652" spans="14:20">
      <c r="N652" s="141"/>
      <c r="O652" s="141"/>
      <c r="P652" s="141"/>
      <c r="Q652" s="141"/>
      <c r="R652" s="141"/>
      <c r="S652" s="141"/>
      <c r="T652" s="141"/>
    </row>
    <row r="653" spans="14:20">
      <c r="N653" s="141"/>
      <c r="O653" s="141"/>
      <c r="P653" s="141"/>
      <c r="Q653" s="141"/>
      <c r="R653" s="141"/>
      <c r="S653" s="141"/>
      <c r="T653" s="141"/>
    </row>
    <row r="654" spans="14:20">
      <c r="N654" s="141"/>
      <c r="O654" s="141"/>
      <c r="P654" s="141"/>
      <c r="Q654" s="141"/>
      <c r="R654" s="141"/>
      <c r="S654" s="141"/>
      <c r="T654" s="141"/>
    </row>
    <row r="655" spans="14:20">
      <c r="N655" s="141"/>
      <c r="O655" s="141"/>
      <c r="P655" s="141"/>
      <c r="Q655" s="141"/>
      <c r="R655" s="141"/>
      <c r="S655" s="141"/>
      <c r="T655" s="141"/>
    </row>
    <row r="656" spans="14:20">
      <c r="N656" s="141"/>
      <c r="O656" s="141"/>
      <c r="P656" s="141"/>
      <c r="Q656" s="141"/>
      <c r="R656" s="141"/>
      <c r="S656" s="141"/>
      <c r="T656" s="141"/>
    </row>
    <row r="657" spans="14:20">
      <c r="N657" s="141"/>
      <c r="O657" s="141"/>
      <c r="P657" s="141"/>
      <c r="Q657" s="141"/>
      <c r="R657" s="141"/>
      <c r="S657" s="141"/>
      <c r="T657" s="141"/>
    </row>
    <row r="658" spans="14:20">
      <c r="N658" s="141"/>
      <c r="O658" s="141"/>
      <c r="P658" s="141"/>
      <c r="Q658" s="141"/>
      <c r="R658" s="141"/>
      <c r="S658" s="141"/>
      <c r="T658" s="141"/>
    </row>
    <row r="659" spans="14:20">
      <c r="N659" s="141"/>
      <c r="O659" s="141"/>
      <c r="P659" s="141"/>
      <c r="Q659" s="141"/>
      <c r="R659" s="141"/>
      <c r="S659" s="141"/>
      <c r="T659" s="141"/>
    </row>
    <row r="660" spans="14:20">
      <c r="N660" s="141"/>
      <c r="O660" s="141"/>
      <c r="P660" s="141"/>
      <c r="Q660" s="141"/>
      <c r="R660" s="141"/>
      <c r="S660" s="141"/>
      <c r="T660" s="141"/>
    </row>
    <row r="661" spans="14:20">
      <c r="N661" s="141"/>
      <c r="O661" s="141"/>
      <c r="P661" s="141"/>
      <c r="Q661" s="141"/>
      <c r="R661" s="141"/>
      <c r="S661" s="141"/>
      <c r="T661" s="141"/>
    </row>
    <row r="662" spans="14:20">
      <c r="N662" s="141"/>
      <c r="O662" s="141"/>
      <c r="P662" s="141"/>
      <c r="Q662" s="141"/>
      <c r="R662" s="141"/>
      <c r="S662" s="141"/>
      <c r="T662" s="141"/>
    </row>
    <row r="663" spans="14:20">
      <c r="N663" s="141"/>
      <c r="O663" s="141"/>
      <c r="P663" s="141"/>
      <c r="Q663" s="141"/>
      <c r="R663" s="141"/>
      <c r="S663" s="141"/>
      <c r="T663" s="141"/>
    </row>
    <row r="664" spans="14:20">
      <c r="N664" s="141"/>
      <c r="O664" s="141"/>
      <c r="P664" s="141"/>
      <c r="Q664" s="141"/>
      <c r="R664" s="141"/>
      <c r="S664" s="141"/>
      <c r="T664" s="141"/>
    </row>
    <row r="665" spans="14:20">
      <c r="N665" s="141"/>
      <c r="O665" s="141"/>
      <c r="P665" s="141"/>
      <c r="Q665" s="141"/>
      <c r="R665" s="141"/>
      <c r="S665" s="141"/>
      <c r="T665" s="141"/>
    </row>
    <row r="666" spans="14:20">
      <c r="N666" s="141"/>
      <c r="O666" s="141"/>
      <c r="P666" s="141"/>
      <c r="Q666" s="141"/>
      <c r="R666" s="141"/>
      <c r="S666" s="141"/>
      <c r="T666" s="141"/>
    </row>
    <row r="667" spans="14:20">
      <c r="N667" s="141"/>
      <c r="O667" s="141"/>
      <c r="P667" s="141"/>
      <c r="Q667" s="141"/>
      <c r="R667" s="141"/>
      <c r="S667" s="141"/>
      <c r="T667" s="141"/>
    </row>
    <row r="668" spans="14:20">
      <c r="N668" s="141"/>
      <c r="O668" s="141"/>
      <c r="P668" s="141"/>
      <c r="Q668" s="141"/>
      <c r="R668" s="141"/>
      <c r="S668" s="141"/>
      <c r="T668" s="141"/>
    </row>
    <row r="669" spans="14:20">
      <c r="N669" s="141"/>
      <c r="O669" s="141"/>
      <c r="P669" s="141"/>
      <c r="Q669" s="141"/>
      <c r="R669" s="141"/>
      <c r="S669" s="141"/>
      <c r="T669" s="141"/>
    </row>
    <row r="670" spans="14:20">
      <c r="N670" s="141"/>
      <c r="O670" s="141"/>
      <c r="P670" s="141"/>
      <c r="Q670" s="141"/>
      <c r="R670" s="141"/>
      <c r="S670" s="141"/>
      <c r="T670" s="141"/>
    </row>
    <row r="671" spans="14:20">
      <c r="N671" s="141"/>
      <c r="O671" s="141"/>
      <c r="P671" s="141"/>
      <c r="Q671" s="141"/>
      <c r="R671" s="141"/>
      <c r="S671" s="141"/>
      <c r="T671" s="141"/>
    </row>
    <row r="672" spans="14:20">
      <c r="N672" s="141"/>
      <c r="O672" s="141"/>
      <c r="P672" s="141"/>
      <c r="Q672" s="141"/>
      <c r="R672" s="141"/>
      <c r="S672" s="141"/>
      <c r="T672" s="141"/>
    </row>
    <row r="673" spans="14:20">
      <c r="N673" s="141"/>
      <c r="O673" s="141"/>
      <c r="P673" s="141"/>
      <c r="Q673" s="141"/>
      <c r="R673" s="141"/>
      <c r="S673" s="141"/>
      <c r="T673" s="141"/>
    </row>
    <row r="674" spans="14:20">
      <c r="N674" s="141"/>
      <c r="O674" s="141"/>
      <c r="P674" s="141"/>
      <c r="Q674" s="141"/>
      <c r="R674" s="141"/>
      <c r="S674" s="141"/>
      <c r="T674" s="141"/>
    </row>
    <row r="675" spans="14:20">
      <c r="N675" s="141"/>
      <c r="O675" s="141"/>
      <c r="P675" s="141"/>
      <c r="Q675" s="141"/>
      <c r="R675" s="141"/>
      <c r="S675" s="141"/>
      <c r="T675" s="141"/>
    </row>
    <row r="676" spans="14:20">
      <c r="N676" s="141"/>
      <c r="O676" s="141"/>
      <c r="P676" s="141"/>
      <c r="Q676" s="141"/>
      <c r="R676" s="141"/>
      <c r="S676" s="141"/>
      <c r="T676" s="141"/>
    </row>
    <row r="677" spans="14:20">
      <c r="N677" s="141"/>
      <c r="O677" s="141"/>
      <c r="P677" s="141"/>
      <c r="Q677" s="141"/>
      <c r="R677" s="141"/>
      <c r="S677" s="141"/>
      <c r="T677" s="141"/>
    </row>
    <row r="678" spans="14:20">
      <c r="N678" s="141"/>
      <c r="O678" s="141"/>
      <c r="P678" s="141"/>
      <c r="Q678" s="141"/>
      <c r="R678" s="141"/>
      <c r="S678" s="141"/>
      <c r="T678" s="141"/>
    </row>
    <row r="679" spans="14:20">
      <c r="N679" s="141"/>
      <c r="O679" s="141"/>
      <c r="P679" s="141"/>
      <c r="Q679" s="141"/>
      <c r="R679" s="141"/>
      <c r="S679" s="141"/>
      <c r="T679" s="141"/>
    </row>
    <row r="680" spans="14:20">
      <c r="N680" s="141"/>
      <c r="O680" s="141"/>
      <c r="P680" s="141"/>
      <c r="Q680" s="141"/>
      <c r="R680" s="141"/>
      <c r="S680" s="141"/>
      <c r="T680" s="141"/>
    </row>
    <row r="681" spans="14:20">
      <c r="N681" s="141"/>
      <c r="O681" s="141"/>
      <c r="P681" s="141"/>
      <c r="Q681" s="141"/>
      <c r="R681" s="141"/>
      <c r="S681" s="141"/>
      <c r="T681" s="141"/>
    </row>
    <row r="682" spans="14:20">
      <c r="N682" s="141"/>
      <c r="O682" s="141"/>
      <c r="P682" s="141"/>
      <c r="Q682" s="141"/>
      <c r="R682" s="141"/>
      <c r="S682" s="141"/>
      <c r="T682" s="141"/>
    </row>
    <row r="683" spans="14:20">
      <c r="N683" s="141"/>
      <c r="O683" s="141"/>
      <c r="P683" s="141"/>
      <c r="Q683" s="141"/>
      <c r="R683" s="141"/>
      <c r="S683" s="141"/>
      <c r="T683" s="141"/>
    </row>
    <row r="684" spans="14:20">
      <c r="N684" s="141"/>
      <c r="O684" s="141"/>
      <c r="P684" s="141"/>
      <c r="Q684" s="141"/>
      <c r="R684" s="141"/>
      <c r="S684" s="141"/>
      <c r="T684" s="141"/>
    </row>
    <row r="685" spans="14:20">
      <c r="N685" s="141"/>
      <c r="O685" s="141"/>
      <c r="P685" s="141"/>
      <c r="Q685" s="141"/>
      <c r="R685" s="141"/>
      <c r="S685" s="141"/>
      <c r="T685" s="141"/>
    </row>
    <row r="686" spans="14:20">
      <c r="N686" s="141"/>
      <c r="O686" s="141"/>
      <c r="P686" s="141"/>
      <c r="Q686" s="141"/>
      <c r="R686" s="141"/>
      <c r="S686" s="141"/>
      <c r="T686" s="141"/>
    </row>
    <row r="687" spans="14:20">
      <c r="N687" s="141"/>
      <c r="O687" s="141"/>
      <c r="P687" s="141"/>
      <c r="Q687" s="141"/>
      <c r="R687" s="141"/>
      <c r="S687" s="141"/>
      <c r="T687" s="141"/>
    </row>
    <row r="688" spans="14:20">
      <c r="N688" s="141"/>
      <c r="O688" s="141"/>
      <c r="P688" s="141"/>
      <c r="Q688" s="141"/>
      <c r="R688" s="141"/>
      <c r="S688" s="141"/>
      <c r="T688" s="141"/>
    </row>
    <row r="689" spans="14:20">
      <c r="N689" s="141"/>
      <c r="O689" s="141"/>
      <c r="P689" s="141"/>
      <c r="Q689" s="141"/>
      <c r="R689" s="141"/>
      <c r="S689" s="141"/>
      <c r="T689" s="141"/>
    </row>
    <row r="690" spans="14:20">
      <c r="N690" s="141"/>
      <c r="O690" s="141"/>
      <c r="P690" s="141"/>
      <c r="Q690" s="141"/>
      <c r="R690" s="141"/>
      <c r="S690" s="141"/>
      <c r="T690" s="141"/>
    </row>
    <row r="691" spans="14:20">
      <c r="N691" s="141"/>
      <c r="O691" s="141"/>
      <c r="P691" s="141"/>
      <c r="Q691" s="141"/>
      <c r="R691" s="141"/>
      <c r="S691" s="141"/>
      <c r="T691" s="141"/>
    </row>
    <row r="692" spans="14:20">
      <c r="N692" s="141"/>
      <c r="O692" s="141"/>
      <c r="P692" s="141"/>
      <c r="Q692" s="141"/>
      <c r="R692" s="141"/>
      <c r="S692" s="141"/>
      <c r="T692" s="141"/>
    </row>
    <row r="693" spans="14:20">
      <c r="N693" s="141"/>
      <c r="O693" s="141"/>
      <c r="P693" s="141"/>
      <c r="Q693" s="141"/>
      <c r="R693" s="141"/>
      <c r="S693" s="141"/>
      <c r="T693" s="141"/>
    </row>
    <row r="694" spans="14:20">
      <c r="N694" s="141"/>
      <c r="O694" s="141"/>
      <c r="P694" s="141"/>
      <c r="Q694" s="141"/>
      <c r="R694" s="141"/>
      <c r="S694" s="141"/>
      <c r="T694" s="141"/>
    </row>
    <row r="695" spans="14:20">
      <c r="N695" s="141"/>
      <c r="O695" s="141"/>
      <c r="P695" s="141"/>
      <c r="Q695" s="141"/>
      <c r="R695" s="141"/>
      <c r="S695" s="141"/>
      <c r="T695" s="141"/>
    </row>
    <row r="696" spans="14:20">
      <c r="N696" s="141"/>
      <c r="O696" s="141"/>
      <c r="P696" s="141"/>
      <c r="Q696" s="141"/>
      <c r="R696" s="141"/>
      <c r="S696" s="141"/>
      <c r="T696" s="141"/>
    </row>
    <row r="697" spans="14:20">
      <c r="N697" s="141"/>
      <c r="O697" s="141"/>
      <c r="P697" s="141"/>
      <c r="Q697" s="141"/>
      <c r="R697" s="141"/>
      <c r="S697" s="141"/>
      <c r="T697" s="141"/>
    </row>
    <row r="698" spans="14:20">
      <c r="N698" s="141"/>
      <c r="O698" s="141"/>
      <c r="P698" s="141"/>
      <c r="Q698" s="141"/>
      <c r="R698" s="141"/>
      <c r="S698" s="141"/>
      <c r="T698" s="141"/>
    </row>
    <row r="699" spans="14:20">
      <c r="N699" s="141"/>
      <c r="O699" s="141"/>
      <c r="P699" s="141"/>
      <c r="Q699" s="141"/>
      <c r="R699" s="141"/>
      <c r="S699" s="141"/>
      <c r="T699" s="141"/>
    </row>
    <row r="700" spans="14:20">
      <c r="N700" s="141"/>
      <c r="O700" s="141"/>
      <c r="P700" s="141"/>
      <c r="Q700" s="141"/>
      <c r="R700" s="141"/>
      <c r="S700" s="141"/>
      <c r="T700" s="141"/>
    </row>
    <row r="701" spans="14:20">
      <c r="N701" s="141"/>
      <c r="O701" s="141"/>
      <c r="P701" s="141"/>
      <c r="Q701" s="141"/>
      <c r="R701" s="141"/>
      <c r="S701" s="141"/>
      <c r="T701" s="141"/>
    </row>
    <row r="702" spans="14:20">
      <c r="N702" s="141"/>
      <c r="O702" s="141"/>
      <c r="P702" s="141"/>
      <c r="Q702" s="141"/>
      <c r="R702" s="141"/>
      <c r="S702" s="141"/>
      <c r="T702" s="141"/>
    </row>
    <row r="703" spans="14:20">
      <c r="N703" s="141"/>
      <c r="O703" s="141"/>
      <c r="P703" s="141"/>
      <c r="Q703" s="141"/>
      <c r="R703" s="141"/>
      <c r="S703" s="141"/>
      <c r="T703" s="141"/>
    </row>
    <row r="704" spans="14:20">
      <c r="N704" s="141"/>
      <c r="O704" s="141"/>
      <c r="P704" s="141"/>
      <c r="Q704" s="141"/>
      <c r="R704" s="141"/>
      <c r="S704" s="141"/>
      <c r="T704" s="141"/>
    </row>
    <row r="705" spans="14:20">
      <c r="N705" s="141"/>
      <c r="O705" s="141"/>
      <c r="P705" s="141"/>
      <c r="Q705" s="141"/>
      <c r="R705" s="141"/>
      <c r="S705" s="141"/>
      <c r="T705" s="141"/>
    </row>
    <row r="706" spans="14:20">
      <c r="N706" s="141"/>
      <c r="O706" s="141"/>
      <c r="P706" s="141"/>
      <c r="Q706" s="141"/>
      <c r="R706" s="141"/>
      <c r="S706" s="141"/>
      <c r="T706" s="141"/>
    </row>
    <row r="707" spans="14:20">
      <c r="N707" s="141"/>
      <c r="O707" s="141"/>
      <c r="P707" s="141"/>
      <c r="Q707" s="141"/>
      <c r="R707" s="141"/>
      <c r="S707" s="141"/>
      <c r="T707" s="141"/>
    </row>
    <row r="708" spans="14:20">
      <c r="N708" s="141"/>
      <c r="O708" s="141"/>
      <c r="P708" s="141"/>
      <c r="Q708" s="141"/>
      <c r="R708" s="141"/>
      <c r="S708" s="141"/>
      <c r="T708" s="141"/>
    </row>
    <row r="709" spans="14:20">
      <c r="N709" s="141"/>
      <c r="O709" s="141"/>
      <c r="P709" s="141"/>
      <c r="Q709" s="141"/>
      <c r="R709" s="141"/>
      <c r="S709" s="141"/>
      <c r="T709" s="141"/>
    </row>
    <row r="710" spans="14:20">
      <c r="N710" s="141"/>
      <c r="O710" s="141"/>
      <c r="P710" s="141"/>
      <c r="Q710" s="141"/>
      <c r="R710" s="141"/>
      <c r="S710" s="141"/>
      <c r="T710" s="141"/>
    </row>
    <row r="711" spans="14:20">
      <c r="N711" s="141"/>
      <c r="O711" s="141"/>
      <c r="P711" s="141"/>
      <c r="Q711" s="141"/>
      <c r="R711" s="141"/>
      <c r="S711" s="141"/>
      <c r="T711" s="141"/>
    </row>
    <row r="712" spans="14:20">
      <c r="N712" s="141"/>
      <c r="O712" s="141"/>
      <c r="P712" s="141"/>
      <c r="Q712" s="141"/>
      <c r="R712" s="141"/>
      <c r="S712" s="141"/>
      <c r="T712" s="141"/>
    </row>
    <row r="713" spans="14:20">
      <c r="N713" s="141"/>
      <c r="O713" s="141"/>
      <c r="P713" s="141"/>
      <c r="Q713" s="141"/>
      <c r="R713" s="141"/>
      <c r="S713" s="141"/>
      <c r="T713" s="141"/>
    </row>
    <row r="714" spans="14:20">
      <c r="N714" s="141"/>
      <c r="O714" s="141"/>
      <c r="P714" s="141"/>
      <c r="Q714" s="141"/>
      <c r="R714" s="141"/>
      <c r="S714" s="141"/>
      <c r="T714" s="141"/>
    </row>
    <row r="715" spans="14:20">
      <c r="N715" s="141"/>
      <c r="O715" s="141"/>
      <c r="P715" s="141"/>
      <c r="Q715" s="141"/>
      <c r="R715" s="141"/>
      <c r="S715" s="141"/>
      <c r="T715" s="141"/>
    </row>
    <row r="716" spans="14:20">
      <c r="N716" s="141"/>
      <c r="O716" s="141"/>
      <c r="P716" s="141"/>
      <c r="Q716" s="141"/>
      <c r="R716" s="141"/>
      <c r="S716" s="141"/>
      <c r="T716" s="141"/>
    </row>
    <row r="717" spans="14:20">
      <c r="N717" s="141"/>
      <c r="O717" s="141"/>
      <c r="P717" s="141"/>
      <c r="Q717" s="141"/>
      <c r="R717" s="141"/>
      <c r="S717" s="141"/>
      <c r="T717" s="141"/>
    </row>
    <row r="718" spans="14:20">
      <c r="N718" s="141"/>
      <c r="O718" s="141"/>
      <c r="P718" s="141"/>
      <c r="Q718" s="141"/>
      <c r="R718" s="141"/>
      <c r="S718" s="141"/>
      <c r="T718" s="141"/>
    </row>
    <row r="719" spans="14:20">
      <c r="N719" s="141"/>
      <c r="O719" s="141"/>
      <c r="P719" s="141"/>
      <c r="Q719" s="141"/>
      <c r="R719" s="141"/>
      <c r="S719" s="141"/>
      <c r="T719" s="141"/>
    </row>
    <row r="720" spans="14:20">
      <c r="N720" s="141"/>
      <c r="O720" s="141"/>
      <c r="P720" s="141"/>
      <c r="Q720" s="141"/>
      <c r="R720" s="141"/>
      <c r="S720" s="141"/>
      <c r="T720" s="141"/>
    </row>
    <row r="721" spans="14:20">
      <c r="N721" s="141"/>
      <c r="O721" s="141"/>
      <c r="P721" s="141"/>
      <c r="Q721" s="141"/>
      <c r="R721" s="141"/>
      <c r="S721" s="141"/>
      <c r="T721" s="141"/>
    </row>
    <row r="722" spans="14:20">
      <c r="N722" s="141"/>
      <c r="O722" s="141"/>
      <c r="P722" s="141"/>
      <c r="Q722" s="141"/>
      <c r="R722" s="141"/>
      <c r="S722" s="141"/>
      <c r="T722" s="141"/>
    </row>
    <row r="723" spans="14:20">
      <c r="N723" s="141"/>
      <c r="O723" s="141"/>
      <c r="P723" s="141"/>
      <c r="Q723" s="141"/>
      <c r="R723" s="141"/>
      <c r="S723" s="141"/>
      <c r="T723" s="141"/>
    </row>
    <row r="724" spans="14:20">
      <c r="N724" s="141"/>
      <c r="O724" s="141"/>
      <c r="P724" s="141"/>
      <c r="Q724" s="141"/>
      <c r="R724" s="141"/>
      <c r="S724" s="141"/>
      <c r="T724" s="141"/>
    </row>
    <row r="725" spans="14:20">
      <c r="N725" s="141"/>
      <c r="O725" s="141"/>
      <c r="P725" s="141"/>
      <c r="Q725" s="141"/>
      <c r="R725" s="141"/>
      <c r="S725" s="141"/>
      <c r="T725" s="141"/>
    </row>
    <row r="726" spans="14:20">
      <c r="N726" s="141"/>
      <c r="O726" s="141"/>
      <c r="P726" s="141"/>
      <c r="Q726" s="141"/>
      <c r="R726" s="141"/>
      <c r="S726" s="141"/>
      <c r="T726" s="141"/>
    </row>
    <row r="727" spans="14:20">
      <c r="N727" s="141"/>
      <c r="O727" s="141"/>
      <c r="P727" s="141"/>
      <c r="Q727" s="141"/>
      <c r="R727" s="141"/>
      <c r="S727" s="141"/>
      <c r="T727" s="141"/>
    </row>
    <row r="728" spans="14:20">
      <c r="N728" s="141"/>
      <c r="O728" s="141"/>
      <c r="P728" s="141"/>
      <c r="Q728" s="141"/>
      <c r="R728" s="141"/>
      <c r="S728" s="141"/>
      <c r="T728" s="141"/>
    </row>
    <row r="729" spans="14:20">
      <c r="N729" s="141"/>
      <c r="O729" s="141"/>
      <c r="P729" s="141"/>
      <c r="Q729" s="141"/>
      <c r="R729" s="141"/>
      <c r="S729" s="141"/>
      <c r="T729" s="141"/>
    </row>
    <row r="730" spans="14:20">
      <c r="N730" s="141"/>
      <c r="O730" s="141"/>
      <c r="P730" s="141"/>
      <c r="Q730" s="141"/>
      <c r="R730" s="141"/>
      <c r="S730" s="141"/>
      <c r="T730" s="141"/>
    </row>
    <row r="731" spans="14:20">
      <c r="N731" s="141"/>
      <c r="O731" s="141"/>
      <c r="P731" s="141"/>
      <c r="Q731" s="141"/>
      <c r="R731" s="141"/>
      <c r="S731" s="141"/>
      <c r="T731" s="141"/>
    </row>
    <row r="732" spans="14:20">
      <c r="N732" s="141"/>
      <c r="O732" s="141"/>
      <c r="P732" s="141"/>
      <c r="Q732" s="141"/>
      <c r="R732" s="141"/>
      <c r="S732" s="141"/>
      <c r="T732" s="141"/>
    </row>
    <row r="733" spans="14:20">
      <c r="N733" s="141"/>
      <c r="O733" s="141"/>
      <c r="P733" s="141"/>
      <c r="Q733" s="141"/>
      <c r="R733" s="141"/>
      <c r="S733" s="141"/>
      <c r="T733" s="141"/>
    </row>
    <row r="734" spans="14:20">
      <c r="N734" s="141"/>
      <c r="O734" s="141"/>
      <c r="P734" s="141"/>
      <c r="Q734" s="141"/>
      <c r="R734" s="141"/>
      <c r="S734" s="141"/>
      <c r="T734" s="141"/>
    </row>
    <row r="735" spans="14:20">
      <c r="N735" s="141"/>
      <c r="O735" s="141"/>
      <c r="P735" s="141"/>
      <c r="Q735" s="141"/>
      <c r="R735" s="141"/>
      <c r="S735" s="141"/>
      <c r="T735" s="141"/>
    </row>
    <row r="736" spans="14:20">
      <c r="N736" s="141"/>
      <c r="O736" s="141"/>
      <c r="P736" s="141"/>
      <c r="Q736" s="141"/>
      <c r="R736" s="141"/>
      <c r="S736" s="141"/>
      <c r="T736" s="141"/>
    </row>
    <row r="737" spans="12:20">
      <c r="N737" s="141"/>
      <c r="O737" s="141"/>
      <c r="P737" s="141"/>
      <c r="Q737" s="141"/>
      <c r="R737" s="141"/>
      <c r="S737" s="141"/>
      <c r="T737" s="141"/>
    </row>
    <row r="738" spans="12:20">
      <c r="N738" s="141"/>
      <c r="O738" s="141"/>
      <c r="P738" s="141"/>
      <c r="Q738" s="141"/>
      <c r="R738" s="141"/>
      <c r="S738" s="141"/>
      <c r="T738" s="141"/>
    </row>
    <row r="739" spans="12:20">
      <c r="N739" s="141"/>
      <c r="O739" s="141"/>
      <c r="P739" s="141"/>
      <c r="Q739" s="141"/>
      <c r="R739" s="141"/>
      <c r="S739" s="141"/>
      <c r="T739" s="141"/>
    </row>
    <row r="740" spans="12:20">
      <c r="N740" s="141"/>
      <c r="O740" s="141"/>
      <c r="P740" s="141"/>
      <c r="Q740" s="141"/>
      <c r="R740" s="141"/>
      <c r="S740" s="141"/>
      <c r="T740" s="141"/>
    </row>
    <row r="741" spans="12:20">
      <c r="N741" s="141"/>
      <c r="O741" s="141"/>
      <c r="P741" s="141"/>
      <c r="Q741" s="141"/>
      <c r="R741" s="141"/>
      <c r="S741" s="141"/>
      <c r="T741" s="141"/>
    </row>
    <row r="742" spans="12:20">
      <c r="N742" s="141"/>
      <c r="O742" s="141"/>
      <c r="P742" s="141"/>
      <c r="Q742" s="141"/>
      <c r="R742" s="141"/>
      <c r="S742" s="141"/>
      <c r="T742" s="141"/>
    </row>
    <row r="743" spans="12:20">
      <c r="N743" s="141"/>
      <c r="O743" s="141"/>
      <c r="P743" s="141"/>
      <c r="Q743" s="141"/>
      <c r="R743" s="141"/>
      <c r="S743" s="141"/>
      <c r="T743" s="141"/>
    </row>
    <row r="744" spans="12:20">
      <c r="N744" s="141"/>
      <c r="O744" s="141"/>
      <c r="P744" s="141"/>
      <c r="Q744" s="141"/>
      <c r="R744" s="141"/>
      <c r="S744" s="141"/>
      <c r="T744" s="141"/>
    </row>
    <row r="745" spans="12:20">
      <c r="N745" s="141"/>
      <c r="O745" s="141"/>
      <c r="P745" s="141"/>
      <c r="Q745" s="141"/>
      <c r="R745" s="141"/>
      <c r="S745" s="141"/>
      <c r="T745" s="141"/>
    </row>
    <row r="746" spans="12:20">
      <c r="N746" s="141"/>
      <c r="O746" s="141"/>
      <c r="P746" s="141"/>
      <c r="Q746" s="141"/>
      <c r="R746" s="141"/>
      <c r="S746" s="141"/>
      <c r="T746" s="141"/>
    </row>
    <row r="747" spans="12:20">
      <c r="N747" s="141"/>
      <c r="O747" s="141"/>
      <c r="P747" s="141"/>
      <c r="Q747" s="141"/>
      <c r="R747" s="141"/>
      <c r="S747" s="141"/>
      <c r="T747" s="141"/>
    </row>
    <row r="748" spans="12:20">
      <c r="N748" s="141"/>
      <c r="O748" s="141"/>
      <c r="P748" s="141"/>
      <c r="Q748" s="141"/>
      <c r="R748" s="141"/>
      <c r="S748" s="141"/>
      <c r="T748" s="141"/>
    </row>
    <row r="749" spans="12:20">
      <c r="N749" s="141"/>
      <c r="O749" s="141"/>
      <c r="P749" s="141"/>
      <c r="Q749" s="141"/>
      <c r="R749" s="141"/>
      <c r="S749" s="141"/>
      <c r="T749" s="141"/>
    </row>
    <row r="750" spans="12:20">
      <c r="N750" s="141"/>
      <c r="O750" s="141"/>
      <c r="P750" s="141"/>
      <c r="Q750" s="141"/>
      <c r="R750" s="141"/>
      <c r="S750" s="141"/>
      <c r="T750" s="141"/>
    </row>
    <row r="751" spans="12:20">
      <c r="N751" s="141"/>
      <c r="O751" s="141"/>
      <c r="P751" s="141"/>
      <c r="Q751" s="141"/>
      <c r="R751" s="141"/>
      <c r="S751" s="141"/>
      <c r="T751" s="141"/>
    </row>
    <row r="752" spans="12:20">
      <c r="L752" s="141"/>
      <c r="M752" s="141"/>
      <c r="N752" s="141"/>
      <c r="O752" s="141"/>
      <c r="P752" s="141"/>
      <c r="Q752" s="141"/>
      <c r="R752" s="141"/>
      <c r="S752" s="141"/>
      <c r="T752" s="141"/>
    </row>
    <row r="753" spans="12:20">
      <c r="L753" s="141"/>
      <c r="M753" s="141"/>
      <c r="N753" s="141"/>
      <c r="O753" s="141"/>
      <c r="P753" s="141"/>
      <c r="Q753" s="141"/>
      <c r="R753" s="141"/>
      <c r="S753" s="141"/>
      <c r="T753" s="141"/>
    </row>
    <row r="754" spans="12:20">
      <c r="L754" s="141"/>
      <c r="M754" s="141"/>
      <c r="N754" s="141"/>
      <c r="O754" s="141"/>
      <c r="P754" s="141"/>
      <c r="Q754" s="141"/>
      <c r="R754" s="141"/>
      <c r="S754" s="141"/>
      <c r="T754" s="141"/>
    </row>
    <row r="755" spans="12:20">
      <c r="L755" s="141"/>
      <c r="M755" s="141"/>
      <c r="N755" s="141"/>
      <c r="O755" s="141"/>
      <c r="P755" s="141"/>
      <c r="Q755" s="141"/>
      <c r="R755" s="141"/>
      <c r="S755" s="141"/>
      <c r="T755" s="141"/>
    </row>
    <row r="756" spans="12:20">
      <c r="L756" s="141"/>
      <c r="M756" s="141"/>
      <c r="N756" s="141"/>
      <c r="O756" s="141"/>
      <c r="P756" s="141"/>
      <c r="Q756" s="141"/>
      <c r="R756" s="141"/>
      <c r="S756" s="141"/>
      <c r="T756" s="141"/>
    </row>
    <row r="757" spans="12:20">
      <c r="L757" s="141"/>
      <c r="M757" s="141"/>
      <c r="N757" s="141"/>
      <c r="O757" s="141"/>
      <c r="P757" s="141"/>
      <c r="Q757" s="141"/>
      <c r="R757" s="141"/>
      <c r="S757" s="141"/>
      <c r="T757" s="141"/>
    </row>
    <row r="758" spans="12:20">
      <c r="L758" s="141"/>
      <c r="M758" s="141"/>
      <c r="N758" s="141"/>
      <c r="O758" s="141"/>
      <c r="P758" s="141"/>
      <c r="Q758" s="141"/>
      <c r="R758" s="141"/>
      <c r="S758" s="141"/>
      <c r="T758" s="141"/>
    </row>
    <row r="759" spans="12:20">
      <c r="L759" s="141"/>
      <c r="M759" s="141"/>
      <c r="N759" s="141"/>
      <c r="O759" s="141"/>
      <c r="P759" s="141"/>
      <c r="Q759" s="141"/>
      <c r="R759" s="141"/>
      <c r="S759" s="141"/>
      <c r="T759" s="141"/>
    </row>
    <row r="760" spans="12:20">
      <c r="L760" s="141"/>
      <c r="M760" s="141"/>
      <c r="N760" s="141"/>
      <c r="O760" s="141"/>
      <c r="P760" s="141"/>
      <c r="Q760" s="141"/>
      <c r="R760" s="141"/>
      <c r="S760" s="141"/>
      <c r="T760" s="141"/>
    </row>
    <row r="761" spans="12:20">
      <c r="L761" s="141"/>
      <c r="M761" s="141"/>
      <c r="N761" s="141"/>
      <c r="O761" s="141"/>
      <c r="P761" s="141"/>
      <c r="Q761" s="141"/>
      <c r="R761" s="141"/>
      <c r="S761" s="141"/>
      <c r="T761" s="141"/>
    </row>
    <row r="762" spans="12:20">
      <c r="L762" s="141"/>
      <c r="M762" s="141"/>
      <c r="N762" s="141"/>
      <c r="O762" s="141"/>
      <c r="P762" s="141"/>
      <c r="Q762" s="141"/>
      <c r="R762" s="141"/>
      <c r="S762" s="141"/>
      <c r="T762" s="141"/>
    </row>
    <row r="763" spans="12:20">
      <c r="L763" s="141"/>
      <c r="M763" s="141"/>
      <c r="N763" s="141"/>
      <c r="O763" s="141"/>
      <c r="P763" s="141"/>
      <c r="Q763" s="141"/>
      <c r="R763" s="141"/>
      <c r="S763" s="141"/>
      <c r="T763" s="141"/>
    </row>
    <row r="764" spans="12:20">
      <c r="L764" s="141"/>
      <c r="M764" s="141"/>
      <c r="N764" s="141"/>
      <c r="O764" s="141"/>
      <c r="P764" s="141"/>
      <c r="Q764" s="141"/>
      <c r="R764" s="141"/>
      <c r="S764" s="141"/>
      <c r="T764" s="141"/>
    </row>
    <row r="765" spans="12:20">
      <c r="L765" s="141"/>
      <c r="M765" s="141"/>
      <c r="N765" s="141"/>
      <c r="O765" s="141"/>
      <c r="P765" s="141"/>
      <c r="Q765" s="141"/>
      <c r="R765" s="141"/>
      <c r="S765" s="141"/>
      <c r="T765" s="141"/>
    </row>
    <row r="766" spans="12:20">
      <c r="L766" s="141"/>
      <c r="M766" s="141"/>
      <c r="N766" s="141"/>
      <c r="O766" s="141"/>
      <c r="P766" s="141"/>
      <c r="Q766" s="141"/>
      <c r="R766" s="141"/>
      <c r="S766" s="141"/>
      <c r="T766" s="141"/>
    </row>
    <row r="767" spans="12:20">
      <c r="L767" s="141"/>
      <c r="M767" s="141"/>
      <c r="N767" s="141"/>
      <c r="O767" s="141"/>
      <c r="P767" s="141"/>
      <c r="Q767" s="141"/>
      <c r="R767" s="141"/>
      <c r="S767" s="141"/>
      <c r="T767" s="141"/>
    </row>
    <row r="768" spans="12:20">
      <c r="L768" s="141"/>
      <c r="M768" s="141"/>
      <c r="N768" s="141"/>
      <c r="O768" s="141"/>
      <c r="P768" s="141"/>
      <c r="Q768" s="141"/>
      <c r="R768" s="141"/>
      <c r="S768" s="141"/>
      <c r="T768" s="141"/>
    </row>
    <row r="769" spans="12:20">
      <c r="L769" s="141"/>
      <c r="M769" s="141"/>
      <c r="N769" s="141"/>
      <c r="O769" s="141"/>
      <c r="P769" s="141"/>
      <c r="Q769" s="141"/>
      <c r="R769" s="141"/>
      <c r="S769" s="141"/>
      <c r="T769" s="141"/>
    </row>
    <row r="770" spans="12:20">
      <c r="L770" s="141"/>
      <c r="M770" s="141"/>
      <c r="N770" s="141"/>
      <c r="O770" s="141"/>
      <c r="P770" s="141"/>
      <c r="Q770" s="141"/>
      <c r="R770" s="141"/>
      <c r="S770" s="141"/>
      <c r="T770" s="141"/>
    </row>
    <row r="771" spans="12:20">
      <c r="L771" s="141"/>
      <c r="M771" s="141"/>
      <c r="N771" s="141"/>
      <c r="O771" s="141"/>
      <c r="P771" s="141"/>
      <c r="Q771" s="141"/>
      <c r="R771" s="141"/>
      <c r="S771" s="141"/>
      <c r="T771" s="141"/>
    </row>
    <row r="772" spans="12:20">
      <c r="L772" s="141"/>
      <c r="M772" s="141"/>
      <c r="N772" s="141"/>
      <c r="O772" s="141"/>
      <c r="P772" s="141"/>
      <c r="Q772" s="141"/>
      <c r="R772" s="141"/>
      <c r="S772" s="141"/>
      <c r="T772" s="141"/>
    </row>
    <row r="773" spans="12:20">
      <c r="L773" s="141"/>
      <c r="M773" s="141"/>
      <c r="N773" s="141"/>
      <c r="O773" s="141"/>
      <c r="P773" s="141"/>
      <c r="Q773" s="141"/>
      <c r="R773" s="141"/>
      <c r="S773" s="141"/>
      <c r="T773" s="141"/>
    </row>
    <row r="774" spans="12:20">
      <c r="L774" s="141"/>
      <c r="M774" s="141"/>
      <c r="N774" s="141"/>
      <c r="O774" s="141"/>
      <c r="P774" s="141"/>
      <c r="Q774" s="141"/>
      <c r="R774" s="141"/>
      <c r="S774" s="141"/>
      <c r="T774" s="141"/>
    </row>
    <row r="775" spans="12:20">
      <c r="L775" s="141"/>
      <c r="M775" s="141"/>
      <c r="N775" s="141"/>
      <c r="O775" s="141"/>
      <c r="P775" s="141"/>
      <c r="Q775" s="141"/>
      <c r="R775" s="141"/>
      <c r="S775" s="141"/>
      <c r="T775" s="141"/>
    </row>
    <row r="776" spans="12:20">
      <c r="L776" s="141"/>
      <c r="M776" s="141"/>
      <c r="N776" s="141"/>
      <c r="O776" s="141"/>
      <c r="P776" s="141"/>
      <c r="Q776" s="141"/>
      <c r="R776" s="141"/>
      <c r="S776" s="141"/>
      <c r="T776" s="141"/>
    </row>
    <row r="777" spans="12:20">
      <c r="L777" s="141"/>
      <c r="M777" s="141"/>
      <c r="N777" s="141"/>
      <c r="O777" s="141"/>
      <c r="P777" s="141"/>
      <c r="Q777" s="141"/>
      <c r="R777" s="141"/>
      <c r="S777" s="141"/>
      <c r="T777" s="141"/>
    </row>
    <row r="778" spans="12:20">
      <c r="L778" s="141"/>
      <c r="M778" s="141"/>
      <c r="N778" s="141"/>
      <c r="O778" s="141"/>
      <c r="P778" s="141"/>
      <c r="Q778" s="141"/>
      <c r="R778" s="141"/>
      <c r="S778" s="141"/>
      <c r="T778" s="141"/>
    </row>
    <row r="779" spans="12:20">
      <c r="L779" s="141"/>
      <c r="M779" s="141"/>
      <c r="N779" s="141"/>
      <c r="O779" s="141"/>
      <c r="P779" s="141"/>
      <c r="Q779" s="141"/>
      <c r="R779" s="141"/>
      <c r="S779" s="141"/>
      <c r="T779" s="141"/>
    </row>
    <row r="780" spans="12:20">
      <c r="L780" s="141"/>
      <c r="M780" s="141"/>
      <c r="N780" s="141"/>
      <c r="O780" s="141"/>
      <c r="P780" s="141"/>
      <c r="Q780" s="141"/>
      <c r="R780" s="141"/>
      <c r="S780" s="141"/>
      <c r="T780" s="141"/>
    </row>
    <row r="781" spans="12:20">
      <c r="L781" s="141"/>
      <c r="M781" s="141"/>
      <c r="N781" s="141"/>
      <c r="O781" s="141"/>
      <c r="P781" s="141"/>
      <c r="Q781" s="141"/>
      <c r="R781" s="141"/>
      <c r="S781" s="141"/>
      <c r="T781" s="141"/>
    </row>
    <row r="782" spans="12:20">
      <c r="L782" s="141"/>
      <c r="M782" s="141"/>
      <c r="N782" s="141"/>
      <c r="O782" s="141"/>
      <c r="P782" s="141"/>
      <c r="Q782" s="141"/>
      <c r="R782" s="141"/>
      <c r="S782" s="141"/>
      <c r="T782" s="141"/>
    </row>
    <row r="783" spans="12:20">
      <c r="L783" s="141"/>
      <c r="M783" s="141"/>
      <c r="N783" s="141"/>
      <c r="O783" s="141"/>
      <c r="P783" s="141"/>
      <c r="Q783" s="141"/>
      <c r="R783" s="141"/>
      <c r="S783" s="141"/>
      <c r="T783" s="141"/>
    </row>
    <row r="784" spans="12:20">
      <c r="L784" s="141"/>
      <c r="M784" s="141"/>
      <c r="N784" s="141"/>
      <c r="O784" s="141"/>
      <c r="P784" s="141"/>
      <c r="Q784" s="141"/>
      <c r="R784" s="141"/>
      <c r="S784" s="141"/>
      <c r="T784" s="141"/>
    </row>
    <row r="785" spans="9:20">
      <c r="L785" s="141"/>
      <c r="M785" s="141"/>
      <c r="N785" s="141"/>
      <c r="O785" s="141"/>
      <c r="P785" s="141"/>
      <c r="Q785" s="141"/>
      <c r="R785" s="141"/>
      <c r="S785" s="141"/>
      <c r="T785" s="141"/>
    </row>
    <row r="786" spans="9:20">
      <c r="L786" s="141"/>
      <c r="M786" s="141"/>
      <c r="N786" s="141"/>
      <c r="O786" s="141"/>
      <c r="P786" s="141"/>
      <c r="Q786" s="141"/>
      <c r="R786" s="141"/>
      <c r="S786" s="141"/>
      <c r="T786" s="141"/>
    </row>
    <row r="787" spans="9:20">
      <c r="L787" s="141"/>
      <c r="M787" s="141"/>
      <c r="N787" s="141"/>
      <c r="O787" s="141"/>
      <c r="P787" s="141"/>
      <c r="Q787" s="141"/>
      <c r="R787" s="141"/>
      <c r="S787" s="141"/>
      <c r="T787" s="141"/>
    </row>
    <row r="788" spans="9:20">
      <c r="L788" s="141"/>
      <c r="M788" s="141"/>
      <c r="N788" s="141"/>
      <c r="O788" s="141"/>
      <c r="P788" s="141"/>
      <c r="Q788" s="141"/>
      <c r="R788" s="141"/>
      <c r="S788" s="141"/>
      <c r="T788" s="141"/>
    </row>
    <row r="789" spans="9:20">
      <c r="L789" s="141"/>
      <c r="M789" s="141"/>
      <c r="N789" s="141"/>
      <c r="O789" s="141"/>
      <c r="P789" s="141"/>
      <c r="Q789" s="141"/>
      <c r="R789" s="141"/>
      <c r="S789" s="141"/>
      <c r="T789" s="141"/>
    </row>
    <row r="790" spans="9:20">
      <c r="L790" s="141"/>
      <c r="M790" s="141"/>
      <c r="N790" s="141"/>
      <c r="O790" s="141"/>
      <c r="P790" s="141"/>
      <c r="Q790" s="141"/>
      <c r="R790" s="141"/>
      <c r="S790" s="141"/>
      <c r="T790" s="141"/>
    </row>
    <row r="791" spans="9:20">
      <c r="I791" s="141"/>
      <c r="J791" s="141"/>
      <c r="K791" s="157"/>
      <c r="L791" s="141"/>
      <c r="M791" s="141"/>
      <c r="N791" s="141"/>
      <c r="O791" s="141"/>
      <c r="P791" s="141"/>
      <c r="Q791" s="141"/>
      <c r="R791" s="141"/>
      <c r="S791" s="141"/>
      <c r="T791" s="141"/>
    </row>
    <row r="792" spans="9:20">
      <c r="I792" s="141"/>
      <c r="J792" s="141"/>
      <c r="K792" s="157"/>
      <c r="L792" s="141"/>
      <c r="M792" s="141"/>
      <c r="N792" s="141"/>
      <c r="O792" s="141"/>
      <c r="P792" s="141"/>
      <c r="Q792" s="141"/>
      <c r="R792" s="141"/>
      <c r="S792" s="141"/>
      <c r="T792" s="141"/>
    </row>
    <row r="793" spans="9:20">
      <c r="I793" s="141"/>
      <c r="J793" s="141"/>
      <c r="K793" s="157"/>
      <c r="L793" s="141"/>
      <c r="M793" s="141"/>
      <c r="N793" s="141"/>
      <c r="O793" s="141"/>
      <c r="P793" s="141"/>
      <c r="Q793" s="141"/>
      <c r="R793" s="141"/>
      <c r="S793" s="141"/>
      <c r="T793" s="141"/>
    </row>
    <row r="794" spans="9:20">
      <c r="I794" s="141"/>
      <c r="J794" s="141"/>
      <c r="K794" s="157"/>
      <c r="L794" s="141"/>
      <c r="M794" s="141"/>
      <c r="N794" s="141"/>
      <c r="O794" s="141"/>
      <c r="P794" s="141"/>
      <c r="Q794" s="141"/>
      <c r="R794" s="141"/>
      <c r="S794" s="141"/>
      <c r="T794" s="141"/>
    </row>
    <row r="795" spans="9:20">
      <c r="I795" s="141"/>
      <c r="J795" s="141"/>
      <c r="K795" s="157"/>
      <c r="L795" s="141"/>
      <c r="M795" s="141"/>
      <c r="N795" s="141"/>
      <c r="O795" s="141"/>
      <c r="P795" s="141"/>
      <c r="Q795" s="141"/>
      <c r="R795" s="141"/>
      <c r="S795" s="141"/>
      <c r="T795" s="141"/>
    </row>
    <row r="796" spans="9:20">
      <c r="I796" s="141"/>
      <c r="J796" s="141"/>
      <c r="K796" s="157"/>
      <c r="L796" s="141"/>
      <c r="M796" s="141"/>
      <c r="N796" s="141"/>
      <c r="O796" s="141"/>
      <c r="P796" s="141"/>
      <c r="Q796" s="141"/>
      <c r="R796" s="141"/>
      <c r="S796" s="141"/>
      <c r="T796" s="141"/>
    </row>
    <row r="797" spans="9:20">
      <c r="I797" s="141"/>
      <c r="J797" s="141"/>
      <c r="K797" s="157"/>
      <c r="L797" s="141"/>
      <c r="M797" s="141"/>
      <c r="N797" s="141"/>
      <c r="O797" s="141"/>
      <c r="P797" s="141"/>
      <c r="Q797" s="141"/>
      <c r="R797" s="141"/>
      <c r="S797" s="141"/>
      <c r="T797" s="141"/>
    </row>
    <row r="798" spans="9:20">
      <c r="I798" s="141"/>
      <c r="J798" s="141"/>
      <c r="K798" s="157"/>
      <c r="L798" s="141"/>
      <c r="M798" s="141"/>
      <c r="N798" s="141"/>
      <c r="O798" s="141"/>
      <c r="P798" s="141"/>
      <c r="Q798" s="141"/>
      <c r="R798" s="141"/>
      <c r="S798" s="141"/>
      <c r="T798" s="141"/>
    </row>
    <row r="799" spans="9:20">
      <c r="I799" s="141"/>
      <c r="J799" s="141"/>
      <c r="K799" s="157"/>
      <c r="L799" s="141"/>
      <c r="M799" s="141"/>
      <c r="N799" s="141"/>
      <c r="O799" s="141"/>
      <c r="P799" s="141"/>
      <c r="Q799" s="141"/>
      <c r="R799" s="141"/>
      <c r="S799" s="141"/>
      <c r="T799" s="141"/>
    </row>
    <row r="800" spans="9:20">
      <c r="I800" s="141"/>
      <c r="J800" s="141"/>
      <c r="K800" s="157"/>
      <c r="L800" s="141"/>
      <c r="M800" s="141"/>
      <c r="N800" s="141"/>
      <c r="O800" s="141"/>
      <c r="P800" s="141"/>
      <c r="Q800" s="141"/>
      <c r="R800" s="141"/>
      <c r="S800" s="141"/>
      <c r="T800" s="141"/>
    </row>
    <row r="801" spans="9:20">
      <c r="I801" s="141"/>
      <c r="J801" s="141"/>
      <c r="K801" s="157"/>
      <c r="L801" s="141"/>
      <c r="M801" s="141"/>
      <c r="N801" s="141"/>
      <c r="O801" s="141"/>
      <c r="P801" s="141"/>
      <c r="Q801" s="141"/>
      <c r="R801" s="141"/>
      <c r="S801" s="141"/>
      <c r="T801" s="141"/>
    </row>
    <row r="802" spans="9:20">
      <c r="I802" s="141"/>
      <c r="J802" s="141"/>
      <c r="K802" s="157"/>
      <c r="L802" s="141"/>
      <c r="M802" s="141"/>
      <c r="N802" s="141"/>
      <c r="O802" s="141"/>
      <c r="P802" s="141"/>
      <c r="Q802" s="141"/>
      <c r="R802" s="141"/>
      <c r="S802" s="141"/>
      <c r="T802" s="141"/>
    </row>
    <row r="803" spans="9:20">
      <c r="I803" s="141"/>
      <c r="J803" s="141"/>
      <c r="K803" s="157"/>
      <c r="L803" s="141"/>
      <c r="M803" s="141"/>
      <c r="N803" s="141"/>
      <c r="O803" s="141"/>
      <c r="P803" s="141"/>
      <c r="Q803" s="141"/>
      <c r="R803" s="141"/>
      <c r="S803" s="141"/>
      <c r="T803" s="141"/>
    </row>
    <row r="804" spans="9:20">
      <c r="I804" s="141"/>
      <c r="J804" s="141"/>
      <c r="K804" s="157"/>
      <c r="L804" s="141"/>
      <c r="M804" s="141"/>
      <c r="N804" s="141"/>
      <c r="O804" s="141"/>
      <c r="P804" s="141"/>
      <c r="Q804" s="141"/>
      <c r="R804" s="141"/>
      <c r="S804" s="141"/>
      <c r="T804" s="141"/>
    </row>
    <row r="805" spans="9:20">
      <c r="I805" s="141"/>
      <c r="J805" s="141"/>
      <c r="K805" s="157"/>
      <c r="L805" s="141"/>
      <c r="M805" s="141"/>
      <c r="N805" s="141"/>
      <c r="O805" s="141"/>
      <c r="P805" s="141"/>
      <c r="Q805" s="141"/>
      <c r="R805" s="141"/>
      <c r="S805" s="141"/>
      <c r="T805" s="141"/>
    </row>
    <row r="806" spans="9:20">
      <c r="I806" s="141"/>
      <c r="J806" s="141"/>
      <c r="K806" s="157"/>
      <c r="L806" s="141"/>
      <c r="M806" s="141"/>
      <c r="N806" s="141"/>
      <c r="O806" s="141"/>
      <c r="P806" s="141"/>
      <c r="Q806" s="141"/>
      <c r="R806" s="141"/>
      <c r="S806" s="141"/>
      <c r="T806" s="141"/>
    </row>
    <row r="807" spans="9:20">
      <c r="I807" s="141"/>
      <c r="J807" s="141"/>
      <c r="K807" s="157"/>
      <c r="L807" s="141"/>
      <c r="M807" s="141"/>
      <c r="N807" s="141"/>
      <c r="O807" s="141"/>
      <c r="P807" s="141"/>
      <c r="Q807" s="141"/>
      <c r="R807" s="141"/>
      <c r="S807" s="141"/>
      <c r="T807" s="141"/>
    </row>
    <row r="808" spans="9:20">
      <c r="I808" s="141"/>
      <c r="J808" s="141"/>
      <c r="K808" s="157"/>
      <c r="L808" s="141"/>
      <c r="M808" s="141"/>
      <c r="N808" s="141"/>
      <c r="O808" s="141"/>
      <c r="P808" s="141"/>
      <c r="Q808" s="141"/>
      <c r="R808" s="141"/>
      <c r="S808" s="141"/>
      <c r="T808" s="141"/>
    </row>
    <row r="809" spans="9:20">
      <c r="I809" s="141"/>
      <c r="J809" s="141"/>
      <c r="K809" s="157"/>
      <c r="L809" s="141"/>
      <c r="M809" s="141"/>
      <c r="N809" s="141"/>
      <c r="O809" s="141"/>
      <c r="P809" s="141"/>
      <c r="Q809" s="141"/>
      <c r="R809" s="141"/>
      <c r="S809" s="141"/>
      <c r="T809" s="141"/>
    </row>
    <row r="810" spans="9:20">
      <c r="I810" s="141"/>
      <c r="J810" s="141"/>
      <c r="K810" s="157"/>
      <c r="L810" s="141"/>
      <c r="M810" s="141"/>
      <c r="N810" s="141"/>
      <c r="O810" s="141"/>
      <c r="P810" s="141"/>
      <c r="Q810" s="141"/>
      <c r="R810" s="141"/>
      <c r="S810" s="141"/>
      <c r="T810" s="141"/>
    </row>
    <row r="811" spans="9:20">
      <c r="I811" s="141"/>
      <c r="J811" s="141"/>
      <c r="K811" s="157"/>
      <c r="L811" s="141"/>
      <c r="M811" s="141"/>
      <c r="N811" s="141"/>
      <c r="O811" s="141"/>
      <c r="P811" s="141"/>
      <c r="Q811" s="141"/>
      <c r="R811" s="141"/>
      <c r="S811" s="141"/>
      <c r="T811" s="141"/>
    </row>
    <row r="812" spans="9:20">
      <c r="I812" s="141"/>
      <c r="J812" s="141"/>
      <c r="K812" s="157"/>
      <c r="L812" s="141"/>
      <c r="M812" s="141"/>
      <c r="N812" s="141"/>
      <c r="O812" s="141"/>
      <c r="P812" s="141"/>
      <c r="Q812" s="141"/>
      <c r="R812" s="141"/>
      <c r="S812" s="141"/>
      <c r="T812" s="141"/>
    </row>
    <row r="813" spans="9:20">
      <c r="I813" s="141"/>
      <c r="J813" s="141"/>
      <c r="K813" s="157"/>
      <c r="L813" s="141"/>
      <c r="M813" s="141"/>
      <c r="N813" s="141"/>
      <c r="O813" s="141"/>
      <c r="P813" s="141"/>
      <c r="Q813" s="141"/>
      <c r="R813" s="141"/>
      <c r="S813" s="141"/>
      <c r="T813" s="141"/>
    </row>
    <row r="814" spans="9:20">
      <c r="I814" s="141"/>
      <c r="J814" s="141"/>
      <c r="K814" s="157"/>
      <c r="L814" s="141"/>
      <c r="M814" s="141"/>
      <c r="N814" s="141"/>
      <c r="O814" s="141"/>
      <c r="P814" s="141"/>
      <c r="Q814" s="141"/>
      <c r="R814" s="141"/>
      <c r="S814" s="141"/>
      <c r="T814" s="141"/>
    </row>
    <row r="815" spans="9:20">
      <c r="I815" s="141"/>
      <c r="J815" s="141"/>
      <c r="K815" s="157"/>
      <c r="L815" s="141"/>
      <c r="M815" s="141"/>
      <c r="N815" s="141"/>
      <c r="O815" s="141"/>
      <c r="P815" s="141"/>
      <c r="Q815" s="141"/>
      <c r="R815" s="141"/>
      <c r="S815" s="141"/>
      <c r="T815" s="141"/>
    </row>
    <row r="816" spans="9:20">
      <c r="I816" s="141"/>
      <c r="J816" s="141"/>
      <c r="K816" s="157"/>
      <c r="L816" s="141"/>
      <c r="M816" s="141"/>
      <c r="N816" s="141"/>
      <c r="O816" s="141"/>
      <c r="P816" s="141"/>
      <c r="Q816" s="141"/>
      <c r="R816" s="141"/>
      <c r="S816" s="141"/>
      <c r="T816" s="141"/>
    </row>
    <row r="817" spans="9:20">
      <c r="I817" s="141"/>
      <c r="J817" s="141"/>
      <c r="K817" s="157"/>
      <c r="L817" s="141"/>
      <c r="M817" s="141"/>
      <c r="N817" s="141"/>
      <c r="O817" s="141"/>
      <c r="P817" s="141"/>
      <c r="Q817" s="141"/>
      <c r="R817" s="141"/>
      <c r="S817" s="141"/>
      <c r="T817" s="141"/>
    </row>
    <row r="818" spans="9:20">
      <c r="I818" s="141"/>
      <c r="J818" s="141"/>
      <c r="K818" s="157"/>
      <c r="L818" s="141"/>
      <c r="M818" s="141"/>
      <c r="N818" s="141"/>
      <c r="O818" s="141"/>
      <c r="P818" s="141"/>
      <c r="Q818" s="141"/>
      <c r="R818" s="141"/>
      <c r="S818" s="141"/>
      <c r="T818" s="141"/>
    </row>
    <row r="819" spans="9:20">
      <c r="I819" s="141"/>
      <c r="J819" s="141"/>
      <c r="K819" s="157"/>
      <c r="L819" s="141"/>
      <c r="M819" s="141"/>
      <c r="N819" s="141"/>
      <c r="O819" s="141"/>
      <c r="P819" s="141"/>
      <c r="Q819" s="141"/>
      <c r="R819" s="141"/>
      <c r="S819" s="141"/>
      <c r="T819" s="141"/>
    </row>
    <row r="820" spans="9:20">
      <c r="I820" s="141"/>
      <c r="J820" s="141"/>
      <c r="K820" s="157"/>
      <c r="L820" s="141"/>
      <c r="M820" s="141"/>
      <c r="N820" s="141"/>
      <c r="O820" s="141"/>
      <c r="P820" s="141"/>
      <c r="Q820" s="141"/>
      <c r="R820" s="141"/>
      <c r="S820" s="141"/>
      <c r="T820" s="141"/>
    </row>
    <row r="821" spans="9:20">
      <c r="I821" s="141"/>
      <c r="J821" s="141"/>
      <c r="K821" s="157"/>
      <c r="L821" s="141"/>
      <c r="M821" s="141"/>
      <c r="N821" s="141"/>
      <c r="O821" s="141"/>
      <c r="P821" s="141"/>
      <c r="Q821" s="141"/>
      <c r="R821" s="141"/>
      <c r="S821" s="141"/>
      <c r="T821" s="141"/>
    </row>
    <row r="822" spans="9:20">
      <c r="I822" s="141"/>
      <c r="J822" s="141"/>
      <c r="K822" s="157"/>
      <c r="L822" s="141"/>
      <c r="M822" s="141"/>
      <c r="N822" s="141"/>
      <c r="O822" s="141"/>
      <c r="P822" s="141"/>
      <c r="Q822" s="141"/>
      <c r="R822" s="141"/>
      <c r="S822" s="141"/>
      <c r="T822" s="141"/>
    </row>
    <row r="823" spans="9:20">
      <c r="I823" s="141"/>
      <c r="J823" s="141"/>
      <c r="K823" s="157"/>
      <c r="L823" s="141"/>
      <c r="M823" s="141"/>
      <c r="N823" s="141"/>
      <c r="O823" s="141"/>
      <c r="P823" s="141"/>
      <c r="Q823" s="141"/>
      <c r="R823" s="141"/>
      <c r="S823" s="141"/>
      <c r="T823" s="141"/>
    </row>
    <row r="824" spans="9:20">
      <c r="I824" s="141"/>
      <c r="J824" s="141"/>
      <c r="K824" s="157"/>
      <c r="L824" s="141"/>
      <c r="M824" s="141"/>
      <c r="N824" s="141"/>
      <c r="O824" s="141"/>
      <c r="P824" s="141"/>
      <c r="Q824" s="141"/>
      <c r="R824" s="141"/>
      <c r="S824" s="141"/>
      <c r="T824" s="141"/>
    </row>
    <row r="825" spans="9:20">
      <c r="I825" s="141"/>
      <c r="J825" s="141"/>
      <c r="K825" s="157"/>
      <c r="L825" s="141"/>
      <c r="M825" s="141"/>
      <c r="N825" s="141"/>
      <c r="O825" s="141"/>
      <c r="P825" s="141"/>
      <c r="Q825" s="141"/>
      <c r="R825" s="141"/>
      <c r="S825" s="141"/>
      <c r="T825" s="141"/>
    </row>
    <row r="826" spans="9:20">
      <c r="I826" s="141"/>
      <c r="J826" s="141"/>
      <c r="K826" s="157"/>
      <c r="L826" s="141"/>
      <c r="M826" s="141"/>
      <c r="N826" s="141"/>
      <c r="O826" s="141"/>
      <c r="P826" s="141"/>
      <c r="Q826" s="141"/>
      <c r="R826" s="141"/>
      <c r="S826" s="141"/>
      <c r="T826" s="141"/>
    </row>
    <row r="827" spans="9:20">
      <c r="I827" s="141"/>
      <c r="J827" s="141"/>
      <c r="K827" s="157"/>
      <c r="L827" s="141"/>
      <c r="M827" s="141"/>
      <c r="N827" s="141"/>
      <c r="O827" s="141"/>
      <c r="P827" s="141"/>
      <c r="Q827" s="141"/>
      <c r="R827" s="141"/>
      <c r="S827" s="141"/>
      <c r="T827" s="141"/>
    </row>
    <row r="828" spans="9:20">
      <c r="I828" s="141"/>
      <c r="J828" s="141"/>
      <c r="K828" s="157"/>
      <c r="L828" s="141"/>
      <c r="M828" s="141"/>
      <c r="N828" s="141"/>
      <c r="O828" s="141"/>
      <c r="P828" s="141"/>
      <c r="Q828" s="141"/>
      <c r="R828" s="141"/>
      <c r="S828" s="141"/>
      <c r="T828" s="141"/>
    </row>
    <row r="829" spans="9:20">
      <c r="I829" s="141"/>
      <c r="J829" s="141"/>
      <c r="K829" s="157"/>
      <c r="L829" s="141"/>
      <c r="M829" s="141"/>
      <c r="N829" s="141"/>
      <c r="O829" s="141"/>
      <c r="P829" s="141"/>
      <c r="Q829" s="141"/>
      <c r="R829" s="141"/>
      <c r="S829" s="141"/>
      <c r="T829" s="141"/>
    </row>
    <row r="830" spans="9:20">
      <c r="I830" s="141"/>
      <c r="J830" s="141"/>
      <c r="K830" s="157"/>
      <c r="L830" s="141"/>
      <c r="M830" s="141"/>
      <c r="N830" s="141"/>
      <c r="O830" s="141"/>
      <c r="P830" s="141"/>
      <c r="Q830" s="141"/>
      <c r="R830" s="141"/>
      <c r="S830" s="141"/>
      <c r="T830" s="141"/>
    </row>
    <row r="831" spans="9:20">
      <c r="I831" s="141"/>
      <c r="J831" s="141"/>
      <c r="K831" s="157"/>
      <c r="L831" s="141"/>
      <c r="M831" s="141"/>
      <c r="N831" s="141"/>
      <c r="O831" s="141"/>
      <c r="P831" s="141"/>
      <c r="Q831" s="141"/>
      <c r="R831" s="141"/>
      <c r="S831" s="141"/>
      <c r="T831" s="141"/>
    </row>
    <row r="832" spans="9:20">
      <c r="I832" s="141"/>
      <c r="J832" s="141"/>
      <c r="K832" s="157"/>
      <c r="L832" s="141"/>
      <c r="M832" s="141"/>
      <c r="N832" s="141"/>
      <c r="O832" s="141"/>
      <c r="P832" s="141"/>
      <c r="Q832" s="141"/>
      <c r="R832" s="141"/>
      <c r="S832" s="141"/>
      <c r="T832" s="141"/>
    </row>
    <row r="833" spans="9:20">
      <c r="I833" s="141"/>
      <c r="J833" s="141"/>
      <c r="K833" s="157"/>
      <c r="L833" s="141"/>
      <c r="M833" s="141"/>
      <c r="N833" s="141"/>
      <c r="O833" s="141"/>
      <c r="P833" s="141"/>
      <c r="Q833" s="141"/>
      <c r="R833" s="141"/>
      <c r="S833" s="141"/>
      <c r="T833" s="141"/>
    </row>
    <row r="834" spans="9:20">
      <c r="I834" s="141"/>
      <c r="J834" s="141"/>
      <c r="K834" s="157"/>
      <c r="L834" s="141"/>
      <c r="M834" s="141"/>
      <c r="N834" s="141"/>
      <c r="O834" s="141"/>
      <c r="P834" s="141"/>
      <c r="Q834" s="141"/>
      <c r="R834" s="141"/>
      <c r="S834" s="141"/>
      <c r="T834" s="141"/>
    </row>
    <row r="835" spans="9:20">
      <c r="I835" s="141"/>
      <c r="J835" s="141"/>
      <c r="K835" s="157"/>
      <c r="L835" s="141"/>
      <c r="M835" s="141"/>
      <c r="N835" s="141"/>
      <c r="O835" s="141"/>
      <c r="P835" s="141"/>
      <c r="Q835" s="141"/>
      <c r="R835" s="141"/>
      <c r="S835" s="141"/>
      <c r="T835" s="141"/>
    </row>
    <row r="836" spans="9:20">
      <c r="I836" s="141"/>
      <c r="J836" s="141"/>
      <c r="K836" s="157"/>
      <c r="L836" s="141"/>
      <c r="M836" s="141"/>
      <c r="N836" s="141"/>
      <c r="O836" s="141"/>
      <c r="P836" s="141"/>
      <c r="Q836" s="141"/>
      <c r="R836" s="141"/>
      <c r="S836" s="141"/>
      <c r="T836" s="141"/>
    </row>
    <row r="837" spans="9:20">
      <c r="I837" s="141"/>
      <c r="J837" s="141"/>
      <c r="K837" s="157"/>
      <c r="L837" s="141"/>
      <c r="M837" s="141"/>
      <c r="N837" s="141"/>
      <c r="O837" s="141"/>
      <c r="P837" s="141"/>
      <c r="Q837" s="141"/>
      <c r="R837" s="141"/>
      <c r="S837" s="141"/>
      <c r="T837" s="141"/>
    </row>
    <row r="838" spans="9:20">
      <c r="I838" s="141"/>
      <c r="J838" s="141"/>
      <c r="K838" s="157"/>
      <c r="L838" s="141"/>
      <c r="M838" s="141"/>
      <c r="N838" s="141"/>
      <c r="O838" s="141"/>
      <c r="P838" s="141"/>
      <c r="Q838" s="141"/>
      <c r="R838" s="141"/>
      <c r="S838" s="141"/>
      <c r="T838" s="141"/>
    </row>
    <row r="839" spans="9:20">
      <c r="I839" s="141"/>
      <c r="J839" s="141"/>
      <c r="K839" s="157"/>
      <c r="L839" s="141"/>
      <c r="M839" s="141"/>
      <c r="N839" s="141"/>
      <c r="O839" s="141"/>
      <c r="P839" s="141"/>
      <c r="Q839" s="141"/>
      <c r="R839" s="141"/>
      <c r="S839" s="141"/>
      <c r="T839" s="141"/>
    </row>
    <row r="840" spans="9:20">
      <c r="I840" s="141"/>
      <c r="J840" s="141"/>
      <c r="K840" s="157"/>
      <c r="L840" s="141"/>
      <c r="M840" s="141"/>
      <c r="N840" s="141"/>
      <c r="O840" s="141"/>
      <c r="P840" s="141"/>
      <c r="Q840" s="141"/>
      <c r="R840" s="141"/>
      <c r="S840" s="141"/>
      <c r="T840" s="141"/>
    </row>
    <row r="841" spans="9:20">
      <c r="I841" s="141"/>
      <c r="J841" s="141"/>
      <c r="K841" s="157"/>
      <c r="L841" s="141"/>
      <c r="M841" s="141"/>
      <c r="N841" s="141"/>
      <c r="O841" s="141"/>
      <c r="P841" s="141"/>
      <c r="Q841" s="141"/>
      <c r="R841" s="141"/>
      <c r="S841" s="141"/>
      <c r="T841" s="141"/>
    </row>
    <row r="842" spans="9:20">
      <c r="I842" s="141"/>
      <c r="J842" s="141"/>
      <c r="K842" s="157"/>
      <c r="L842" s="141"/>
      <c r="M842" s="141"/>
      <c r="N842" s="141"/>
      <c r="O842" s="141"/>
      <c r="P842" s="141"/>
      <c r="Q842" s="141"/>
      <c r="R842" s="141"/>
      <c r="S842" s="141"/>
      <c r="T842" s="141"/>
    </row>
    <row r="843" spans="9:20">
      <c r="I843" s="141"/>
      <c r="J843" s="141"/>
      <c r="K843" s="157"/>
      <c r="L843" s="141"/>
      <c r="M843" s="141"/>
      <c r="N843" s="141"/>
      <c r="O843" s="141"/>
      <c r="P843" s="141"/>
      <c r="Q843" s="141"/>
      <c r="R843" s="141"/>
      <c r="S843" s="141"/>
      <c r="T843" s="141"/>
    </row>
    <row r="844" spans="9:20">
      <c r="I844" s="141"/>
      <c r="J844" s="141"/>
      <c r="K844" s="157"/>
      <c r="L844" s="141"/>
      <c r="M844" s="141"/>
      <c r="N844" s="141"/>
      <c r="O844" s="141"/>
      <c r="P844" s="141"/>
      <c r="Q844" s="141"/>
      <c r="R844" s="141"/>
      <c r="S844" s="141"/>
      <c r="T844" s="141"/>
    </row>
    <row r="845" spans="9:20">
      <c r="I845" s="141"/>
      <c r="J845" s="141"/>
      <c r="K845" s="157"/>
      <c r="L845" s="141"/>
      <c r="M845" s="141"/>
      <c r="N845" s="141"/>
      <c r="O845" s="141"/>
      <c r="P845" s="141"/>
      <c r="Q845" s="141"/>
      <c r="R845" s="141"/>
      <c r="S845" s="141"/>
      <c r="T845" s="141"/>
    </row>
    <row r="846" spans="9:20">
      <c r="I846" s="141"/>
      <c r="J846" s="141"/>
      <c r="K846" s="157"/>
      <c r="L846" s="141"/>
      <c r="M846" s="141"/>
      <c r="N846" s="141"/>
      <c r="O846" s="141"/>
      <c r="P846" s="141"/>
      <c r="Q846" s="141"/>
      <c r="R846" s="141"/>
      <c r="S846" s="141"/>
      <c r="T846" s="141"/>
    </row>
    <row r="847" spans="9:20">
      <c r="I847" s="141"/>
      <c r="J847" s="141"/>
      <c r="K847" s="157"/>
      <c r="L847" s="141"/>
      <c r="M847" s="141"/>
      <c r="N847" s="141"/>
      <c r="O847" s="141"/>
      <c r="P847" s="141"/>
      <c r="Q847" s="141"/>
      <c r="R847" s="141"/>
      <c r="S847" s="141"/>
      <c r="T847" s="141"/>
    </row>
    <row r="848" spans="9:20">
      <c r="I848" s="141"/>
      <c r="J848" s="141"/>
      <c r="K848" s="157"/>
      <c r="L848" s="141"/>
      <c r="M848" s="141"/>
      <c r="N848" s="141"/>
      <c r="O848" s="141"/>
      <c r="P848" s="141"/>
      <c r="Q848" s="141"/>
      <c r="R848" s="141"/>
      <c r="S848" s="141"/>
      <c r="T848" s="141"/>
    </row>
    <row r="849" spans="9:20">
      <c r="I849" s="141"/>
      <c r="J849" s="141"/>
      <c r="K849" s="157"/>
      <c r="L849" s="141"/>
      <c r="M849" s="141"/>
      <c r="N849" s="141"/>
      <c r="O849" s="141"/>
      <c r="P849" s="141"/>
      <c r="Q849" s="141"/>
      <c r="R849" s="141"/>
      <c r="S849" s="141"/>
      <c r="T849" s="141"/>
    </row>
    <row r="850" spans="9:20">
      <c r="I850" s="141"/>
      <c r="J850" s="141"/>
      <c r="K850" s="157"/>
      <c r="L850" s="141"/>
      <c r="M850" s="141"/>
      <c r="N850" s="141"/>
      <c r="O850" s="141"/>
      <c r="P850" s="141"/>
      <c r="Q850" s="141"/>
      <c r="R850" s="141"/>
      <c r="S850" s="141"/>
      <c r="T850" s="141"/>
    </row>
    <row r="851" spans="9:20">
      <c r="I851" s="141"/>
      <c r="J851" s="141"/>
      <c r="K851" s="157"/>
      <c r="L851" s="141"/>
      <c r="M851" s="141"/>
      <c r="N851" s="141"/>
      <c r="O851" s="141"/>
      <c r="P851" s="141"/>
      <c r="Q851" s="141"/>
      <c r="R851" s="141"/>
      <c r="S851" s="141"/>
      <c r="T851" s="141"/>
    </row>
    <row r="852" spans="9:20">
      <c r="I852" s="141"/>
      <c r="J852" s="141"/>
      <c r="K852" s="157"/>
      <c r="L852" s="141"/>
      <c r="M852" s="141"/>
      <c r="N852" s="141"/>
      <c r="O852" s="141"/>
      <c r="P852" s="141"/>
      <c r="Q852" s="141"/>
      <c r="R852" s="141"/>
      <c r="S852" s="141"/>
      <c r="T852" s="141"/>
    </row>
    <row r="853" spans="9:20">
      <c r="I853" s="141"/>
      <c r="J853" s="141"/>
      <c r="K853" s="157"/>
      <c r="L853" s="141"/>
      <c r="M853" s="141"/>
      <c r="N853" s="141"/>
      <c r="O853" s="141"/>
      <c r="P853" s="141"/>
      <c r="Q853" s="141"/>
      <c r="R853" s="141"/>
      <c r="S853" s="141"/>
      <c r="T853" s="141"/>
    </row>
    <row r="854" spans="9:20">
      <c r="I854" s="141"/>
      <c r="J854" s="141"/>
      <c r="K854" s="157"/>
      <c r="L854" s="141"/>
      <c r="M854" s="141"/>
      <c r="N854" s="141"/>
      <c r="O854" s="141"/>
      <c r="P854" s="141"/>
      <c r="Q854" s="141"/>
      <c r="R854" s="141"/>
      <c r="S854" s="141"/>
      <c r="T854" s="141"/>
    </row>
    <row r="855" spans="9:20">
      <c r="I855" s="141"/>
      <c r="J855" s="141"/>
      <c r="K855" s="157"/>
      <c r="L855" s="141"/>
      <c r="M855" s="141"/>
      <c r="N855" s="141"/>
      <c r="O855" s="141"/>
      <c r="P855" s="141"/>
      <c r="Q855" s="141"/>
      <c r="R855" s="141"/>
      <c r="S855" s="141"/>
      <c r="T855" s="141"/>
    </row>
    <row r="856" spans="9:20">
      <c r="I856" s="141"/>
      <c r="J856" s="141"/>
      <c r="K856" s="157"/>
      <c r="L856" s="141"/>
      <c r="M856" s="141"/>
      <c r="N856" s="141"/>
      <c r="O856" s="141"/>
      <c r="P856" s="141"/>
      <c r="Q856" s="141"/>
      <c r="R856" s="141"/>
      <c r="S856" s="141"/>
      <c r="T856" s="141"/>
    </row>
    <row r="857" spans="9:20">
      <c r="I857" s="141"/>
      <c r="J857" s="141"/>
      <c r="K857" s="157"/>
      <c r="L857" s="141"/>
      <c r="M857" s="141"/>
      <c r="N857" s="141"/>
      <c r="O857" s="141"/>
      <c r="P857" s="141"/>
      <c r="Q857" s="141"/>
      <c r="R857" s="141"/>
      <c r="S857" s="141"/>
      <c r="T857" s="141"/>
    </row>
    <row r="858" spans="9:20">
      <c r="I858" s="141"/>
      <c r="J858" s="141"/>
      <c r="K858" s="157"/>
      <c r="L858" s="141"/>
      <c r="M858" s="141"/>
      <c r="N858" s="141"/>
      <c r="O858" s="141"/>
      <c r="P858" s="141"/>
      <c r="Q858" s="141"/>
      <c r="R858" s="141"/>
      <c r="S858" s="141"/>
      <c r="T858" s="141"/>
    </row>
    <row r="859" spans="9:20">
      <c r="I859" s="141"/>
      <c r="J859" s="141"/>
      <c r="K859" s="157"/>
      <c r="L859" s="141"/>
      <c r="M859" s="141"/>
      <c r="N859" s="141"/>
      <c r="O859" s="141"/>
      <c r="P859" s="141"/>
      <c r="Q859" s="141"/>
      <c r="R859" s="141"/>
      <c r="S859" s="141"/>
      <c r="T859" s="141"/>
    </row>
    <row r="860" spans="9:20">
      <c r="I860" s="141"/>
      <c r="J860" s="141"/>
      <c r="K860" s="157"/>
      <c r="L860" s="141"/>
      <c r="M860" s="141"/>
      <c r="N860" s="141"/>
      <c r="O860" s="141"/>
      <c r="P860" s="141"/>
      <c r="Q860" s="141"/>
      <c r="R860" s="141"/>
      <c r="S860" s="141"/>
      <c r="T860" s="141"/>
    </row>
    <row r="861" spans="9:20">
      <c r="I861" s="141"/>
      <c r="J861" s="141"/>
      <c r="K861" s="157"/>
      <c r="L861" s="141"/>
      <c r="M861" s="141"/>
      <c r="N861" s="141"/>
      <c r="O861" s="141"/>
      <c r="P861" s="141"/>
      <c r="Q861" s="141"/>
      <c r="R861" s="141"/>
      <c r="S861" s="141"/>
      <c r="T861" s="141"/>
    </row>
    <row r="862" spans="9:20">
      <c r="I862" s="141"/>
      <c r="J862" s="141"/>
      <c r="K862" s="157"/>
      <c r="L862" s="141"/>
      <c r="M862" s="141"/>
      <c r="N862" s="141"/>
      <c r="O862" s="141"/>
      <c r="P862" s="141"/>
      <c r="Q862" s="141"/>
      <c r="R862" s="141"/>
      <c r="S862" s="141"/>
      <c r="T862" s="141"/>
    </row>
    <row r="863" spans="9:20">
      <c r="I863" s="141"/>
      <c r="J863" s="141"/>
      <c r="K863" s="157"/>
      <c r="L863" s="141"/>
      <c r="M863" s="141"/>
      <c r="N863" s="141"/>
      <c r="O863" s="141"/>
      <c r="P863" s="141"/>
      <c r="Q863" s="141"/>
      <c r="R863" s="141"/>
      <c r="S863" s="141"/>
      <c r="T863" s="141"/>
    </row>
    <row r="864" spans="9:20">
      <c r="K864" s="1"/>
    </row>
    <row r="865" spans="11:11">
      <c r="K865" s="1"/>
    </row>
    <row r="866" spans="11:11">
      <c r="K866" s="1"/>
    </row>
    <row r="867" spans="11:11">
      <c r="K867" s="1"/>
    </row>
    <row r="868" spans="11:11">
      <c r="K868" s="1"/>
    </row>
    <row r="869" spans="11:11">
      <c r="K869" s="1"/>
    </row>
    <row r="870" spans="11:11">
      <c r="K870" s="1"/>
    </row>
    <row r="871" spans="11:11">
      <c r="K871" s="1"/>
    </row>
    <row r="872" spans="11:11">
      <c r="K872" s="1"/>
    </row>
    <row r="873" spans="11:11">
      <c r="K873" s="1"/>
    </row>
    <row r="874" spans="11:11">
      <c r="K874" s="1"/>
    </row>
    <row r="875" spans="11:11">
      <c r="K875" s="1"/>
    </row>
    <row r="876" spans="11:11">
      <c r="K876" s="1"/>
    </row>
    <row r="877" spans="11:11">
      <c r="K877" s="1"/>
    </row>
  </sheetData>
  <mergeCells count="2">
    <mergeCell ref="A2:G2"/>
    <mergeCell ref="A59:G59"/>
  </mergeCells>
  <pageMargins left="0.196527777777778" right="0.118055555555556" top="0.15763888888888899" bottom="0.15763888888888899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витамины, мин-е вещ-ва</vt:lpstr>
      <vt:lpstr>7-11л. МЕНЮ </vt:lpstr>
      <vt:lpstr>7-11л. РАСКЛАДКА</vt:lpstr>
      <vt:lpstr>7-11л. ВЕДОМОСТЬ единая</vt:lpstr>
      <vt:lpstr>компановка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115</cp:revision>
  <cp:lastPrinted>2024-08-12T07:58:44Z</cp:lastPrinted>
  <dcterms:created xsi:type="dcterms:W3CDTF">2006-09-28T05:33:49Z</dcterms:created>
  <dcterms:modified xsi:type="dcterms:W3CDTF">2024-08-12T07:59:17Z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